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Planner Jawa Barat\04. Daily Sales\Daily Sales 2026\"/>
    </mc:Choice>
  </mc:AlternateContent>
  <bookViews>
    <workbookView xWindow="-105" yWindow="-105" windowWidth="23250" windowHeight="12450" tabRatio="904" firstSheet="4" activeTab="4"/>
  </bookViews>
  <sheets>
    <sheet name="SO FOB Januari 2026" sheetId="63" state="hidden" r:id="rId1"/>
    <sheet name="SO Januari 2026 rev.2" sheetId="40" r:id="rId2"/>
    <sheet name="KEBUTUHAN GAS" sheetId="126" r:id="rId3"/>
    <sheet name="SO MS" sheetId="87" r:id="rId4"/>
    <sheet name="Daily Sales" sheetId="41" r:id="rId5"/>
    <sheet name="Summary Gas" sheetId="86" r:id="rId6"/>
    <sheet name="Summary FOB" sheetId="60" state="hidden" r:id="rId7"/>
    <sheet name="GRAFIK" sheetId="31" state="hidden" r:id="rId8"/>
    <sheet name="Summary sales" sheetId="27" r:id="rId9"/>
    <sheet name="Aliya Digital" sheetId="123" state="hidden" r:id="rId10"/>
    <sheet name="CLIN" sheetId="23" r:id="rId11"/>
    <sheet name="ADP" sheetId="125" r:id="rId12"/>
    <sheet name="ABC KOGEN" sheetId="121" r:id="rId13"/>
    <sheet name="ASAHIMAS" sheetId="117" r:id="rId14"/>
    <sheet name="HLI" sheetId="109" r:id="rId15"/>
    <sheet name="DIC" sheetId="111" r:id="rId16"/>
    <sheet name="TWK" sheetId="24" r:id="rId17"/>
    <sheet name="STM" sheetId="57" r:id="rId18"/>
    <sheet name="AMI" sheetId="43" r:id="rId19"/>
    <sheet name="BI" sheetId="17" r:id="rId20"/>
    <sheet name="PUJ" sheetId="80" r:id="rId21"/>
    <sheet name="FSI" sheetId="65" r:id="rId22"/>
    <sheet name="INDOFOOD" sheetId="85" r:id="rId23"/>
    <sheet name="UMI" sheetId="11" r:id="rId24"/>
    <sheet name="PCIM" sheetId="94" r:id="rId25"/>
    <sheet name="PCI84" sheetId="95" r:id="rId26"/>
    <sheet name="TOMIMOTO" sheetId="93" r:id="rId27"/>
    <sheet name="KTN" sheetId="61" r:id="rId28"/>
    <sheet name="BYC" sheetId="16" r:id="rId29"/>
    <sheet name="CERES" sheetId="38" r:id="rId30"/>
    <sheet name="SARIMURNI" sheetId="107" r:id="rId31"/>
    <sheet name="ALUMINIUM" sheetId="82" state="hidden" r:id="rId32"/>
    <sheet name="TOI" sheetId="110" state="hidden" r:id="rId33"/>
    <sheet name="KALBEE" sheetId="104" state="hidden" r:id="rId34"/>
    <sheet name="CDA" sheetId="97" state="hidden" r:id="rId35"/>
    <sheet name="IPT" sheetId="19" r:id="rId36"/>
    <sheet name="Tongtji" sheetId="50" r:id="rId37"/>
    <sheet name="CISF" sheetId="77" r:id="rId38"/>
    <sheet name="EBM" sheetId="75" r:id="rId39"/>
    <sheet name="HCI" sheetId="112" r:id="rId40"/>
    <sheet name="KSN" sheetId="124" r:id="rId41"/>
    <sheet name="ABP" sheetId="25" state="hidden" r:id="rId42"/>
    <sheet name="NIAGAGARAM" sheetId="88" r:id="rId43"/>
    <sheet name="NNI" sheetId="18" r:id="rId44"/>
    <sheet name="SHB" sheetId="119" r:id="rId45"/>
    <sheet name="MKG" sheetId="14" r:id="rId46"/>
    <sheet name="GTL" sheetId="64" r:id="rId47"/>
    <sheet name="OAJ" sheetId="22" r:id="rId48"/>
    <sheet name="PA" sheetId="46" r:id="rId49"/>
    <sheet name="KSNM" sheetId="70" state="hidden" r:id="rId50"/>
    <sheet name="KGM" sheetId="78" state="hidden" r:id="rId51"/>
    <sheet name="CITYMALL" sheetId="73" state="hidden" r:id="rId52"/>
    <sheet name="PSD" sheetId="69" state="hidden" r:id="rId53"/>
    <sheet name="KA" sheetId="44" r:id="rId54"/>
    <sheet name="KBRU" sheetId="53" r:id="rId55"/>
    <sheet name="SDM" sheetId="8" r:id="rId56"/>
    <sheet name="BRTK" sheetId="36" state="hidden" r:id="rId57"/>
    <sheet name="SCI" sheetId="3" state="hidden" r:id="rId58"/>
    <sheet name="JARGAS" sheetId="66" r:id="rId59"/>
    <sheet name="SBI" sheetId="67" r:id="rId60"/>
    <sheet name="HSK" sheetId="49" r:id="rId61"/>
    <sheet name="CCS" sheetId="71" state="hidden" r:id="rId62"/>
    <sheet name="RB" sheetId="21" r:id="rId63"/>
    <sheet name="RPI" sheetId="51" r:id="rId64"/>
    <sheet name="APAC" sheetId="42" state="hidden" r:id="rId65"/>
    <sheet name="IAMI" sheetId="37" state="hidden" r:id="rId66"/>
    <sheet name="IDP" sheetId="9" r:id="rId67"/>
    <sheet name="UJL" sheetId="13" state="hidden" r:id="rId68"/>
    <sheet name="ALT" sheetId="20" r:id="rId69"/>
    <sheet name="SETU" sheetId="68" state="hidden" r:id="rId70"/>
    <sheet name="GFIATOMJES" sheetId="74" state="hidden" r:id="rId71"/>
    <sheet name="SPGLOBAL" sheetId="72" r:id="rId72"/>
    <sheet name="SPJES" sheetId="79" r:id="rId73"/>
    <sheet name="GFATOM" sheetId="91" r:id="rId74"/>
    <sheet name="GFKULIT" sheetId="92" r:id="rId75"/>
    <sheet name="GFAJES" sheetId="96" state="hidden" r:id="rId76"/>
    <sheet name="GFIR" sheetId="48" r:id="rId77"/>
    <sheet name="BDP" sheetId="83" state="hidden" r:id="rId78"/>
    <sheet name="PERHUTANI" sheetId="90" state="hidden" r:id="rId79"/>
    <sheet name="GFIR2" sheetId="98" r:id="rId80"/>
    <sheet name="TORABIKAHF" sheetId="101" state="hidden" r:id="rId81"/>
    <sheet name="TORABIKAIC" sheetId="102" state="hidden" r:id="rId82"/>
    <sheet name="TORABIKACIKUPA" sheetId="103" state="hidden" r:id="rId83"/>
    <sheet name="SWS" sheetId="122" state="hidden" r:id="rId84"/>
    <sheet name="TOYOBO" sheetId="118" state="hidden" r:id="rId85"/>
    <sheet name="SIDOGAS" sheetId="84" state="hidden" r:id="rId86"/>
    <sheet name="MADUSARI" sheetId="81" state="hidden" r:id="rId87"/>
    <sheet name="PAI" sheetId="76" state="hidden" r:id="rId88"/>
  </sheets>
  <definedNames>
    <definedName name="____key2" localSheetId="12" hidden="1">#REF!</definedName>
    <definedName name="____key2" localSheetId="11" hidden="1">#REF!</definedName>
    <definedName name="____key2" localSheetId="9" hidden="1">#REF!</definedName>
    <definedName name="____key2" localSheetId="13" hidden="1">#REF!</definedName>
    <definedName name="____key2" localSheetId="34" hidden="1">#REF!</definedName>
    <definedName name="____key2" localSheetId="40" hidden="1">#REF!</definedName>
    <definedName name="____key2" localSheetId="44" hidden="1">#REF!</definedName>
    <definedName name="____key2" localSheetId="83" hidden="1">#REF!</definedName>
    <definedName name="____key2" localSheetId="84" hidden="1">#REF!</definedName>
    <definedName name="____key2" hidden="1">#REF!</definedName>
    <definedName name="___key2" localSheetId="12" hidden="1">#REF!</definedName>
    <definedName name="___key2" localSheetId="11" hidden="1">#REF!</definedName>
    <definedName name="___key2" localSheetId="9" hidden="1">#REF!</definedName>
    <definedName name="___key2" localSheetId="13" hidden="1">#REF!</definedName>
    <definedName name="___key2" localSheetId="34" hidden="1">#REF!</definedName>
    <definedName name="___key2" localSheetId="40" hidden="1">#REF!</definedName>
    <definedName name="___key2" localSheetId="44" hidden="1">#REF!</definedName>
    <definedName name="___key2" localSheetId="83" hidden="1">#REF!</definedName>
    <definedName name="___key2" localSheetId="84" hidden="1">#REF!</definedName>
    <definedName name="___key2" hidden="1">#REF!</definedName>
    <definedName name="___xlnm._FilterDatabase_2" localSheetId="12">#REF!</definedName>
    <definedName name="___xlnm._FilterDatabase_2" localSheetId="11">#REF!</definedName>
    <definedName name="___xlnm._FilterDatabase_2" localSheetId="9">#REF!</definedName>
    <definedName name="___xlnm._FilterDatabase_2" localSheetId="13">#REF!</definedName>
    <definedName name="___xlnm._FilterDatabase_2" localSheetId="56">#REF!</definedName>
    <definedName name="___xlnm._FilterDatabase_2" localSheetId="34">#REF!</definedName>
    <definedName name="___xlnm._FilterDatabase_2" localSheetId="29">#REF!</definedName>
    <definedName name="___xlnm._FilterDatabase_2" localSheetId="21">#REF!</definedName>
    <definedName name="___xlnm._FilterDatabase_2" localSheetId="75">#REF!</definedName>
    <definedName name="___xlnm._FilterDatabase_2" localSheetId="65">#REF!</definedName>
    <definedName name="___xlnm._FilterDatabase_2" localSheetId="40">#REF!</definedName>
    <definedName name="___xlnm._FilterDatabase_2" localSheetId="44">#REF!</definedName>
    <definedName name="___xlnm._FilterDatabase_2" localSheetId="71">#REF!</definedName>
    <definedName name="___xlnm._FilterDatabase_2" localSheetId="83">#REF!</definedName>
    <definedName name="___xlnm._FilterDatabase_2" localSheetId="84">#REF!</definedName>
    <definedName name="___xlnm._FilterDatabase_2">#REF!</definedName>
    <definedName name="__123Graph_AWEAKNESS" localSheetId="12" hidden="1">#REF!</definedName>
    <definedName name="__123Graph_AWEAKNESS" localSheetId="41" hidden="1">#REF!</definedName>
    <definedName name="__123Graph_AWEAKNESS" localSheetId="11" hidden="1">#REF!</definedName>
    <definedName name="__123Graph_AWEAKNESS" localSheetId="9" hidden="1">#REF!</definedName>
    <definedName name="__123Graph_AWEAKNESS" localSheetId="68" hidden="1">#REF!</definedName>
    <definedName name="__123Graph_AWEAKNESS" localSheetId="13" hidden="1">#REF!</definedName>
    <definedName name="__123Graph_AWEAKNESS" localSheetId="19" hidden="1">#REF!</definedName>
    <definedName name="__123Graph_AWEAKNESS" localSheetId="56" hidden="1">#REF!</definedName>
    <definedName name="__123Graph_AWEAKNESS" localSheetId="28" hidden="1">#REF!</definedName>
    <definedName name="__123Graph_AWEAKNESS" localSheetId="34" hidden="1">#REF!</definedName>
    <definedName name="__123Graph_AWEAKNESS" localSheetId="29" hidden="1">#REF!</definedName>
    <definedName name="__123Graph_AWEAKNESS" localSheetId="10" hidden="1">#REF!</definedName>
    <definedName name="__123Graph_AWEAKNESS" localSheetId="15" hidden="1">#REF!</definedName>
    <definedName name="__123Graph_AWEAKNESS" localSheetId="21" hidden="1">#REF!</definedName>
    <definedName name="__123Graph_AWEAKNESS" localSheetId="75" hidden="1">#REF!</definedName>
    <definedName name="__123Graph_AWEAKNESS" localSheetId="39" hidden="1">#REF!</definedName>
    <definedName name="__123Graph_AWEAKNESS" localSheetId="14" hidden="1">#REF!</definedName>
    <definedName name="__123Graph_AWEAKNESS" localSheetId="65" hidden="1">#REF!</definedName>
    <definedName name="__123Graph_AWEAKNESS" localSheetId="66" hidden="1">#REF!</definedName>
    <definedName name="__123Graph_AWEAKNESS" localSheetId="35" hidden="1">#REF!</definedName>
    <definedName name="__123Graph_AWEAKNESS" localSheetId="40" hidden="1">#REF!</definedName>
    <definedName name="__123Graph_AWEAKNESS" localSheetId="45" hidden="1">#REF!</definedName>
    <definedName name="__123Graph_AWEAKNESS" localSheetId="43" hidden="1">#REF!</definedName>
    <definedName name="__123Graph_AWEAKNESS" localSheetId="47" hidden="1">#REF!</definedName>
    <definedName name="__123Graph_AWEAKNESS" localSheetId="62" hidden="1">#REF!</definedName>
    <definedName name="__123Graph_AWEAKNESS" localSheetId="30" hidden="1">#REF!</definedName>
    <definedName name="__123Graph_AWEAKNESS" localSheetId="55" hidden="1">#REF!</definedName>
    <definedName name="__123Graph_AWEAKNESS" localSheetId="44" hidden="1">#REF!</definedName>
    <definedName name="__123Graph_AWEAKNESS" localSheetId="71" hidden="1">#REF!</definedName>
    <definedName name="__123Graph_AWEAKNESS" localSheetId="83" hidden="1">#REF!</definedName>
    <definedName name="__123Graph_AWEAKNESS" localSheetId="32" hidden="1">#REF!</definedName>
    <definedName name="__123Graph_AWEAKNESS" localSheetId="84" hidden="1">#REF!</definedName>
    <definedName name="__123Graph_AWEAKNESS" localSheetId="16" hidden="1">#REF!</definedName>
    <definedName name="__123Graph_AWEAKNESS" localSheetId="67" hidden="1">#REF!</definedName>
    <definedName name="__123Graph_AWEAKNESS" localSheetId="23" hidden="1">#REF!</definedName>
    <definedName name="__123Graph_AWEAKNESS" hidden="1">#REF!</definedName>
    <definedName name="__123Graph_LBL_AWEAKNESS" localSheetId="12" hidden="1">#REF!</definedName>
    <definedName name="__123Graph_LBL_AWEAKNESS" localSheetId="41" hidden="1">#REF!</definedName>
    <definedName name="__123Graph_LBL_AWEAKNESS" localSheetId="11" hidden="1">#REF!</definedName>
    <definedName name="__123Graph_LBL_AWEAKNESS" localSheetId="9" hidden="1">#REF!</definedName>
    <definedName name="__123Graph_LBL_AWEAKNESS" localSheetId="68" hidden="1">#REF!</definedName>
    <definedName name="__123Graph_LBL_AWEAKNESS" localSheetId="13" hidden="1">#REF!</definedName>
    <definedName name="__123Graph_LBL_AWEAKNESS" localSheetId="19" hidden="1">#REF!</definedName>
    <definedName name="__123Graph_LBL_AWEAKNESS" localSheetId="56" hidden="1">#REF!</definedName>
    <definedName name="__123Graph_LBL_AWEAKNESS" localSheetId="28" hidden="1">#REF!</definedName>
    <definedName name="__123Graph_LBL_AWEAKNESS" localSheetId="34" hidden="1">#REF!</definedName>
    <definedName name="__123Graph_LBL_AWEAKNESS" localSheetId="29" hidden="1">#REF!</definedName>
    <definedName name="__123Graph_LBL_AWEAKNESS" localSheetId="10" hidden="1">#REF!</definedName>
    <definedName name="__123Graph_LBL_AWEAKNESS" localSheetId="15" hidden="1">#REF!</definedName>
    <definedName name="__123Graph_LBL_AWEAKNESS" localSheetId="21" hidden="1">#REF!</definedName>
    <definedName name="__123Graph_LBL_AWEAKNESS" localSheetId="75" hidden="1">#REF!</definedName>
    <definedName name="__123Graph_LBL_AWEAKNESS" localSheetId="39" hidden="1">#REF!</definedName>
    <definedName name="__123Graph_LBL_AWEAKNESS" localSheetId="14" hidden="1">#REF!</definedName>
    <definedName name="__123Graph_LBL_AWEAKNESS" localSheetId="65" hidden="1">#REF!</definedName>
    <definedName name="__123Graph_LBL_AWEAKNESS" localSheetId="66" hidden="1">#REF!</definedName>
    <definedName name="__123Graph_LBL_AWEAKNESS" localSheetId="35" hidden="1">#REF!</definedName>
    <definedName name="__123Graph_LBL_AWEAKNESS" localSheetId="40" hidden="1">#REF!</definedName>
    <definedName name="__123Graph_LBL_AWEAKNESS" localSheetId="45" hidden="1">#REF!</definedName>
    <definedName name="__123Graph_LBL_AWEAKNESS" localSheetId="43" hidden="1">#REF!</definedName>
    <definedName name="__123Graph_LBL_AWEAKNESS" localSheetId="47" hidden="1">#REF!</definedName>
    <definedName name="__123Graph_LBL_AWEAKNESS" localSheetId="62" hidden="1">#REF!</definedName>
    <definedName name="__123Graph_LBL_AWEAKNESS" localSheetId="30" hidden="1">#REF!</definedName>
    <definedName name="__123Graph_LBL_AWEAKNESS" localSheetId="55" hidden="1">#REF!</definedName>
    <definedName name="__123Graph_LBL_AWEAKNESS" localSheetId="44" hidden="1">#REF!</definedName>
    <definedName name="__123Graph_LBL_AWEAKNESS" localSheetId="71" hidden="1">#REF!</definedName>
    <definedName name="__123Graph_LBL_AWEAKNESS" localSheetId="83" hidden="1">#REF!</definedName>
    <definedName name="__123Graph_LBL_AWEAKNESS" localSheetId="32" hidden="1">#REF!</definedName>
    <definedName name="__123Graph_LBL_AWEAKNESS" localSheetId="84" hidden="1">#REF!</definedName>
    <definedName name="__123Graph_LBL_AWEAKNESS" localSheetId="16" hidden="1">#REF!</definedName>
    <definedName name="__123Graph_LBL_AWEAKNESS" localSheetId="67" hidden="1">#REF!</definedName>
    <definedName name="__123Graph_LBL_AWEAKNESS" localSheetId="23" hidden="1">#REF!</definedName>
    <definedName name="__123Graph_LBL_AWEAKNESS" hidden="1">#REF!</definedName>
    <definedName name="__123Graph_XWEAKNESS" localSheetId="12" hidden="1">#REF!</definedName>
    <definedName name="__123Graph_XWEAKNESS" localSheetId="41" hidden="1">#REF!</definedName>
    <definedName name="__123Graph_XWEAKNESS" localSheetId="11" hidden="1">#REF!</definedName>
    <definedName name="__123Graph_XWEAKNESS" localSheetId="9" hidden="1">#REF!</definedName>
    <definedName name="__123Graph_XWEAKNESS" localSheetId="68" hidden="1">#REF!</definedName>
    <definedName name="__123Graph_XWEAKNESS" localSheetId="13" hidden="1">#REF!</definedName>
    <definedName name="__123Graph_XWEAKNESS" localSheetId="19" hidden="1">#REF!</definedName>
    <definedName name="__123Graph_XWEAKNESS" localSheetId="56" hidden="1">#REF!</definedName>
    <definedName name="__123Graph_XWEAKNESS" localSheetId="28" hidden="1">#REF!</definedName>
    <definedName name="__123Graph_XWEAKNESS" localSheetId="34" hidden="1">#REF!</definedName>
    <definedName name="__123Graph_XWEAKNESS" localSheetId="29" hidden="1">#REF!</definedName>
    <definedName name="__123Graph_XWEAKNESS" localSheetId="10" hidden="1">#REF!</definedName>
    <definedName name="__123Graph_XWEAKNESS" localSheetId="15" hidden="1">#REF!</definedName>
    <definedName name="__123Graph_XWEAKNESS" localSheetId="21" hidden="1">#REF!</definedName>
    <definedName name="__123Graph_XWEAKNESS" localSheetId="75" hidden="1">#REF!</definedName>
    <definedName name="__123Graph_XWEAKNESS" localSheetId="39" hidden="1">#REF!</definedName>
    <definedName name="__123Graph_XWEAKNESS" localSheetId="14" hidden="1">#REF!</definedName>
    <definedName name="__123Graph_XWEAKNESS" localSheetId="65" hidden="1">#REF!</definedName>
    <definedName name="__123Graph_XWEAKNESS" localSheetId="66" hidden="1">#REF!</definedName>
    <definedName name="__123Graph_XWEAKNESS" localSheetId="35" hidden="1">#REF!</definedName>
    <definedName name="__123Graph_XWEAKNESS" localSheetId="40" hidden="1">#REF!</definedName>
    <definedName name="__123Graph_XWEAKNESS" localSheetId="45" hidden="1">#REF!</definedName>
    <definedName name="__123Graph_XWEAKNESS" localSheetId="43" hidden="1">#REF!</definedName>
    <definedName name="__123Graph_XWEAKNESS" localSheetId="47" hidden="1">#REF!</definedName>
    <definedName name="__123Graph_XWEAKNESS" localSheetId="62" hidden="1">#REF!</definedName>
    <definedName name="__123Graph_XWEAKNESS" localSheetId="30" hidden="1">#REF!</definedName>
    <definedName name="__123Graph_XWEAKNESS" localSheetId="55" hidden="1">#REF!</definedName>
    <definedName name="__123Graph_XWEAKNESS" localSheetId="44" hidden="1">#REF!</definedName>
    <definedName name="__123Graph_XWEAKNESS" localSheetId="71" hidden="1">#REF!</definedName>
    <definedName name="__123Graph_XWEAKNESS" localSheetId="83" hidden="1">#REF!</definedName>
    <definedName name="__123Graph_XWEAKNESS" localSheetId="32" hidden="1">#REF!</definedName>
    <definedName name="__123Graph_XWEAKNESS" localSheetId="84" hidden="1">#REF!</definedName>
    <definedName name="__123Graph_XWEAKNESS" localSheetId="16" hidden="1">#REF!</definedName>
    <definedName name="__123Graph_XWEAKNESS" localSheetId="67" hidden="1">#REF!</definedName>
    <definedName name="__123Graph_XWEAKNESS" localSheetId="23" hidden="1">#REF!</definedName>
    <definedName name="__123Graph_XWEAKNESS" hidden="1">#REF!</definedName>
    <definedName name="__key2" localSheetId="12" hidden="1">#REF!</definedName>
    <definedName name="__key2" localSheetId="11" hidden="1">#REF!</definedName>
    <definedName name="__key2" localSheetId="9" hidden="1">#REF!</definedName>
    <definedName name="__key2" localSheetId="13" hidden="1">#REF!</definedName>
    <definedName name="__key2" localSheetId="34" hidden="1">#REF!</definedName>
    <definedName name="__key2" localSheetId="40" hidden="1">#REF!</definedName>
    <definedName name="__key2" localSheetId="44" hidden="1">#REF!</definedName>
    <definedName name="__key2" localSheetId="83" hidden="1">#REF!</definedName>
    <definedName name="__key2" localSheetId="84" hidden="1">#REF!</definedName>
    <definedName name="__key2" hidden="1">#REF!</definedName>
    <definedName name="__xlnm._FilterDatabase_2" localSheetId="12">#REF!</definedName>
    <definedName name="__xlnm._FilterDatabase_2" localSheetId="11">#REF!</definedName>
    <definedName name="__xlnm._FilterDatabase_2" localSheetId="9">#REF!</definedName>
    <definedName name="__xlnm._FilterDatabase_2" localSheetId="13">#REF!</definedName>
    <definedName name="__xlnm._FilterDatabase_2" localSheetId="56">#REF!</definedName>
    <definedName name="__xlnm._FilterDatabase_2" localSheetId="34">#REF!</definedName>
    <definedName name="__xlnm._FilterDatabase_2" localSheetId="29">#REF!</definedName>
    <definedName name="__xlnm._FilterDatabase_2" localSheetId="21">#REF!</definedName>
    <definedName name="__xlnm._FilterDatabase_2" localSheetId="75">#REF!</definedName>
    <definedName name="__xlnm._FilterDatabase_2" localSheetId="65">#REF!</definedName>
    <definedName name="__xlnm._FilterDatabase_2" localSheetId="40">#REF!</definedName>
    <definedName name="__xlnm._FilterDatabase_2" localSheetId="44">#REF!</definedName>
    <definedName name="__xlnm._FilterDatabase_2" localSheetId="71">#REF!</definedName>
    <definedName name="__xlnm._FilterDatabase_2" localSheetId="83">#REF!</definedName>
    <definedName name="__xlnm._FilterDatabase_2" localSheetId="84">#REF!</definedName>
    <definedName name="__xlnm._FilterDatabase_2">#REF!</definedName>
    <definedName name="_Fill" localSheetId="12" hidden="1">#REF!</definedName>
    <definedName name="_Fill" localSheetId="41" hidden="1">#REF!</definedName>
    <definedName name="_Fill" localSheetId="11" hidden="1">#REF!</definedName>
    <definedName name="_Fill" localSheetId="9" hidden="1">#REF!</definedName>
    <definedName name="_Fill" localSheetId="68" hidden="1">#REF!</definedName>
    <definedName name="_Fill" localSheetId="13" hidden="1">#REF!</definedName>
    <definedName name="_Fill" localSheetId="19" hidden="1">#REF!</definedName>
    <definedName name="_Fill" localSheetId="56" hidden="1">#REF!</definedName>
    <definedName name="_Fill" localSheetId="28" hidden="1">#REF!</definedName>
    <definedName name="_Fill" localSheetId="34" hidden="1">#REF!</definedName>
    <definedName name="_Fill" localSheetId="29" hidden="1">#REF!</definedName>
    <definedName name="_Fill" localSheetId="10" hidden="1">#REF!</definedName>
    <definedName name="_Fill" localSheetId="15" hidden="1">#REF!</definedName>
    <definedName name="_Fill" localSheetId="21" hidden="1">#REF!</definedName>
    <definedName name="_Fill" localSheetId="75" hidden="1">#REF!</definedName>
    <definedName name="_Fill" localSheetId="39" hidden="1">#REF!</definedName>
    <definedName name="_Fill" localSheetId="14" hidden="1">#REF!</definedName>
    <definedName name="_Fill" localSheetId="65" hidden="1">#REF!</definedName>
    <definedName name="_Fill" localSheetId="66" hidden="1">#REF!</definedName>
    <definedName name="_Fill" localSheetId="35" hidden="1">#REF!</definedName>
    <definedName name="_Fill" localSheetId="40" hidden="1">#REF!</definedName>
    <definedName name="_Fill" localSheetId="45" hidden="1">#REF!</definedName>
    <definedName name="_Fill" localSheetId="43" hidden="1">#REF!</definedName>
    <definedName name="_Fill" localSheetId="47" hidden="1">#REF!</definedName>
    <definedName name="_Fill" localSheetId="62" hidden="1">#REF!</definedName>
    <definedName name="_Fill" localSheetId="30" hidden="1">#REF!</definedName>
    <definedName name="_Fill" localSheetId="55" hidden="1">#REF!</definedName>
    <definedName name="_Fill" localSheetId="44" hidden="1">#REF!</definedName>
    <definedName name="_Fill" localSheetId="71" hidden="1">#REF!</definedName>
    <definedName name="_Fill" localSheetId="83" hidden="1">#REF!</definedName>
    <definedName name="_Fill" localSheetId="32" hidden="1">#REF!</definedName>
    <definedName name="_Fill" localSheetId="84" hidden="1">#REF!</definedName>
    <definedName name="_Fill" localSheetId="16" hidden="1">#REF!</definedName>
    <definedName name="_Fill" localSheetId="67" hidden="1">#REF!</definedName>
    <definedName name="_Fill" localSheetId="23" hidden="1">#REF!</definedName>
    <definedName name="_Fill" hidden="1">#REF!</definedName>
    <definedName name="_xlnm._FilterDatabase" localSheetId="64" hidden="1">APAC!$A$8:$P$15</definedName>
    <definedName name="_xlnm._FilterDatabase" localSheetId="66" hidden="1">IDP!$A$1:$P$58</definedName>
    <definedName name="_Key1" localSheetId="12" hidden="1">#REF!</definedName>
    <definedName name="_Key1" localSheetId="41" hidden="1">#REF!</definedName>
    <definedName name="_Key1" localSheetId="11" hidden="1">#REF!</definedName>
    <definedName name="_Key1" localSheetId="9" hidden="1">#REF!</definedName>
    <definedName name="_Key1" localSheetId="68" hidden="1">#REF!</definedName>
    <definedName name="_Key1" localSheetId="13" hidden="1">#REF!</definedName>
    <definedName name="_Key1" localSheetId="19" hidden="1">#REF!</definedName>
    <definedName name="_Key1" localSheetId="56" hidden="1">#REF!</definedName>
    <definedName name="_Key1" localSheetId="28" hidden="1">#REF!</definedName>
    <definedName name="_Key1" localSheetId="34" hidden="1">#REF!</definedName>
    <definedName name="_Key1" localSheetId="29" hidden="1">#REF!</definedName>
    <definedName name="_Key1" localSheetId="10" hidden="1">#REF!</definedName>
    <definedName name="_Key1" localSheetId="15" hidden="1">#REF!</definedName>
    <definedName name="_Key1" localSheetId="21" hidden="1">#REF!</definedName>
    <definedName name="_Key1" localSheetId="75" hidden="1">#REF!</definedName>
    <definedName name="_Key1" localSheetId="39" hidden="1">#REF!</definedName>
    <definedName name="_Key1" localSheetId="14" hidden="1">#REF!</definedName>
    <definedName name="_Key1" localSheetId="65" hidden="1">#REF!</definedName>
    <definedName name="_Key1" localSheetId="66" hidden="1">#REF!</definedName>
    <definedName name="_Key1" localSheetId="35" hidden="1">#REF!</definedName>
    <definedName name="_Key1" localSheetId="40" hidden="1">#REF!</definedName>
    <definedName name="_Key1" localSheetId="45" hidden="1">#REF!</definedName>
    <definedName name="_Key1" localSheetId="43" hidden="1">#REF!</definedName>
    <definedName name="_Key1" localSheetId="47" hidden="1">#REF!</definedName>
    <definedName name="_Key1" localSheetId="62" hidden="1">#REF!</definedName>
    <definedName name="_Key1" localSheetId="30" hidden="1">#REF!</definedName>
    <definedName name="_Key1" localSheetId="55" hidden="1">#REF!</definedName>
    <definedName name="_Key1" localSheetId="44" hidden="1">#REF!</definedName>
    <definedName name="_Key1" localSheetId="71" hidden="1">#REF!</definedName>
    <definedName name="_Key1" localSheetId="83" hidden="1">#REF!</definedName>
    <definedName name="_Key1" localSheetId="32" hidden="1">#REF!</definedName>
    <definedName name="_Key1" localSheetId="84" hidden="1">#REF!</definedName>
    <definedName name="_Key1" localSheetId="16" hidden="1">#REF!</definedName>
    <definedName name="_Key1" localSheetId="67" hidden="1">#REF!</definedName>
    <definedName name="_Key1" localSheetId="23" hidden="1">#REF!</definedName>
    <definedName name="_Key1" hidden="1">#REF!</definedName>
    <definedName name="_Key2" localSheetId="12" hidden="1">#REF!</definedName>
    <definedName name="_Key2" localSheetId="41" hidden="1">#REF!</definedName>
    <definedName name="_Key2" localSheetId="11" hidden="1">#REF!</definedName>
    <definedName name="_Key2" localSheetId="9" hidden="1">#REF!</definedName>
    <definedName name="_Key2" localSheetId="68" hidden="1">#REF!</definedName>
    <definedName name="_Key2" localSheetId="13" hidden="1">#REF!</definedName>
    <definedName name="_Key2" localSheetId="19" hidden="1">#REF!</definedName>
    <definedName name="_Key2" localSheetId="56" hidden="1">#REF!</definedName>
    <definedName name="_Key2" localSheetId="28" hidden="1">#REF!</definedName>
    <definedName name="_Key2" localSheetId="34" hidden="1">#REF!</definedName>
    <definedName name="_Key2" localSheetId="29" hidden="1">#REF!</definedName>
    <definedName name="_Key2" localSheetId="10" hidden="1">#REF!</definedName>
    <definedName name="_Key2" localSheetId="15" hidden="1">#REF!</definedName>
    <definedName name="_Key2" localSheetId="21" hidden="1">#REF!</definedName>
    <definedName name="_Key2" localSheetId="75" hidden="1">#REF!</definedName>
    <definedName name="_Key2" localSheetId="39" hidden="1">#REF!</definedName>
    <definedName name="_Key2" localSheetId="14" hidden="1">#REF!</definedName>
    <definedName name="_Key2" localSheetId="65" hidden="1">#REF!</definedName>
    <definedName name="_Key2" localSheetId="66" hidden="1">#REF!</definedName>
    <definedName name="_Key2" localSheetId="35" hidden="1">#REF!</definedName>
    <definedName name="_Key2" localSheetId="40" hidden="1">#REF!</definedName>
    <definedName name="_Key2" localSheetId="45" hidden="1">#REF!</definedName>
    <definedName name="_Key2" localSheetId="43" hidden="1">#REF!</definedName>
    <definedName name="_Key2" localSheetId="47" hidden="1">#REF!</definedName>
    <definedName name="_Key2" localSheetId="62" hidden="1">#REF!</definedName>
    <definedName name="_Key2" localSheetId="30" hidden="1">#REF!</definedName>
    <definedName name="_Key2" localSheetId="55" hidden="1">#REF!</definedName>
    <definedName name="_Key2" localSheetId="44" hidden="1">#REF!</definedName>
    <definedName name="_Key2" localSheetId="71" hidden="1">#REF!</definedName>
    <definedName name="_Key2" localSheetId="83" hidden="1">#REF!</definedName>
    <definedName name="_Key2" localSheetId="32" hidden="1">#REF!</definedName>
    <definedName name="_Key2" localSheetId="84" hidden="1">#REF!</definedName>
    <definedName name="_Key2" localSheetId="16" hidden="1">#REF!</definedName>
    <definedName name="_Key2" localSheetId="67" hidden="1">#REF!</definedName>
    <definedName name="_Key2" localSheetId="23" hidden="1">#REF!</definedName>
    <definedName name="_Key2" hidden="1">#REF!</definedName>
    <definedName name="_Sort" localSheetId="12" hidden="1">#REF!</definedName>
    <definedName name="_Sort" localSheetId="41" hidden="1">#REF!</definedName>
    <definedName name="_Sort" localSheetId="11" hidden="1">#REF!</definedName>
    <definedName name="_Sort" localSheetId="9" hidden="1">#REF!</definedName>
    <definedName name="_Sort" localSheetId="68" hidden="1">#REF!</definedName>
    <definedName name="_Sort" localSheetId="13" hidden="1">#REF!</definedName>
    <definedName name="_Sort" localSheetId="19" hidden="1">#REF!</definedName>
    <definedName name="_Sort" localSheetId="56" hidden="1">#REF!</definedName>
    <definedName name="_Sort" localSheetId="28" hidden="1">#REF!</definedName>
    <definedName name="_Sort" localSheetId="34" hidden="1">#REF!</definedName>
    <definedName name="_Sort" localSheetId="29" hidden="1">#REF!</definedName>
    <definedName name="_Sort" localSheetId="10" hidden="1">#REF!</definedName>
    <definedName name="_Sort" localSheetId="15" hidden="1">#REF!</definedName>
    <definedName name="_Sort" localSheetId="21" hidden="1">#REF!</definedName>
    <definedName name="_Sort" localSheetId="75" hidden="1">#REF!</definedName>
    <definedName name="_Sort" localSheetId="39" hidden="1">#REF!</definedName>
    <definedName name="_Sort" localSheetId="14" hidden="1">#REF!</definedName>
    <definedName name="_Sort" localSheetId="65" hidden="1">#REF!</definedName>
    <definedName name="_Sort" localSheetId="66" hidden="1">#REF!</definedName>
    <definedName name="_Sort" localSheetId="35" hidden="1">#REF!</definedName>
    <definedName name="_Sort" localSheetId="40" hidden="1">#REF!</definedName>
    <definedName name="_Sort" localSheetId="45" hidden="1">#REF!</definedName>
    <definedName name="_Sort" localSheetId="43" hidden="1">#REF!</definedName>
    <definedName name="_Sort" localSheetId="47" hidden="1">#REF!</definedName>
    <definedName name="_Sort" localSheetId="62" hidden="1">#REF!</definedName>
    <definedName name="_Sort" localSheetId="30" hidden="1">#REF!</definedName>
    <definedName name="_Sort" localSheetId="55" hidden="1">#REF!</definedName>
    <definedName name="_Sort" localSheetId="44" hidden="1">#REF!</definedName>
    <definedName name="_Sort" localSheetId="71" hidden="1">#REF!</definedName>
    <definedName name="_Sort" localSheetId="83" hidden="1">#REF!</definedName>
    <definedName name="_Sort" localSheetId="32" hidden="1">#REF!</definedName>
    <definedName name="_Sort" localSheetId="84" hidden="1">#REF!</definedName>
    <definedName name="_Sort" localSheetId="16" hidden="1">#REF!</definedName>
    <definedName name="_Sort" localSheetId="67" hidden="1">#REF!</definedName>
    <definedName name="_Sort" localSheetId="23" hidden="1">#REF!</definedName>
    <definedName name="_Sort" hidden="1">#REF!</definedName>
    <definedName name="ad" localSheetId="12" hidden="1">#REF!</definedName>
    <definedName name="ad" localSheetId="41" hidden="1">#REF!</definedName>
    <definedName name="ad" localSheetId="11" hidden="1">#REF!</definedName>
    <definedName name="ad" localSheetId="9" hidden="1">#REF!</definedName>
    <definedName name="ad" localSheetId="68" hidden="1">#REF!</definedName>
    <definedName name="ad" localSheetId="13" hidden="1">#REF!</definedName>
    <definedName name="ad" localSheetId="19" hidden="1">#REF!</definedName>
    <definedName name="ad" localSheetId="56" hidden="1">#REF!</definedName>
    <definedName name="ad" localSheetId="28" hidden="1">#REF!</definedName>
    <definedName name="ad" localSheetId="34" hidden="1">#REF!</definedName>
    <definedName name="ad" localSheetId="29" hidden="1">#REF!</definedName>
    <definedName name="ad" localSheetId="10" hidden="1">#REF!</definedName>
    <definedName name="ad" localSheetId="15" hidden="1">#REF!</definedName>
    <definedName name="ad" localSheetId="21" hidden="1">#REF!</definedName>
    <definedName name="ad" localSheetId="75" hidden="1">#REF!</definedName>
    <definedName name="ad" localSheetId="39" hidden="1">#REF!</definedName>
    <definedName name="ad" localSheetId="14" hidden="1">#REF!</definedName>
    <definedName name="ad" localSheetId="65" hidden="1">#REF!</definedName>
    <definedName name="ad" localSheetId="66" hidden="1">#REF!</definedName>
    <definedName name="ad" localSheetId="35" hidden="1">#REF!</definedName>
    <definedName name="ad" localSheetId="40" hidden="1">#REF!</definedName>
    <definedName name="ad" localSheetId="45" hidden="1">#REF!</definedName>
    <definedName name="ad" localSheetId="43" hidden="1">#REF!</definedName>
    <definedName name="ad" localSheetId="47" hidden="1">#REF!</definedName>
    <definedName name="ad" localSheetId="62" hidden="1">#REF!</definedName>
    <definedName name="ad" localSheetId="30" hidden="1">#REF!</definedName>
    <definedName name="ad" localSheetId="55" hidden="1">#REF!</definedName>
    <definedName name="ad" localSheetId="44" hidden="1">#REF!</definedName>
    <definedName name="ad" localSheetId="71" hidden="1">#REF!</definedName>
    <definedName name="ad" localSheetId="83" hidden="1">#REF!</definedName>
    <definedName name="ad" localSheetId="32" hidden="1">#REF!</definedName>
    <definedName name="ad" localSheetId="84" hidden="1">#REF!</definedName>
    <definedName name="ad" localSheetId="16" hidden="1">#REF!</definedName>
    <definedName name="ad" localSheetId="67" hidden="1">#REF!</definedName>
    <definedName name="ad" localSheetId="23" hidden="1">#REF!</definedName>
    <definedName name="ad" hidden="1">#REF!</definedName>
    <definedName name="Excel_BuiltIn__FilterDatabase_1" localSheetId="12">#REF!</definedName>
    <definedName name="Excel_BuiltIn__FilterDatabase_1" localSheetId="11">#REF!</definedName>
    <definedName name="Excel_BuiltIn__FilterDatabase_1" localSheetId="9">#REF!</definedName>
    <definedName name="Excel_BuiltIn__FilterDatabase_1" localSheetId="13">#REF!</definedName>
    <definedName name="Excel_BuiltIn__FilterDatabase_1" localSheetId="56">#REF!</definedName>
    <definedName name="Excel_BuiltIn__FilterDatabase_1" localSheetId="34">#REF!</definedName>
    <definedName name="Excel_BuiltIn__FilterDatabase_1" localSheetId="29">#REF!</definedName>
    <definedName name="Excel_BuiltIn__FilterDatabase_1" localSheetId="21">#REF!</definedName>
    <definedName name="Excel_BuiltIn__FilterDatabase_1" localSheetId="75">#REF!</definedName>
    <definedName name="Excel_BuiltIn__FilterDatabase_1" localSheetId="65">#REF!</definedName>
    <definedName name="Excel_BuiltIn__FilterDatabase_1" localSheetId="40">#REF!</definedName>
    <definedName name="Excel_BuiltIn__FilterDatabase_1" localSheetId="44">#REF!</definedName>
    <definedName name="Excel_BuiltIn__FilterDatabase_1" localSheetId="71">#REF!</definedName>
    <definedName name="Excel_BuiltIn__FilterDatabase_1" localSheetId="83">#REF!</definedName>
    <definedName name="Excel_BuiltIn__FilterDatabase_1" localSheetId="84">#REF!</definedName>
    <definedName name="Excel_BuiltIn__FilterDatabase_1">#REF!</definedName>
    <definedName name="Export_3" localSheetId="12">#REF!</definedName>
    <definedName name="Export_3" localSheetId="11">#REF!</definedName>
    <definedName name="Export_3" localSheetId="9">#REF!</definedName>
    <definedName name="Export_3" localSheetId="13">#REF!</definedName>
    <definedName name="Export_3" localSheetId="34">#REF!</definedName>
    <definedName name="Export_3" localSheetId="40">#REF!</definedName>
    <definedName name="Export_3" localSheetId="44">#REF!</definedName>
    <definedName name="Export_3" localSheetId="83">#REF!</definedName>
    <definedName name="Export_3" localSheetId="84">#REF!</definedName>
    <definedName name="Export_3">#REF!</definedName>
    <definedName name="FOB" localSheetId="12">'Summary FOB'!#REF!</definedName>
    <definedName name="FOB" localSheetId="11">'Summary FOB'!#REF!</definedName>
    <definedName name="FOB" localSheetId="9">'Summary FOB'!#REF!</definedName>
    <definedName name="FOB" localSheetId="13">'Summary FOB'!#REF!</definedName>
    <definedName name="FOB" localSheetId="34">'Summary FOB'!#REF!</definedName>
    <definedName name="FOB" localSheetId="75">'Summary FOB'!#REF!</definedName>
    <definedName name="FOB" localSheetId="40">'Summary FOB'!#REF!</definedName>
    <definedName name="FOB" localSheetId="44">'Summary FOB'!#REF!</definedName>
    <definedName name="FOB" localSheetId="83">'Summary FOB'!#REF!</definedName>
    <definedName name="FOB" localSheetId="84">'Summary FOB'!#REF!</definedName>
    <definedName name="FOB">'Summary FOB'!#REF!</definedName>
    <definedName name="LESY" localSheetId="12" hidden="1">#REF!</definedName>
    <definedName name="LESY" localSheetId="41" hidden="1">#REF!</definedName>
    <definedName name="LESY" localSheetId="11" hidden="1">#REF!</definedName>
    <definedName name="LESY" localSheetId="9" hidden="1">#REF!</definedName>
    <definedName name="LESY" localSheetId="68" hidden="1">#REF!</definedName>
    <definedName name="LESY" localSheetId="13" hidden="1">#REF!</definedName>
    <definedName name="LESY" localSheetId="19" hidden="1">#REF!</definedName>
    <definedName name="LESY" localSheetId="56" hidden="1">#REF!</definedName>
    <definedName name="LESY" localSheetId="28" hidden="1">#REF!</definedName>
    <definedName name="LESY" localSheetId="34" hidden="1">#REF!</definedName>
    <definedName name="LESY" localSheetId="29" hidden="1">#REF!</definedName>
    <definedName name="LESY" localSheetId="10" hidden="1">#REF!</definedName>
    <definedName name="LESY" localSheetId="15" hidden="1">#REF!</definedName>
    <definedName name="LESY" localSheetId="21" hidden="1">#REF!</definedName>
    <definedName name="LESY" localSheetId="75" hidden="1">#REF!</definedName>
    <definedName name="LESY" localSheetId="39" hidden="1">#REF!</definedName>
    <definedName name="LESY" localSheetId="14" hidden="1">#REF!</definedName>
    <definedName name="LESY" localSheetId="65" hidden="1">#REF!</definedName>
    <definedName name="LESY" localSheetId="66" hidden="1">#REF!</definedName>
    <definedName name="LESY" localSheetId="35" hidden="1">#REF!</definedName>
    <definedName name="LESY" localSheetId="40" hidden="1">#REF!</definedName>
    <definedName name="LESY" localSheetId="45" hidden="1">#REF!</definedName>
    <definedName name="LESY" localSheetId="43" hidden="1">#REF!</definedName>
    <definedName name="LESY" localSheetId="47" hidden="1">#REF!</definedName>
    <definedName name="LESY" localSheetId="62" hidden="1">#REF!</definedName>
    <definedName name="LESY" localSheetId="30" hidden="1">#REF!</definedName>
    <definedName name="LESY" localSheetId="55" hidden="1">#REF!</definedName>
    <definedName name="LESY" localSheetId="44" hidden="1">#REF!</definedName>
    <definedName name="LESY" localSheetId="71" hidden="1">#REF!</definedName>
    <definedName name="LESY" localSheetId="83" hidden="1">#REF!</definedName>
    <definedName name="LESY" localSheetId="32" hidden="1">#REF!</definedName>
    <definedName name="LESY" localSheetId="84" hidden="1">#REF!</definedName>
    <definedName name="LESY" localSheetId="16" hidden="1">#REF!</definedName>
    <definedName name="LESY" localSheetId="67" hidden="1">#REF!</definedName>
    <definedName name="LESY" localSheetId="23" hidden="1">#REF!</definedName>
    <definedName name="LESY" hidden="1">#REF!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'Summary sales'!$Q$17</definedName>
    <definedName name="solver_typ" localSheetId="8" hidden="1">1</definedName>
    <definedName name="solver_val" localSheetId="8" hidden="1">0</definedName>
    <definedName name="solver_ver" localSheetId="8" hidden="1">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92" l="1"/>
  <c r="H37" i="91"/>
  <c r="H37" i="21" l="1"/>
  <c r="H37" i="46"/>
  <c r="H37" i="22"/>
  <c r="H37" i="64"/>
  <c r="H37" i="14"/>
  <c r="H37" i="119"/>
  <c r="H37" i="18"/>
  <c r="H37" i="88"/>
  <c r="H37" i="124"/>
  <c r="H37" i="112"/>
  <c r="H37" i="75"/>
  <c r="H37" i="77"/>
  <c r="H38" i="50"/>
  <c r="H37" i="19"/>
  <c r="H37" i="107"/>
  <c r="H37" i="38"/>
  <c r="J7" i="95"/>
  <c r="H37" i="48"/>
  <c r="H37" i="51"/>
  <c r="J37" i="51" s="1"/>
  <c r="K37" i="51" s="1"/>
  <c r="H37" i="49"/>
  <c r="H37" i="67"/>
  <c r="H38" i="66"/>
  <c r="H37" i="8"/>
  <c r="H37" i="53"/>
  <c r="H37" i="44"/>
  <c r="H37" i="16"/>
  <c r="H37" i="61"/>
  <c r="H37" i="93"/>
  <c r="H37" i="95"/>
  <c r="J37" i="95" s="1"/>
  <c r="H37" i="94"/>
  <c r="H37" i="11"/>
  <c r="H37" i="85"/>
  <c r="H37" i="65"/>
  <c r="H37" i="80"/>
  <c r="H37" i="17"/>
  <c r="H38" i="43"/>
  <c r="H37" i="57"/>
  <c r="H37" i="24"/>
  <c r="H37" i="111"/>
  <c r="H37" i="109"/>
  <c r="H37" i="117"/>
  <c r="H37" i="121"/>
  <c r="H37" i="125"/>
  <c r="H37" i="23"/>
  <c r="H36" i="92" l="1"/>
  <c r="H36" i="91"/>
  <c r="H36" i="21" l="1"/>
  <c r="H36" i="46"/>
  <c r="H36" i="22"/>
  <c r="H36" i="64"/>
  <c r="H36" i="14"/>
  <c r="H36" i="119"/>
  <c r="H36" i="18"/>
  <c r="H36" i="88"/>
  <c r="H36" i="124"/>
  <c r="H36" i="112"/>
  <c r="H36" i="75"/>
  <c r="H36" i="77"/>
  <c r="H37" i="50"/>
  <c r="H36" i="19"/>
  <c r="H36" i="107"/>
  <c r="H36" i="38"/>
  <c r="H36" i="16"/>
  <c r="H36" i="17"/>
  <c r="H37" i="43"/>
  <c r="H36" i="48" l="1"/>
  <c r="H36" i="51"/>
  <c r="J36" i="51" s="1"/>
  <c r="K36" i="51" s="1"/>
  <c r="H36" i="49"/>
  <c r="H36" i="67"/>
  <c r="H37" i="66"/>
  <c r="H36" i="8"/>
  <c r="H36" i="53"/>
  <c r="H36" i="44"/>
  <c r="H36" i="61"/>
  <c r="H36" i="93"/>
  <c r="H36" i="95"/>
  <c r="J36" i="95" s="1"/>
  <c r="H36" i="94"/>
  <c r="H36" i="11"/>
  <c r="H36" i="85"/>
  <c r="H36" i="65"/>
  <c r="H36" i="80"/>
  <c r="H36" i="57"/>
  <c r="H36" i="24"/>
  <c r="H36" i="111"/>
  <c r="H36" i="109"/>
  <c r="H36" i="117"/>
  <c r="H36" i="121"/>
  <c r="H36" i="125"/>
  <c r="H36" i="23"/>
  <c r="R11" i="79" l="1"/>
  <c r="S11" i="79" s="1"/>
  <c r="Q11" i="79"/>
  <c r="P11" i="79"/>
  <c r="M43" i="20"/>
  <c r="L43" i="20"/>
  <c r="N43" i="20" s="1"/>
  <c r="H35" i="46" l="1"/>
  <c r="H35" i="22"/>
  <c r="H35" i="64"/>
  <c r="H35" i="14"/>
  <c r="H35" i="119"/>
  <c r="H35" i="18"/>
  <c r="H35" i="88"/>
  <c r="H35" i="124"/>
  <c r="H35" i="112"/>
  <c r="H35" i="75"/>
  <c r="H35" i="77"/>
  <c r="H36" i="50"/>
  <c r="H35" i="19"/>
  <c r="H35" i="107"/>
  <c r="H35" i="16"/>
  <c r="H35" i="17"/>
  <c r="H35" i="91"/>
  <c r="H35" i="48"/>
  <c r="H35" i="92"/>
  <c r="J35" i="51"/>
  <c r="K35" i="51" s="1"/>
  <c r="H35" i="51"/>
  <c r="H35" i="21"/>
  <c r="H35" i="49"/>
  <c r="H35" i="67"/>
  <c r="H36" i="66"/>
  <c r="H35" i="8"/>
  <c r="H35" i="53"/>
  <c r="H35" i="44"/>
  <c r="H35" i="38"/>
  <c r="H35" i="61"/>
  <c r="H35" i="93"/>
  <c r="H35" i="95"/>
  <c r="J35" i="95" s="1"/>
  <c r="H35" i="94"/>
  <c r="H35" i="11"/>
  <c r="H35" i="85"/>
  <c r="H35" i="65"/>
  <c r="H35" i="80"/>
  <c r="H36" i="43"/>
  <c r="H35" i="57"/>
  <c r="H35" i="24"/>
  <c r="H35" i="111"/>
  <c r="H35" i="109"/>
  <c r="H35" i="117"/>
  <c r="H35" i="121"/>
  <c r="H35" i="125"/>
  <c r="H35" i="23"/>
  <c r="BQ38" i="27" l="1"/>
  <c r="BQ37" i="27"/>
  <c r="BQ36" i="27"/>
  <c r="BQ35" i="27"/>
  <c r="BQ34" i="27"/>
  <c r="BQ33" i="27"/>
  <c r="BQ32" i="27"/>
  <c r="BQ31" i="27"/>
  <c r="BQ30" i="27"/>
  <c r="BQ29" i="27"/>
  <c r="BQ28" i="27"/>
  <c r="BQ27" i="27"/>
  <c r="BQ26" i="27"/>
  <c r="BQ25" i="27"/>
  <c r="BQ24" i="27"/>
  <c r="BQ23" i="27"/>
  <c r="BQ22" i="27"/>
  <c r="BQ21" i="27"/>
  <c r="BQ20" i="27"/>
  <c r="BQ19" i="27"/>
  <c r="BQ18" i="27"/>
  <c r="BQ17" i="27"/>
  <c r="BQ16" i="27"/>
  <c r="BQ15" i="27"/>
  <c r="BQ14" i="27"/>
  <c r="BQ13" i="27"/>
  <c r="BQ12" i="27"/>
  <c r="BQ11" i="27"/>
  <c r="BQ10" i="27"/>
  <c r="BQ9" i="27"/>
  <c r="BQ8" i="27"/>
  <c r="H34" i="48"/>
  <c r="H34" i="92"/>
  <c r="H34" i="91"/>
  <c r="H33" i="91"/>
  <c r="H34" i="21" l="1"/>
  <c r="H34" i="46"/>
  <c r="H34" i="22"/>
  <c r="H34" i="64"/>
  <c r="H34" i="14"/>
  <c r="H34" i="119"/>
  <c r="H34" i="18"/>
  <c r="H34" i="88"/>
  <c r="H34" i="124"/>
  <c r="H34" i="112"/>
  <c r="H34" i="77"/>
  <c r="H35" i="50"/>
  <c r="H34" i="19"/>
  <c r="H34" i="107"/>
  <c r="H34" i="38"/>
  <c r="H34" i="16"/>
  <c r="H34" i="61"/>
  <c r="H34" i="93"/>
  <c r="H34" i="95"/>
  <c r="J34" i="95" s="1"/>
  <c r="H34" i="94"/>
  <c r="H34" i="11"/>
  <c r="H34" i="85"/>
  <c r="H33" i="48" l="1"/>
  <c r="H33" i="92"/>
  <c r="H32" i="91"/>
  <c r="H31" i="91"/>
  <c r="N42" i="20"/>
  <c r="M42" i="20"/>
  <c r="N41" i="20"/>
  <c r="M41" i="20"/>
  <c r="N40" i="20"/>
  <c r="M40" i="20"/>
  <c r="N39" i="20"/>
  <c r="M39" i="20"/>
  <c r="L42" i="20"/>
  <c r="L41" i="20"/>
  <c r="L40" i="20"/>
  <c r="L39" i="20"/>
  <c r="M38" i="20"/>
  <c r="L38" i="20"/>
  <c r="N38" i="20" s="1"/>
  <c r="M37" i="20"/>
  <c r="L37" i="20"/>
  <c r="N37" i="20" s="1"/>
  <c r="N36" i="20"/>
  <c r="M36" i="20"/>
  <c r="L36" i="20"/>
  <c r="M35" i="20"/>
  <c r="L35" i="20"/>
  <c r="N35" i="20" s="1"/>
  <c r="M34" i="20"/>
  <c r="L34" i="20"/>
  <c r="N34" i="20" s="1"/>
  <c r="M33" i="20"/>
  <c r="L33" i="20"/>
  <c r="N33" i="20" s="1"/>
  <c r="M32" i="20"/>
  <c r="L32" i="20"/>
  <c r="N32" i="20" s="1"/>
  <c r="M31" i="20"/>
  <c r="L31" i="20"/>
  <c r="N31" i="20" s="1"/>
  <c r="J42" i="20"/>
  <c r="J41" i="20"/>
  <c r="J40" i="20"/>
  <c r="J39" i="20"/>
  <c r="J38" i="20"/>
  <c r="H34" i="51"/>
  <c r="J34" i="51" s="1"/>
  <c r="K34" i="51" s="1"/>
  <c r="H33" i="51"/>
  <c r="J33" i="51" s="1"/>
  <c r="K33" i="51" s="1"/>
  <c r="H33" i="21"/>
  <c r="H34" i="49"/>
  <c r="H33" i="49"/>
  <c r="H34" i="67"/>
  <c r="H33" i="67"/>
  <c r="H35" i="66"/>
  <c r="H34" i="66"/>
  <c r="H34" i="8"/>
  <c r="H33" i="8"/>
  <c r="H34" i="53"/>
  <c r="H33" i="53"/>
  <c r="H34" i="44"/>
  <c r="H33" i="44"/>
  <c r="H33" i="46"/>
  <c r="H33" i="22"/>
  <c r="H33" i="64"/>
  <c r="H33" i="14"/>
  <c r="H32" i="14"/>
  <c r="H31" i="14"/>
  <c r="H33" i="119"/>
  <c r="H33" i="18"/>
  <c r="H33" i="88"/>
  <c r="H33" i="124"/>
  <c r="H33" i="112"/>
  <c r="H34" i="75"/>
  <c r="J34" i="75" s="1"/>
  <c r="K34" i="75" s="1"/>
  <c r="H33" i="77"/>
  <c r="H34" i="50"/>
  <c r="H33" i="19"/>
  <c r="H32" i="19"/>
  <c r="H33" i="107"/>
  <c r="H33" i="38"/>
  <c r="H33" i="16"/>
  <c r="H33" i="61"/>
  <c r="H33" i="93"/>
  <c r="H33" i="95"/>
  <c r="J33" i="95" s="1"/>
  <c r="H33" i="94"/>
  <c r="H33" i="11"/>
  <c r="H33" i="85"/>
  <c r="H34" i="65"/>
  <c r="H33" i="65"/>
  <c r="H34" i="80"/>
  <c r="H33" i="80"/>
  <c r="H34" i="17"/>
  <c r="H33" i="17"/>
  <c r="H35" i="43"/>
  <c r="H34" i="43"/>
  <c r="H34" i="57"/>
  <c r="H33" i="57"/>
  <c r="H34" i="24"/>
  <c r="H33" i="24"/>
  <c r="H34" i="111"/>
  <c r="H33" i="111"/>
  <c r="H34" i="109"/>
  <c r="H33" i="109"/>
  <c r="H32" i="109"/>
  <c r="H34" i="117"/>
  <c r="H34" i="121"/>
  <c r="J34" i="125"/>
  <c r="H34" i="125"/>
  <c r="H34" i="23"/>
  <c r="H33" i="117"/>
  <c r="H33" i="121"/>
  <c r="H33" i="125"/>
  <c r="H33" i="23"/>
  <c r="K34" i="125" l="1"/>
  <c r="H32" i="21" l="1"/>
  <c r="H32" i="46"/>
  <c r="H32" i="22"/>
  <c r="H32" i="64"/>
  <c r="H32" i="119"/>
  <c r="H32" i="18"/>
  <c r="H32" i="88"/>
  <c r="H32" i="124"/>
  <c r="H32" i="112"/>
  <c r="H32" i="77"/>
  <c r="CR2" i="41"/>
  <c r="H32" i="48"/>
  <c r="H32" i="92"/>
  <c r="H31" i="92"/>
  <c r="H33" i="75"/>
  <c r="H33" i="50"/>
  <c r="H32" i="107"/>
  <c r="H32" i="38"/>
  <c r="H32" i="16"/>
  <c r="H32" i="11"/>
  <c r="H32" i="61" l="1"/>
  <c r="H32" i="93"/>
  <c r="H32" i="95"/>
  <c r="J32" i="95" s="1"/>
  <c r="H32" i="94"/>
  <c r="H32" i="85"/>
  <c r="J37" i="20"/>
  <c r="J36" i="20"/>
  <c r="J35" i="20"/>
  <c r="H32" i="51"/>
  <c r="J32" i="51" s="1"/>
  <c r="K32" i="51" s="1"/>
  <c r="H32" i="49"/>
  <c r="H32" i="67"/>
  <c r="H33" i="66"/>
  <c r="H32" i="8"/>
  <c r="H32" i="53"/>
  <c r="H32" i="44"/>
  <c r="H32" i="65"/>
  <c r="H32" i="80"/>
  <c r="H32" i="17"/>
  <c r="H33" i="43"/>
  <c r="H32" i="57"/>
  <c r="H32" i="24"/>
  <c r="H32" i="111"/>
  <c r="H32" i="117"/>
  <c r="H32" i="121"/>
  <c r="H32" i="125"/>
  <c r="J32" i="125" s="1"/>
  <c r="K32" i="125" s="1"/>
  <c r="H32" i="23"/>
  <c r="H31" i="64" l="1"/>
  <c r="H31" i="46"/>
  <c r="H31" i="22"/>
  <c r="H31" i="48"/>
  <c r="H31" i="21"/>
  <c r="H32" i="75"/>
  <c r="H31" i="119"/>
  <c r="H31" i="88"/>
  <c r="H31" i="124"/>
  <c r="H32" i="50"/>
  <c r="H31" i="19"/>
  <c r="H31" i="107"/>
  <c r="H31" i="38"/>
  <c r="H31" i="11"/>
  <c r="H31" i="65"/>
  <c r="J34" i="20" l="1"/>
  <c r="H31" i="51"/>
  <c r="J31" i="51" s="1"/>
  <c r="K31" i="51" s="1"/>
  <c r="H31" i="49"/>
  <c r="H31" i="67"/>
  <c r="H32" i="66"/>
  <c r="H31" i="8"/>
  <c r="J31" i="8" s="1"/>
  <c r="K31" i="8" s="1"/>
  <c r="H31" i="53"/>
  <c r="H31" i="44"/>
  <c r="J31" i="44" s="1"/>
  <c r="K31" i="44" s="1"/>
  <c r="H31" i="75"/>
  <c r="H31" i="77"/>
  <c r="H31" i="18"/>
  <c r="H31" i="112"/>
  <c r="H31" i="16"/>
  <c r="J31" i="16" s="1"/>
  <c r="K31" i="16" s="1"/>
  <c r="H31" i="61"/>
  <c r="H31" i="93"/>
  <c r="H31" i="95"/>
  <c r="J31" i="95" s="1"/>
  <c r="H31" i="94"/>
  <c r="H30" i="11"/>
  <c r="H31" i="85"/>
  <c r="J31" i="65"/>
  <c r="K31" i="65" s="1"/>
  <c r="H31" i="80"/>
  <c r="J31" i="80" s="1"/>
  <c r="K31" i="80" s="1"/>
  <c r="H31" i="17"/>
  <c r="H32" i="43"/>
  <c r="H31" i="57"/>
  <c r="H31" i="24"/>
  <c r="H31" i="111"/>
  <c r="H31" i="109"/>
  <c r="H31" i="117"/>
  <c r="H31" i="121"/>
  <c r="H31" i="125"/>
  <c r="H31" i="23"/>
  <c r="H30" i="77" l="1"/>
  <c r="H30" i="46"/>
  <c r="H30" i="22"/>
  <c r="H30" i="64"/>
  <c r="H30" i="14"/>
  <c r="H30" i="119"/>
  <c r="H30" i="18"/>
  <c r="H30" i="124"/>
  <c r="H30" i="112"/>
  <c r="H31" i="50"/>
  <c r="H30" i="19"/>
  <c r="H30" i="38"/>
  <c r="H30" i="17"/>
  <c r="H30" i="23"/>
  <c r="H30" i="75" l="1"/>
  <c r="H30" i="21"/>
  <c r="H30" i="91"/>
  <c r="H30" i="92"/>
  <c r="J30" i="92" s="1"/>
  <c r="K30" i="92" s="1"/>
  <c r="H30" i="48"/>
  <c r="H30" i="61"/>
  <c r="H30" i="93"/>
  <c r="H30" i="95"/>
  <c r="J30" i="95" s="1"/>
  <c r="H30" i="94"/>
  <c r="J33" i="20" l="1"/>
  <c r="J32" i="20"/>
  <c r="J31" i="20"/>
  <c r="H30" i="51" l="1"/>
  <c r="J30" i="51" s="1"/>
  <c r="K30" i="51" s="1"/>
  <c r="H30" i="49"/>
  <c r="H30" i="67"/>
  <c r="H31" i="66"/>
  <c r="H30" i="8"/>
  <c r="H30" i="53"/>
  <c r="H30" i="44"/>
  <c r="H30" i="88"/>
  <c r="H30" i="107"/>
  <c r="H30" i="16"/>
  <c r="H30" i="85"/>
  <c r="H30" i="65"/>
  <c r="H30" i="80"/>
  <c r="H29" i="17"/>
  <c r="H31" i="43"/>
  <c r="H30" i="57"/>
  <c r="H30" i="24"/>
  <c r="H30" i="111"/>
  <c r="H30" i="109"/>
  <c r="H30" i="117"/>
  <c r="H30" i="121"/>
  <c r="H30" i="125"/>
  <c r="H29" i="92" l="1"/>
  <c r="H29" i="91"/>
  <c r="H29" i="21"/>
  <c r="H29" i="75"/>
  <c r="H29" i="77"/>
  <c r="H29" i="46"/>
  <c r="H29" i="22"/>
  <c r="H29" i="64"/>
  <c r="H29" i="14"/>
  <c r="H29" i="119"/>
  <c r="H29" i="18"/>
  <c r="H29" i="88"/>
  <c r="H29" i="124"/>
  <c r="H29" i="112"/>
  <c r="H30" i="50"/>
  <c r="H29" i="19"/>
  <c r="H29" i="107"/>
  <c r="H29" i="38"/>
  <c r="H29" i="16"/>
  <c r="H29" i="48" l="1"/>
  <c r="J29" i="51" l="1"/>
  <c r="K29" i="51"/>
  <c r="H29" i="51"/>
  <c r="H29" i="49"/>
  <c r="H29" i="67"/>
  <c r="H30" i="66"/>
  <c r="H29" i="8"/>
  <c r="H29" i="53"/>
  <c r="H29" i="61"/>
  <c r="H29" i="93"/>
  <c r="H29" i="95"/>
  <c r="J29" i="95" s="1"/>
  <c r="H29" i="94"/>
  <c r="H29" i="11"/>
  <c r="H29" i="85"/>
  <c r="H29" i="65"/>
  <c r="H29" i="80"/>
  <c r="H30" i="43"/>
  <c r="H29" i="57"/>
  <c r="H29" i="24"/>
  <c r="H29" i="111"/>
  <c r="H29" i="109"/>
  <c r="H29" i="117"/>
  <c r="H29" i="121"/>
  <c r="H29" i="125"/>
  <c r="H29" i="23"/>
  <c r="B7" i="98" l="1"/>
  <c r="H28" i="92"/>
  <c r="H28" i="91"/>
  <c r="H28" i="21" l="1"/>
  <c r="H29" i="44"/>
  <c r="H28" i="75"/>
  <c r="H28" i="77"/>
  <c r="H28" i="46"/>
  <c r="H28" i="22"/>
  <c r="H28" i="64"/>
  <c r="H28" i="14"/>
  <c r="H28" i="119"/>
  <c r="H28" i="18"/>
  <c r="H28" i="88"/>
  <c r="H28" i="124"/>
  <c r="H28" i="112"/>
  <c r="H29" i="50"/>
  <c r="H28" i="19"/>
  <c r="H28" i="107"/>
  <c r="H28" i="38"/>
  <c r="H28" i="16"/>
  <c r="H28" i="23"/>
  <c r="H28" i="48" l="1"/>
  <c r="H28" i="51"/>
  <c r="J28" i="51" s="1"/>
  <c r="K28" i="51" s="1"/>
  <c r="H28" i="49"/>
  <c r="H28" i="67"/>
  <c r="H29" i="66"/>
  <c r="H28" i="8"/>
  <c r="H28" i="53"/>
  <c r="H28" i="44"/>
  <c r="H28" i="61"/>
  <c r="H28" i="93"/>
  <c r="H28" i="95"/>
  <c r="J28" i="95" s="1"/>
  <c r="H28" i="94"/>
  <c r="H28" i="85"/>
  <c r="H28" i="65"/>
  <c r="H28" i="80"/>
  <c r="H28" i="17"/>
  <c r="H29" i="43"/>
  <c r="H28" i="57"/>
  <c r="H28" i="24"/>
  <c r="H28" i="111"/>
  <c r="H28" i="109"/>
  <c r="H28" i="117"/>
  <c r="H28" i="11"/>
  <c r="H28" i="121"/>
  <c r="H28" i="125"/>
  <c r="H27" i="48" l="1"/>
  <c r="H27" i="92"/>
  <c r="H27" i="91"/>
  <c r="J27" i="51" l="1"/>
  <c r="K27" i="51" s="1"/>
  <c r="H27" i="51"/>
  <c r="H27" i="21"/>
  <c r="H27" i="49"/>
  <c r="H27" i="67"/>
  <c r="H28" i="66"/>
  <c r="H27" i="53"/>
  <c r="H27" i="44"/>
  <c r="H27" i="75"/>
  <c r="H27" i="77"/>
  <c r="H27" i="46"/>
  <c r="H27" i="22"/>
  <c r="H27" i="64"/>
  <c r="H27" i="14"/>
  <c r="H27" i="119"/>
  <c r="H27" i="18"/>
  <c r="H27" i="88"/>
  <c r="H27" i="124"/>
  <c r="H27" i="112"/>
  <c r="H28" i="50"/>
  <c r="H27" i="19"/>
  <c r="H27" i="107"/>
  <c r="H27" i="38"/>
  <c r="H27" i="16"/>
  <c r="H27" i="61"/>
  <c r="H27" i="93"/>
  <c r="H27" i="95"/>
  <c r="J27" i="95" s="1"/>
  <c r="H27" i="94"/>
  <c r="H27" i="11"/>
  <c r="H27" i="85"/>
  <c r="H27" i="8" l="1"/>
  <c r="H27" i="65"/>
  <c r="H27" i="80"/>
  <c r="H27" i="17"/>
  <c r="H28" i="43"/>
  <c r="H27" i="57"/>
  <c r="H27" i="24"/>
  <c r="H27" i="23"/>
  <c r="H27" i="111"/>
  <c r="H27" i="109"/>
  <c r="H27" i="117"/>
  <c r="H27" i="121"/>
  <c r="H27" i="125"/>
  <c r="H26" i="48" l="1"/>
  <c r="H26" i="92"/>
  <c r="H26" i="91"/>
  <c r="J30" i="20"/>
  <c r="H26" i="51"/>
  <c r="J26" i="51" s="1"/>
  <c r="K26" i="51" s="1"/>
  <c r="H26" i="21"/>
  <c r="H26" i="75"/>
  <c r="H26" i="77"/>
  <c r="H26" i="46"/>
  <c r="H26" i="22"/>
  <c r="H26" i="64"/>
  <c r="H26" i="14"/>
  <c r="H26" i="119"/>
  <c r="H26" i="18"/>
  <c r="H26" i="88"/>
  <c r="H26" i="124"/>
  <c r="H26" i="112"/>
  <c r="H27" i="50"/>
  <c r="H26" i="19"/>
  <c r="H26" i="107"/>
  <c r="H26" i="38"/>
  <c r="H26" i="16"/>
  <c r="H26" i="61"/>
  <c r="J26" i="93"/>
  <c r="H26" i="93"/>
  <c r="H26" i="95"/>
  <c r="J26" i="95" s="1"/>
  <c r="H26" i="94"/>
  <c r="H26" i="11"/>
  <c r="H26" i="85"/>
  <c r="H26" i="49" l="1"/>
  <c r="H26" i="67"/>
  <c r="H27" i="66"/>
  <c r="H26" i="8"/>
  <c r="H26" i="53"/>
  <c r="H26" i="44"/>
  <c r="H26" i="80"/>
  <c r="H26" i="65"/>
  <c r="H26" i="17"/>
  <c r="H27" i="43"/>
  <c r="H26" i="57"/>
  <c r="H26" i="24"/>
  <c r="H26" i="23"/>
  <c r="H26" i="111"/>
  <c r="H26" i="109"/>
  <c r="H26" i="117"/>
  <c r="H26" i="121"/>
  <c r="H26" i="125"/>
  <c r="M29" i="20" l="1"/>
  <c r="L29" i="20"/>
  <c r="N29" i="20" s="1"/>
  <c r="M28" i="20"/>
  <c r="L28" i="20"/>
  <c r="N28" i="20" s="1"/>
  <c r="M27" i="20"/>
  <c r="L27" i="20"/>
  <c r="N27" i="20" s="1"/>
  <c r="M26" i="20"/>
  <c r="L26" i="20"/>
  <c r="N26" i="20" s="1"/>
  <c r="M25" i="20"/>
  <c r="L25" i="20"/>
  <c r="N25" i="20" s="1"/>
  <c r="J29" i="20"/>
  <c r="J28" i="20"/>
  <c r="J27" i="20"/>
  <c r="J26" i="20"/>
  <c r="J25" i="20"/>
  <c r="J24" i="20"/>
  <c r="H25" i="21" l="1"/>
  <c r="H25" i="75"/>
  <c r="H25" i="77"/>
  <c r="H25" i="46"/>
  <c r="H25" i="22"/>
  <c r="H25" i="64"/>
  <c r="H25" i="14"/>
  <c r="H25" i="119"/>
  <c r="H25" i="18"/>
  <c r="H25" i="88"/>
  <c r="H25" i="112"/>
  <c r="H25" i="107"/>
  <c r="H25" i="65"/>
  <c r="H25" i="124"/>
  <c r="H25" i="48" l="1"/>
  <c r="H25" i="92"/>
  <c r="H25" i="91"/>
  <c r="H25" i="51"/>
  <c r="J25" i="51" s="1"/>
  <c r="K25" i="51" s="1"/>
  <c r="H25" i="49"/>
  <c r="H25" i="67"/>
  <c r="H26" i="66"/>
  <c r="H25" i="8"/>
  <c r="H25" i="16"/>
  <c r="H25" i="53"/>
  <c r="H25" i="44"/>
  <c r="H25" i="80"/>
  <c r="H26" i="50"/>
  <c r="H25" i="93"/>
  <c r="H25" i="19"/>
  <c r="H25" i="38"/>
  <c r="H25" i="95"/>
  <c r="J25" i="95" s="1"/>
  <c r="H25" i="94"/>
  <c r="H25" i="85"/>
  <c r="H25" i="11"/>
  <c r="H25" i="61"/>
  <c r="H25" i="17"/>
  <c r="H24" i="17"/>
  <c r="H26" i="43"/>
  <c r="H25" i="57"/>
  <c r="H25" i="24"/>
  <c r="H25" i="23"/>
  <c r="H25" i="111"/>
  <c r="H25" i="109"/>
  <c r="H25" i="117"/>
  <c r="H25" i="121"/>
  <c r="H25" i="125"/>
  <c r="H24" i="92" l="1"/>
  <c r="J15" i="92"/>
  <c r="H24" i="91"/>
  <c r="H24" i="21"/>
  <c r="H24" i="75"/>
  <c r="H24" i="77"/>
  <c r="H24" i="46"/>
  <c r="H24" i="22"/>
  <c r="H24" i="64"/>
  <c r="H24" i="14"/>
  <c r="H24" i="119"/>
  <c r="H24" i="18"/>
  <c r="H25" i="50"/>
  <c r="H24" i="19"/>
  <c r="H24" i="107"/>
  <c r="H24" i="38"/>
  <c r="H24" i="124"/>
  <c r="H24" i="48" l="1"/>
  <c r="H24" i="51"/>
  <c r="J24" i="51"/>
  <c r="K24" i="51" s="1"/>
  <c r="J24" i="49"/>
  <c r="K24" i="49" s="1"/>
  <c r="H24" i="49"/>
  <c r="H24" i="67"/>
  <c r="H25" i="66"/>
  <c r="H24" i="8"/>
  <c r="J24" i="8" s="1"/>
  <c r="K24" i="8" s="1"/>
  <c r="H24" i="88"/>
  <c r="J24" i="88" s="1"/>
  <c r="K24" i="88" s="1"/>
  <c r="H24" i="16"/>
  <c r="J24" i="16"/>
  <c r="K24" i="16" s="1"/>
  <c r="H24" i="53"/>
  <c r="H24" i="44"/>
  <c r="J24" i="44"/>
  <c r="K24" i="44"/>
  <c r="H24" i="80"/>
  <c r="H24" i="93"/>
  <c r="H24" i="112"/>
  <c r="J24" i="112"/>
  <c r="K24" i="112"/>
  <c r="H24" i="95"/>
  <c r="J24" i="95" s="1"/>
  <c r="H24" i="94"/>
  <c r="J24" i="85"/>
  <c r="K24" i="85" s="1"/>
  <c r="H24" i="85"/>
  <c r="G24" i="85"/>
  <c r="H24" i="11"/>
  <c r="H24" i="61"/>
  <c r="H24" i="65"/>
  <c r="J24" i="65"/>
  <c r="K24" i="65"/>
  <c r="H25" i="43"/>
  <c r="J25" i="43"/>
  <c r="K25" i="43"/>
  <c r="J24" i="57"/>
  <c r="K24" i="57" s="1"/>
  <c r="H24" i="57"/>
  <c r="H24" i="24"/>
  <c r="H24" i="23"/>
  <c r="H24" i="111"/>
  <c r="H24" i="109"/>
  <c r="H24" i="117"/>
  <c r="H24" i="121"/>
  <c r="J24" i="125"/>
  <c r="K24" i="125"/>
  <c r="H24" i="125"/>
  <c r="H23" i="92" l="1"/>
  <c r="H22" i="92"/>
  <c r="H23" i="91"/>
  <c r="H22" i="91"/>
  <c r="J23" i="20"/>
  <c r="J22" i="20"/>
  <c r="J21" i="20"/>
  <c r="J20" i="20"/>
  <c r="J19" i="20"/>
  <c r="J18" i="20"/>
  <c r="J17" i="20"/>
  <c r="J16" i="20"/>
  <c r="J15" i="20"/>
  <c r="J14" i="20"/>
  <c r="J13" i="20"/>
  <c r="H23" i="21"/>
  <c r="H22" i="21"/>
  <c r="H23" i="75"/>
  <c r="H22" i="75"/>
  <c r="H23" i="77"/>
  <c r="H23" i="46"/>
  <c r="H22" i="46"/>
  <c r="H23" i="22"/>
  <c r="H22" i="22"/>
  <c r="H23" i="64"/>
  <c r="H22" i="64"/>
  <c r="H23" i="14"/>
  <c r="H22" i="14"/>
  <c r="H23" i="119"/>
  <c r="H22" i="119"/>
  <c r="H23" i="18"/>
  <c r="H24" i="50"/>
  <c r="J24" i="50" s="1"/>
  <c r="K24" i="50" s="1"/>
  <c r="H23" i="19"/>
  <c r="H22" i="19"/>
  <c r="H23" i="38"/>
  <c r="H22" i="38"/>
  <c r="H23" i="124"/>
  <c r="H23" i="48" l="1"/>
  <c r="H23" i="51" l="1"/>
  <c r="J23" i="51"/>
  <c r="K23" i="51"/>
  <c r="H23" i="49"/>
  <c r="H23" i="67"/>
  <c r="H24" i="66"/>
  <c r="H23" i="8"/>
  <c r="H22" i="18"/>
  <c r="H23" i="88"/>
  <c r="H22" i="88"/>
  <c r="H23" i="16"/>
  <c r="H23" i="53"/>
  <c r="H23" i="44"/>
  <c r="H23" i="80"/>
  <c r="H23" i="50"/>
  <c r="H23" i="93"/>
  <c r="H23" i="112"/>
  <c r="H22" i="112"/>
  <c r="H23" i="107"/>
  <c r="H23" i="95"/>
  <c r="J23" i="95" s="1"/>
  <c r="H23" i="94"/>
  <c r="H23" i="85"/>
  <c r="H22" i="85"/>
  <c r="H23" i="11"/>
  <c r="H23" i="61"/>
  <c r="H23" i="65"/>
  <c r="J23" i="65" s="1"/>
  <c r="K23" i="65" s="1"/>
  <c r="H23" i="17"/>
  <c r="H24" i="43"/>
  <c r="H23" i="57"/>
  <c r="H23" i="24"/>
  <c r="H23" i="23"/>
  <c r="H23" i="111"/>
  <c r="H23" i="109"/>
  <c r="H23" i="117"/>
  <c r="H23" i="121"/>
  <c r="H23" i="125"/>
  <c r="J23" i="125"/>
  <c r="K23" i="125"/>
  <c r="H22" i="124" l="1"/>
  <c r="H22" i="48" l="1"/>
  <c r="H22" i="51" l="1"/>
  <c r="J22" i="51"/>
  <c r="K22" i="51" s="1"/>
  <c r="H22" i="49"/>
  <c r="H22" i="67"/>
  <c r="H23" i="66"/>
  <c r="H22" i="8"/>
  <c r="H22" i="77"/>
  <c r="H22" i="16"/>
  <c r="H22" i="53"/>
  <c r="H22" i="44"/>
  <c r="J22" i="44"/>
  <c r="K22" i="44"/>
  <c r="H22" i="80"/>
  <c r="H22" i="93"/>
  <c r="H22" i="107"/>
  <c r="H22" i="95"/>
  <c r="J22" i="95" s="1"/>
  <c r="H22" i="94"/>
  <c r="H21" i="85"/>
  <c r="H22" i="11"/>
  <c r="H22" i="61"/>
  <c r="H22" i="65"/>
  <c r="H22" i="17"/>
  <c r="H23" i="43"/>
  <c r="H22" i="57"/>
  <c r="H22" i="24"/>
  <c r="H22" i="23"/>
  <c r="H22" i="111"/>
  <c r="H22" i="109"/>
  <c r="H22" i="117"/>
  <c r="H22" i="121"/>
  <c r="H22" i="125"/>
  <c r="J22" i="125"/>
  <c r="K22" i="125"/>
  <c r="H21" i="65" l="1"/>
  <c r="H21" i="61"/>
  <c r="H21" i="11"/>
  <c r="H21" i="94"/>
  <c r="H21" i="95"/>
  <c r="J21" i="95" s="1"/>
  <c r="H21" i="38"/>
  <c r="H21" i="107"/>
  <c r="H21" i="19"/>
  <c r="H21" i="112"/>
  <c r="H21" i="93"/>
  <c r="H22" i="50"/>
  <c r="H21" i="80"/>
  <c r="H21" i="44"/>
  <c r="H21" i="53"/>
  <c r="H21" i="16"/>
  <c r="H21" i="88"/>
  <c r="H21" i="18"/>
  <c r="H21" i="119"/>
  <c r="H21" i="14"/>
  <c r="H21" i="64"/>
  <c r="H21" i="22"/>
  <c r="H21" i="46"/>
  <c r="H21" i="77"/>
  <c r="H21" i="75"/>
  <c r="H21" i="8"/>
  <c r="H22" i="66"/>
  <c r="H21" i="67"/>
  <c r="H21" i="49"/>
  <c r="H21" i="21"/>
  <c r="J21" i="51"/>
  <c r="K21" i="51"/>
  <c r="H21" i="51"/>
  <c r="H21" i="91"/>
  <c r="H21" i="92"/>
  <c r="H21" i="48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A10" i="9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B9" i="9"/>
  <c r="M30" i="20"/>
  <c r="L30" i="20"/>
  <c r="M24" i="20"/>
  <c r="L24" i="20"/>
  <c r="H21" i="17"/>
  <c r="H22" i="43"/>
  <c r="H21" i="57"/>
  <c r="H21" i="24"/>
  <c r="H21" i="23"/>
  <c r="H21" i="111"/>
  <c r="H21" i="109"/>
  <c r="H21" i="117"/>
  <c r="H21" i="121"/>
  <c r="H21" i="124"/>
  <c r="H21" i="125"/>
  <c r="A38" i="41" l="1"/>
  <c r="A11" i="41"/>
  <c r="A20" i="41" s="1"/>
  <c r="A29" i="41" s="1"/>
  <c r="C54" i="41"/>
  <c r="C55" i="41" s="1"/>
  <c r="C56" i="41" s="1"/>
  <c r="C57" i="41" s="1"/>
  <c r="C58" i="41" s="1"/>
  <c r="H20" i="92"/>
  <c r="H20" i="91"/>
  <c r="H20" i="21"/>
  <c r="H20" i="75"/>
  <c r="H20" i="77"/>
  <c r="H20" i="46"/>
  <c r="H20" i="22"/>
  <c r="H20" i="64"/>
  <c r="H20" i="14"/>
  <c r="H20" i="119"/>
  <c r="H20" i="18"/>
  <c r="H20" i="88"/>
  <c r="H20" i="16"/>
  <c r="H21" i="50"/>
  <c r="H19" i="112"/>
  <c r="H20" i="112"/>
  <c r="H20" i="19"/>
  <c r="H20" i="107"/>
  <c r="H20" i="38"/>
  <c r="H20" i="65"/>
  <c r="H20" i="17"/>
  <c r="H20" i="124"/>
  <c r="H20" i="48" l="1"/>
  <c r="J20" i="51"/>
  <c r="K20" i="51"/>
  <c r="H20" i="51"/>
  <c r="H20" i="93"/>
  <c r="H20" i="95"/>
  <c r="J20" i="95" s="1"/>
  <c r="H20" i="94"/>
  <c r="H20" i="85"/>
  <c r="J20" i="85" s="1"/>
  <c r="K20" i="85" s="1"/>
  <c r="H20" i="11"/>
  <c r="H20" i="61"/>
  <c r="N24" i="20" l="1"/>
  <c r="H20" i="49" l="1"/>
  <c r="H20" i="67"/>
  <c r="H21" i="66"/>
  <c r="H20" i="8"/>
  <c r="H20" i="53"/>
  <c r="H20" i="44"/>
  <c r="H20" i="80"/>
  <c r="H21" i="43"/>
  <c r="H20" i="57"/>
  <c r="H20" i="24"/>
  <c r="H20" i="23"/>
  <c r="H20" i="111"/>
  <c r="H20" i="109"/>
  <c r="H20" i="117"/>
  <c r="H20" i="121"/>
  <c r="H20" i="125"/>
  <c r="H19" i="92" l="1"/>
  <c r="H19" i="91"/>
  <c r="H19" i="21" l="1"/>
  <c r="H19" i="75"/>
  <c r="H19" i="77"/>
  <c r="H19" i="46"/>
  <c r="H19" i="22"/>
  <c r="H19" i="64"/>
  <c r="H19" i="14"/>
  <c r="H19" i="119"/>
  <c r="H18" i="119"/>
  <c r="H19" i="18"/>
  <c r="H19" i="88"/>
  <c r="H19" i="16"/>
  <c r="H20" i="50"/>
  <c r="H19" i="93"/>
  <c r="H19" i="19"/>
  <c r="H19" i="107"/>
  <c r="H19" i="38"/>
  <c r="H19" i="95"/>
  <c r="J19" i="95" s="1"/>
  <c r="H19" i="17"/>
  <c r="H19" i="48" l="1"/>
  <c r="H19" i="51"/>
  <c r="J19" i="51" s="1"/>
  <c r="K19" i="51" s="1"/>
  <c r="H19" i="49"/>
  <c r="H19" i="67"/>
  <c r="H20" i="66"/>
  <c r="H19" i="8"/>
  <c r="H19" i="53"/>
  <c r="H19" i="44"/>
  <c r="H19" i="80"/>
  <c r="H19" i="94"/>
  <c r="H19" i="85"/>
  <c r="H19" i="11"/>
  <c r="H19" i="61"/>
  <c r="H19" i="65"/>
  <c r="H20" i="43"/>
  <c r="H19" i="57"/>
  <c r="H19" i="24"/>
  <c r="H19" i="23"/>
  <c r="H19" i="111"/>
  <c r="H19" i="109"/>
  <c r="H19" i="117"/>
  <c r="H19" i="121"/>
  <c r="H19" i="124"/>
  <c r="H19" i="125"/>
  <c r="H18" i="92" l="1"/>
  <c r="H18" i="91"/>
  <c r="H18" i="21"/>
  <c r="H18" i="75"/>
  <c r="H18" i="77"/>
  <c r="H18" i="46"/>
  <c r="H18" i="22"/>
  <c r="H18" i="64"/>
  <c r="H18" i="14"/>
  <c r="H18" i="18"/>
  <c r="H18" i="88"/>
  <c r="H18" i="16"/>
  <c r="H19" i="50"/>
  <c r="H18" i="112"/>
  <c r="H18" i="19"/>
  <c r="H18" i="107"/>
  <c r="H18" i="38"/>
  <c r="H18" i="48" l="1"/>
  <c r="M21" i="20"/>
  <c r="L21" i="20"/>
  <c r="N21" i="20" s="1"/>
  <c r="M20" i="20"/>
  <c r="L20" i="20"/>
  <c r="N20" i="20" s="1"/>
  <c r="H18" i="49"/>
  <c r="H18" i="67"/>
  <c r="H19" i="66"/>
  <c r="H18" i="8"/>
  <c r="H18" i="53"/>
  <c r="H18" i="44"/>
  <c r="H18" i="80"/>
  <c r="H18" i="93"/>
  <c r="H18" i="95"/>
  <c r="J18" i="95" s="1"/>
  <c r="H18" i="94"/>
  <c r="H18" i="85"/>
  <c r="H18" i="11"/>
  <c r="H18" i="61"/>
  <c r="H18" i="65"/>
  <c r="H19" i="43"/>
  <c r="H18" i="57"/>
  <c r="H18" i="24"/>
  <c r="H18" i="23"/>
  <c r="H18" i="17"/>
  <c r="H18" i="111"/>
  <c r="H18" i="109"/>
  <c r="H18" i="117"/>
  <c r="H18" i="121"/>
  <c r="H18" i="124"/>
  <c r="H18" i="125"/>
  <c r="J18" i="125" s="1"/>
  <c r="K18" i="125" s="1"/>
  <c r="H17" i="92" l="1"/>
  <c r="H17" i="91"/>
  <c r="H18" i="51" l="1"/>
  <c r="J18" i="51" s="1"/>
  <c r="K18" i="51" s="1"/>
  <c r="H17" i="21"/>
  <c r="H17" i="75"/>
  <c r="H17" i="77"/>
  <c r="H17" i="46"/>
  <c r="H17" i="22"/>
  <c r="H17" i="64"/>
  <c r="H17" i="14"/>
  <c r="H17" i="119"/>
  <c r="H17" i="18"/>
  <c r="H17" i="88"/>
  <c r="H17" i="16"/>
  <c r="H18" i="50"/>
  <c r="H17" i="112"/>
  <c r="H17" i="19"/>
  <c r="H17" i="107"/>
  <c r="H17" i="38"/>
  <c r="H17" i="17"/>
  <c r="H17" i="48" l="1"/>
  <c r="H17" i="51"/>
  <c r="H17" i="49"/>
  <c r="H17" i="67"/>
  <c r="H18" i="66"/>
  <c r="H17" i="8"/>
  <c r="H17" i="53"/>
  <c r="H17" i="44"/>
  <c r="H17" i="80"/>
  <c r="H17" i="93"/>
  <c r="H17" i="95"/>
  <c r="J17" i="95" s="1"/>
  <c r="H17" i="94"/>
  <c r="H17" i="85"/>
  <c r="H17" i="11"/>
  <c r="H17" i="61"/>
  <c r="H17" i="65"/>
  <c r="H18" i="43"/>
  <c r="H17" i="57"/>
  <c r="H17" i="24"/>
  <c r="H17" i="23"/>
  <c r="H17" i="111"/>
  <c r="H17" i="109"/>
  <c r="H17" i="117"/>
  <c r="H17" i="121"/>
  <c r="H17" i="124"/>
  <c r="H17" i="125"/>
  <c r="J17" i="125" s="1"/>
  <c r="K17" i="125" s="1"/>
  <c r="H16" i="92" l="1"/>
  <c r="H16" i="91"/>
  <c r="H16" i="21"/>
  <c r="H16" i="8"/>
  <c r="H16" i="75"/>
  <c r="H16" i="77"/>
  <c r="H16" i="46"/>
  <c r="H16" i="22"/>
  <c r="H16" i="64"/>
  <c r="H16" i="14"/>
  <c r="H16" i="119"/>
  <c r="H16" i="18"/>
  <c r="H17" i="50"/>
  <c r="H16" i="112"/>
  <c r="H16" i="19"/>
  <c r="H16" i="107"/>
  <c r="H16" i="38"/>
  <c r="H16" i="95"/>
  <c r="J16" i="95" s="1"/>
  <c r="H16" i="11"/>
  <c r="H16" i="48"/>
  <c r="H16" i="51"/>
  <c r="H16" i="49"/>
  <c r="H16" i="67"/>
  <c r="H17" i="66"/>
  <c r="H16" i="88"/>
  <c r="H16" i="16"/>
  <c r="H16" i="53"/>
  <c r="H16" i="44"/>
  <c r="H16" i="80"/>
  <c r="H16" i="93"/>
  <c r="H16" i="94"/>
  <c r="H16" i="85"/>
  <c r="H16" i="61"/>
  <c r="H16" i="65"/>
  <c r="H17" i="43"/>
  <c r="H16" i="57"/>
  <c r="H16" i="24"/>
  <c r="H16" i="23"/>
  <c r="H16" i="17"/>
  <c r="H16" i="111"/>
  <c r="H16" i="109"/>
  <c r="H16" i="117"/>
  <c r="H16" i="121"/>
  <c r="H16" i="124"/>
  <c r="H16" i="125"/>
  <c r="J16" i="125" s="1"/>
  <c r="K16" i="125" s="1"/>
  <c r="H15" i="92" l="1"/>
  <c r="H15" i="91"/>
  <c r="H15" i="21"/>
  <c r="H15" i="8"/>
  <c r="H15" i="75"/>
  <c r="H15" i="77"/>
  <c r="H15" i="46"/>
  <c r="H15" i="22"/>
  <c r="H15" i="64"/>
  <c r="H15" i="14"/>
  <c r="H15" i="119"/>
  <c r="H15" i="18"/>
  <c r="H15" i="88"/>
  <c r="H15" i="16"/>
  <c r="H16" i="50"/>
  <c r="H15" i="50"/>
  <c r="H14" i="50"/>
  <c r="H13" i="50"/>
  <c r="H15" i="112"/>
  <c r="H15" i="19"/>
  <c r="H15" i="107"/>
  <c r="H15" i="38"/>
  <c r="H15" i="95"/>
  <c r="J15" i="95" s="1"/>
  <c r="H15" i="17"/>
  <c r="H15" i="48"/>
  <c r="H15" i="51"/>
  <c r="J15" i="51" s="1"/>
  <c r="K15" i="51" s="1"/>
  <c r="H15" i="49"/>
  <c r="H15" i="67"/>
  <c r="H16" i="66"/>
  <c r="H15" i="53"/>
  <c r="H15" i="44"/>
  <c r="H15" i="80"/>
  <c r="H15" i="93"/>
  <c r="H14" i="93"/>
  <c r="H15" i="94"/>
  <c r="H15" i="85"/>
  <c r="H15" i="11"/>
  <c r="H15" i="61"/>
  <c r="H15" i="65"/>
  <c r="H16" i="43"/>
  <c r="H15" i="57"/>
  <c r="H15" i="24"/>
  <c r="H15" i="23"/>
  <c r="H15" i="111"/>
  <c r="H15" i="109"/>
  <c r="H15" i="117"/>
  <c r="H15" i="121"/>
  <c r="H15" i="124"/>
  <c r="H15" i="125"/>
  <c r="H14" i="125"/>
  <c r="H13" i="125"/>
  <c r="H12" i="125"/>
  <c r="H11" i="125"/>
  <c r="H14" i="48" l="1"/>
  <c r="H14" i="92"/>
  <c r="H14" i="91"/>
  <c r="M15" i="20"/>
  <c r="L15" i="20"/>
  <c r="N15" i="20" s="1"/>
  <c r="H14" i="51" l="1"/>
  <c r="H14" i="21"/>
  <c r="H14" i="49"/>
  <c r="H14" i="67"/>
  <c r="H15" i="66"/>
  <c r="H14" i="8"/>
  <c r="H14" i="75"/>
  <c r="H14" i="77"/>
  <c r="H14" i="46"/>
  <c r="H14" i="22"/>
  <c r="H14" i="64"/>
  <c r="H14" i="14"/>
  <c r="H14" i="119"/>
  <c r="H14" i="18"/>
  <c r="H14" i="88"/>
  <c r="H14" i="16"/>
  <c r="H14" i="53"/>
  <c r="H13" i="53"/>
  <c r="H14" i="44"/>
  <c r="H14" i="80"/>
  <c r="H14" i="112"/>
  <c r="H14" i="19"/>
  <c r="H14" i="107"/>
  <c r="H14" i="38"/>
  <c r="H14" i="95"/>
  <c r="J14" i="95" s="1"/>
  <c r="H14" i="94"/>
  <c r="H14" i="85"/>
  <c r="H14" i="11"/>
  <c r="H14" i="61"/>
  <c r="H14" i="65"/>
  <c r="H15" i="43"/>
  <c r="H14" i="57"/>
  <c r="H14" i="24"/>
  <c r="H14" i="23"/>
  <c r="H14" i="17"/>
  <c r="H14" i="111"/>
  <c r="H14" i="109"/>
  <c r="H14" i="117"/>
  <c r="H14" i="121"/>
  <c r="H14" i="124"/>
  <c r="H13" i="112" l="1"/>
  <c r="H13" i="119"/>
  <c r="H13" i="48"/>
  <c r="H13" i="92"/>
  <c r="H13" i="91"/>
  <c r="H13" i="21"/>
  <c r="H13" i="75"/>
  <c r="H13" i="77"/>
  <c r="H13" i="46"/>
  <c r="H13" i="22"/>
  <c r="H13" i="64"/>
  <c r="H13" i="14"/>
  <c r="H13" i="18"/>
  <c r="H13" i="88"/>
  <c r="H13" i="16"/>
  <c r="H13" i="93"/>
  <c r="H13" i="19"/>
  <c r="H13" i="107"/>
  <c r="H13" i="38"/>
  <c r="H13" i="95"/>
  <c r="J13" i="95" s="1"/>
  <c r="H13" i="94"/>
  <c r="H13" i="85"/>
  <c r="H13" i="11"/>
  <c r="H13" i="61"/>
  <c r="H13" i="65"/>
  <c r="H13" i="23"/>
  <c r="M14" i="20" l="1"/>
  <c r="M13" i="20"/>
  <c r="L13" i="20"/>
  <c r="N13" i="20" s="1"/>
  <c r="M12" i="20"/>
  <c r="L12" i="20"/>
  <c r="N12" i="20" s="1"/>
  <c r="M11" i="20"/>
  <c r="L14" i="20"/>
  <c r="N14" i="20" s="1"/>
  <c r="J12" i="20"/>
  <c r="J11" i="20"/>
  <c r="L11" i="20" s="1"/>
  <c r="N11" i="20" s="1"/>
  <c r="J10" i="20"/>
  <c r="H13" i="51"/>
  <c r="J13" i="51" s="1"/>
  <c r="K13" i="51" s="1"/>
  <c r="H13" i="49"/>
  <c r="H13" i="67"/>
  <c r="H14" i="66"/>
  <c r="H13" i="8"/>
  <c r="H13" i="44"/>
  <c r="H13" i="80"/>
  <c r="H14" i="43"/>
  <c r="H13" i="57"/>
  <c r="H13" i="24"/>
  <c r="H13" i="17"/>
  <c r="H13" i="111"/>
  <c r="H13" i="109"/>
  <c r="H13" i="117"/>
  <c r="H13" i="121"/>
  <c r="H13" i="124"/>
  <c r="H12" i="48" l="1"/>
  <c r="H12" i="92"/>
  <c r="H12" i="91"/>
  <c r="H12" i="51"/>
  <c r="H12" i="21"/>
  <c r="H12" i="49"/>
  <c r="H12" i="67"/>
  <c r="H13" i="66"/>
  <c r="H12" i="8"/>
  <c r="H12" i="75"/>
  <c r="H12" i="77"/>
  <c r="H12" i="46"/>
  <c r="H12" i="22"/>
  <c r="H12" i="64"/>
  <c r="H12" i="14"/>
  <c r="H12" i="119"/>
  <c r="H12" i="18"/>
  <c r="H12" i="88"/>
  <c r="H12" i="16"/>
  <c r="H12" i="53"/>
  <c r="H12" i="44"/>
  <c r="H12" i="80"/>
  <c r="H12" i="93"/>
  <c r="H12" i="112"/>
  <c r="H12" i="19"/>
  <c r="H12" i="107"/>
  <c r="H12" i="38"/>
  <c r="H12" i="95"/>
  <c r="J12" i="95" s="1"/>
  <c r="H12" i="94"/>
  <c r="H12" i="85"/>
  <c r="H12" i="11"/>
  <c r="H12" i="61"/>
  <c r="H12" i="65"/>
  <c r="H13" i="43"/>
  <c r="H12" i="57"/>
  <c r="H12" i="24"/>
  <c r="H12" i="23"/>
  <c r="H12" i="17"/>
  <c r="H12" i="111"/>
  <c r="H12" i="109"/>
  <c r="H12" i="117"/>
  <c r="H12" i="121"/>
  <c r="H12" i="124"/>
  <c r="D42" i="40"/>
  <c r="AP45" i="40" l="1"/>
  <c r="AP37" i="40"/>
  <c r="AP28" i="40"/>
  <c r="AP19" i="40"/>
  <c r="AP10" i="40"/>
  <c r="AH45" i="40"/>
  <c r="AH37" i="40"/>
  <c r="AH28" i="40"/>
  <c r="AH19" i="40"/>
  <c r="AH10" i="40"/>
  <c r="AM45" i="40"/>
  <c r="AM37" i="40"/>
  <c r="AM28" i="40"/>
  <c r="AM19" i="40"/>
  <c r="AM10" i="40"/>
  <c r="AN45" i="40"/>
  <c r="AN37" i="40"/>
  <c r="AN28" i="40"/>
  <c r="AN19" i="40"/>
  <c r="AN10" i="40"/>
  <c r="U45" i="40"/>
  <c r="U37" i="40"/>
  <c r="U28" i="40"/>
  <c r="U19" i="40"/>
  <c r="U10" i="40"/>
  <c r="AO45" i="40"/>
  <c r="AO37" i="40"/>
  <c r="AO28" i="40"/>
  <c r="AO19" i="40"/>
  <c r="AO10" i="40"/>
  <c r="Q4" i="40" l="1"/>
  <c r="H11" i="48" l="1"/>
  <c r="H11" i="92"/>
  <c r="H11" i="91"/>
  <c r="M10" i="20"/>
  <c r="L10" i="20"/>
  <c r="N10" i="20" s="1"/>
  <c r="H11" i="51" l="1"/>
  <c r="H11" i="21"/>
  <c r="H11" i="49"/>
  <c r="H11" i="67"/>
  <c r="H12" i="66"/>
  <c r="H11" i="8"/>
  <c r="H11" i="75"/>
  <c r="H11" i="77"/>
  <c r="H11" i="46"/>
  <c r="H11" i="22"/>
  <c r="H11" i="64"/>
  <c r="H11" i="14"/>
  <c r="H11" i="119"/>
  <c r="H11" i="18"/>
  <c r="H11" i="88"/>
  <c r="H11" i="16"/>
  <c r="H11" i="53"/>
  <c r="H11" i="44"/>
  <c r="H11" i="80"/>
  <c r="H11" i="93"/>
  <c r="H11" i="112"/>
  <c r="H11" i="19"/>
  <c r="H11" i="107"/>
  <c r="H11" i="38"/>
  <c r="H11" i="95"/>
  <c r="J11" i="95" s="1"/>
  <c r="H11" i="94"/>
  <c r="H11" i="85"/>
  <c r="H11" i="11"/>
  <c r="H11" i="61"/>
  <c r="H11" i="65"/>
  <c r="H12" i="43"/>
  <c r="H11" i="57"/>
  <c r="H11" i="24"/>
  <c r="H11" i="23"/>
  <c r="H11" i="17"/>
  <c r="H11" i="111"/>
  <c r="H11" i="109"/>
  <c r="H11" i="117"/>
  <c r="H11" i="121"/>
  <c r="H11" i="124" l="1"/>
  <c r="F44" i="126" l="1"/>
  <c r="E44" i="126"/>
  <c r="F43" i="126"/>
  <c r="E43" i="126"/>
  <c r="F42" i="126"/>
  <c r="E42" i="126"/>
  <c r="F41" i="126"/>
  <c r="E41" i="126"/>
  <c r="F40" i="126"/>
  <c r="E40" i="126"/>
  <c r="F39" i="126"/>
  <c r="E39" i="126"/>
  <c r="F36" i="126"/>
  <c r="E36" i="126"/>
  <c r="H36" i="126" s="1"/>
  <c r="F35" i="126"/>
  <c r="E35" i="126"/>
  <c r="F34" i="126"/>
  <c r="E34" i="126"/>
  <c r="F33" i="126"/>
  <c r="E33" i="126"/>
  <c r="F32" i="126"/>
  <c r="E32" i="126"/>
  <c r="F31" i="126"/>
  <c r="E31" i="126"/>
  <c r="F30" i="126"/>
  <c r="E30" i="126"/>
  <c r="F27" i="126"/>
  <c r="E27" i="126"/>
  <c r="F26" i="126"/>
  <c r="E26" i="126"/>
  <c r="H26" i="126" s="1"/>
  <c r="F25" i="126"/>
  <c r="H25" i="126" s="1"/>
  <c r="E25" i="126"/>
  <c r="F24" i="126"/>
  <c r="E24" i="126"/>
  <c r="F23" i="126"/>
  <c r="E23" i="126"/>
  <c r="F22" i="126"/>
  <c r="E22" i="126"/>
  <c r="F21" i="126"/>
  <c r="E21" i="126"/>
  <c r="F18" i="126"/>
  <c r="E18" i="126"/>
  <c r="F17" i="126"/>
  <c r="E17" i="126"/>
  <c r="F16" i="126"/>
  <c r="E16" i="126"/>
  <c r="F15" i="126"/>
  <c r="E15" i="126"/>
  <c r="F14" i="126"/>
  <c r="E14" i="126"/>
  <c r="F13" i="126"/>
  <c r="H16" i="126"/>
  <c r="E13" i="126"/>
  <c r="G44" i="126"/>
  <c r="G43" i="126"/>
  <c r="G42" i="126"/>
  <c r="G41" i="126"/>
  <c r="G40" i="126"/>
  <c r="G39" i="126"/>
  <c r="G36" i="126"/>
  <c r="G35" i="126"/>
  <c r="G34" i="126"/>
  <c r="G33" i="126"/>
  <c r="G32" i="126"/>
  <c r="G31" i="126"/>
  <c r="G30" i="126"/>
  <c r="G27" i="126"/>
  <c r="G26" i="126"/>
  <c r="G25" i="126"/>
  <c r="G24" i="126"/>
  <c r="G23" i="126"/>
  <c r="G22" i="126"/>
  <c r="G21" i="126"/>
  <c r="G18" i="126"/>
  <c r="G17" i="126"/>
  <c r="G16" i="126"/>
  <c r="G15" i="126"/>
  <c r="G14" i="126"/>
  <c r="G13" i="126"/>
  <c r="G12" i="126"/>
  <c r="F12" i="126"/>
  <c r="E12" i="126"/>
  <c r="H12" i="126" s="1"/>
  <c r="G9" i="126"/>
  <c r="F9" i="126"/>
  <c r="E9" i="126"/>
  <c r="G8" i="126"/>
  <c r="F8" i="126"/>
  <c r="E8" i="126"/>
  <c r="G7" i="126"/>
  <c r="F7" i="126"/>
  <c r="E7" i="126"/>
  <c r="F6" i="126"/>
  <c r="E6" i="126"/>
  <c r="G6" i="126"/>
  <c r="O44" i="126"/>
  <c r="L44" i="126"/>
  <c r="O43" i="126"/>
  <c r="L43" i="126"/>
  <c r="O42" i="126"/>
  <c r="L42" i="126"/>
  <c r="O41" i="126"/>
  <c r="L41" i="126"/>
  <c r="O40" i="126"/>
  <c r="L40" i="126"/>
  <c r="O39" i="126"/>
  <c r="L39" i="126"/>
  <c r="L45" i="126" s="1"/>
  <c r="O36" i="126"/>
  <c r="L36" i="126"/>
  <c r="O35" i="126"/>
  <c r="L35" i="126"/>
  <c r="O34" i="126"/>
  <c r="L34" i="126"/>
  <c r="O33" i="126"/>
  <c r="L33" i="126"/>
  <c r="O32" i="126"/>
  <c r="L32" i="126"/>
  <c r="O31" i="126"/>
  <c r="L31" i="126"/>
  <c r="O30" i="126"/>
  <c r="O37" i="126" s="1"/>
  <c r="L30" i="126"/>
  <c r="O27" i="126"/>
  <c r="L27" i="126"/>
  <c r="O26" i="126"/>
  <c r="L26" i="126"/>
  <c r="O25" i="126"/>
  <c r="L25" i="126"/>
  <c r="O24" i="126"/>
  <c r="L24" i="126"/>
  <c r="O23" i="126"/>
  <c r="L23" i="126"/>
  <c r="O22" i="126"/>
  <c r="L22" i="126"/>
  <c r="O21" i="126"/>
  <c r="L21" i="126"/>
  <c r="O18" i="126"/>
  <c r="L18" i="126"/>
  <c r="O17" i="126"/>
  <c r="L17" i="126"/>
  <c r="O16" i="126"/>
  <c r="L16" i="126"/>
  <c r="O15" i="126"/>
  <c r="L15" i="126"/>
  <c r="O14" i="126"/>
  <c r="L14" i="126"/>
  <c r="O13" i="126"/>
  <c r="L13" i="126"/>
  <c r="O12" i="126"/>
  <c r="O19" i="126" s="1"/>
  <c r="N12" i="126"/>
  <c r="L12" i="126"/>
  <c r="O9" i="126"/>
  <c r="N9" i="126"/>
  <c r="L9" i="126"/>
  <c r="O8" i="126"/>
  <c r="N8" i="126"/>
  <c r="L8" i="126"/>
  <c r="O7" i="126"/>
  <c r="N7" i="126"/>
  <c r="L7" i="126"/>
  <c r="O6" i="126"/>
  <c r="O10" i="126" s="1"/>
  <c r="N6" i="126"/>
  <c r="L6" i="126"/>
  <c r="B7" i="126"/>
  <c r="B8" i="126" s="1"/>
  <c r="C6" i="126"/>
  <c r="A6" i="126"/>
  <c r="A4" i="126"/>
  <c r="G44" i="87"/>
  <c r="K44" i="126" s="1"/>
  <c r="G43" i="87"/>
  <c r="K43" i="126" s="1"/>
  <c r="G42" i="87"/>
  <c r="K42" i="126" s="1"/>
  <c r="G41" i="87"/>
  <c r="K41" i="126" s="1"/>
  <c r="G40" i="87"/>
  <c r="K40" i="126" s="1"/>
  <c r="G39" i="87"/>
  <c r="K39" i="126" s="1"/>
  <c r="G36" i="87"/>
  <c r="K36" i="126" s="1"/>
  <c r="G35" i="87"/>
  <c r="K35" i="126" s="1"/>
  <c r="G34" i="87"/>
  <c r="K34" i="126" s="1"/>
  <c r="G33" i="87"/>
  <c r="K33" i="126" s="1"/>
  <c r="G32" i="87"/>
  <c r="K32" i="126" s="1"/>
  <c r="G31" i="87"/>
  <c r="K31" i="126" s="1"/>
  <c r="G30" i="87"/>
  <c r="K30" i="126" s="1"/>
  <c r="G27" i="87"/>
  <c r="K27" i="126" s="1"/>
  <c r="G26" i="87"/>
  <c r="K26" i="126" s="1"/>
  <c r="G25" i="87"/>
  <c r="K25" i="126" s="1"/>
  <c r="G24" i="87"/>
  <c r="K24" i="126" s="1"/>
  <c r="G23" i="87"/>
  <c r="K23" i="126" s="1"/>
  <c r="G22" i="87"/>
  <c r="K22" i="126" s="1"/>
  <c r="G21" i="87"/>
  <c r="K21" i="126" s="1"/>
  <c r="G18" i="87"/>
  <c r="K18" i="126" s="1"/>
  <c r="G17" i="87"/>
  <c r="K17" i="126" s="1"/>
  <c r="G16" i="87"/>
  <c r="K16" i="126" s="1"/>
  <c r="G15" i="87"/>
  <c r="K15" i="126" s="1"/>
  <c r="G14" i="87"/>
  <c r="K14" i="126" s="1"/>
  <c r="G13" i="87"/>
  <c r="K13" i="126" s="1"/>
  <c r="G12" i="87"/>
  <c r="K12" i="126" s="1"/>
  <c r="G9" i="87"/>
  <c r="K9" i="126" s="1"/>
  <c r="G8" i="87"/>
  <c r="K8" i="126" s="1"/>
  <c r="G7" i="87"/>
  <c r="K7" i="126" s="1"/>
  <c r="G6" i="87"/>
  <c r="K6" i="126" s="1"/>
  <c r="E44" i="87"/>
  <c r="I44" i="126" s="1"/>
  <c r="E43" i="87"/>
  <c r="I43" i="126" s="1"/>
  <c r="E42" i="87"/>
  <c r="I42" i="126" s="1"/>
  <c r="E41" i="87"/>
  <c r="I41" i="126" s="1"/>
  <c r="E40" i="87"/>
  <c r="I40" i="126" s="1"/>
  <c r="E39" i="87"/>
  <c r="I39" i="126" s="1"/>
  <c r="E36" i="87"/>
  <c r="I36" i="126" s="1"/>
  <c r="E35" i="87"/>
  <c r="I35" i="126" s="1"/>
  <c r="E34" i="87"/>
  <c r="I34" i="126" s="1"/>
  <c r="E33" i="87"/>
  <c r="I33" i="126" s="1"/>
  <c r="E32" i="87"/>
  <c r="I32" i="126" s="1"/>
  <c r="E31" i="87"/>
  <c r="I31" i="126" s="1"/>
  <c r="E30" i="87"/>
  <c r="I30" i="126" s="1"/>
  <c r="E27" i="87"/>
  <c r="I27" i="126" s="1"/>
  <c r="E26" i="87"/>
  <c r="I26" i="126" s="1"/>
  <c r="E25" i="87"/>
  <c r="I25" i="126" s="1"/>
  <c r="E24" i="87"/>
  <c r="I24" i="126" s="1"/>
  <c r="E23" i="87"/>
  <c r="I23" i="126" s="1"/>
  <c r="E22" i="87"/>
  <c r="I22" i="126" s="1"/>
  <c r="E21" i="87"/>
  <c r="I21" i="126" s="1"/>
  <c r="E18" i="87"/>
  <c r="I18" i="126" s="1"/>
  <c r="E17" i="87"/>
  <c r="I17" i="126" s="1"/>
  <c r="E16" i="87"/>
  <c r="I16" i="126" s="1"/>
  <c r="E15" i="87"/>
  <c r="I15" i="126" s="1"/>
  <c r="E14" i="87"/>
  <c r="I14" i="126" s="1"/>
  <c r="E13" i="87"/>
  <c r="I13" i="126" s="1"/>
  <c r="E12" i="87"/>
  <c r="I12" i="126" s="1"/>
  <c r="E9" i="87"/>
  <c r="I9" i="126" s="1"/>
  <c r="E8" i="87"/>
  <c r="I8" i="126" s="1"/>
  <c r="E7" i="87"/>
  <c r="I7" i="126" s="1"/>
  <c r="E6" i="87"/>
  <c r="I6" i="126" s="1"/>
  <c r="F44" i="87"/>
  <c r="J44" i="126" s="1"/>
  <c r="F43" i="87"/>
  <c r="J43" i="126" s="1"/>
  <c r="F42" i="87"/>
  <c r="J42" i="126" s="1"/>
  <c r="F41" i="87"/>
  <c r="J41" i="126" s="1"/>
  <c r="F40" i="87"/>
  <c r="J40" i="126" s="1"/>
  <c r="F39" i="87"/>
  <c r="J39" i="126" s="1"/>
  <c r="F36" i="87"/>
  <c r="J36" i="126" s="1"/>
  <c r="F35" i="87"/>
  <c r="J35" i="126" s="1"/>
  <c r="F34" i="87"/>
  <c r="J34" i="126" s="1"/>
  <c r="F33" i="87"/>
  <c r="J33" i="126" s="1"/>
  <c r="F32" i="87"/>
  <c r="J32" i="126" s="1"/>
  <c r="F31" i="87"/>
  <c r="J31" i="126" s="1"/>
  <c r="F30" i="87"/>
  <c r="J30" i="126" s="1"/>
  <c r="F27" i="87"/>
  <c r="J27" i="126" s="1"/>
  <c r="F26" i="87"/>
  <c r="J26" i="126" s="1"/>
  <c r="F25" i="87"/>
  <c r="J25" i="126" s="1"/>
  <c r="F24" i="87"/>
  <c r="J24" i="126" s="1"/>
  <c r="F23" i="87"/>
  <c r="J23" i="126" s="1"/>
  <c r="F22" i="87"/>
  <c r="J22" i="126" s="1"/>
  <c r="F21" i="87"/>
  <c r="J21" i="126" s="1"/>
  <c r="F18" i="87"/>
  <c r="J18" i="126" s="1"/>
  <c r="F17" i="87"/>
  <c r="J17" i="126" s="1"/>
  <c r="F16" i="87"/>
  <c r="J16" i="126" s="1"/>
  <c r="F15" i="87"/>
  <c r="J15" i="126" s="1"/>
  <c r="F14" i="87"/>
  <c r="J14" i="126" s="1"/>
  <c r="F13" i="87"/>
  <c r="J13" i="126" s="1"/>
  <c r="F12" i="87"/>
  <c r="J12" i="126" s="1"/>
  <c r="F9" i="87"/>
  <c r="J9" i="126" s="1"/>
  <c r="F8" i="87"/>
  <c r="J8" i="126" s="1"/>
  <c r="F7" i="87"/>
  <c r="J7" i="126" s="1"/>
  <c r="F6" i="87"/>
  <c r="J6" i="126" s="1"/>
  <c r="J10" i="126" s="1"/>
  <c r="H10" i="64"/>
  <c r="H10" i="46"/>
  <c r="H10" i="22"/>
  <c r="H10" i="23"/>
  <c r="H10" i="92"/>
  <c r="H10" i="91"/>
  <c r="H15" i="126" l="1"/>
  <c r="H35" i="126"/>
  <c r="H41" i="126"/>
  <c r="G37" i="126"/>
  <c r="G45" i="126"/>
  <c r="L10" i="126"/>
  <c r="O45" i="126"/>
  <c r="G28" i="126"/>
  <c r="G48" i="126" s="1"/>
  <c r="N10" i="126"/>
  <c r="L37" i="126"/>
  <c r="H8" i="126"/>
  <c r="J19" i="126"/>
  <c r="L28" i="126"/>
  <c r="H14" i="126"/>
  <c r="H24" i="126"/>
  <c r="H34" i="126"/>
  <c r="H44" i="126"/>
  <c r="K10" i="126"/>
  <c r="L19" i="126"/>
  <c r="O28" i="126"/>
  <c r="H6" i="126"/>
  <c r="H9" i="126"/>
  <c r="H42" i="126"/>
  <c r="K49" i="126"/>
  <c r="I45" i="126"/>
  <c r="I49" i="126"/>
  <c r="K37" i="126"/>
  <c r="J45" i="126"/>
  <c r="I37" i="126"/>
  <c r="K28" i="126"/>
  <c r="J37" i="126"/>
  <c r="I28" i="126"/>
  <c r="I48" i="126" s="1"/>
  <c r="K19" i="126"/>
  <c r="J28" i="126"/>
  <c r="I19" i="126"/>
  <c r="H39" i="126"/>
  <c r="F37" i="126"/>
  <c r="H18" i="126"/>
  <c r="H30" i="126"/>
  <c r="H40" i="126"/>
  <c r="H27" i="126"/>
  <c r="H31" i="126"/>
  <c r="I10" i="126"/>
  <c r="G19" i="126"/>
  <c r="H17" i="126"/>
  <c r="F10" i="126"/>
  <c r="O49" i="126"/>
  <c r="H22" i="126"/>
  <c r="H32" i="126"/>
  <c r="H7" i="126"/>
  <c r="G10" i="126"/>
  <c r="G49" i="126"/>
  <c r="H13" i="126"/>
  <c r="H23" i="126"/>
  <c r="H33" i="126"/>
  <c r="H43" i="126"/>
  <c r="E28" i="126"/>
  <c r="E37" i="126"/>
  <c r="H21" i="126"/>
  <c r="H10" i="126"/>
  <c r="E10" i="126"/>
  <c r="E49" i="126"/>
  <c r="O48" i="126"/>
  <c r="E45" i="126"/>
  <c r="J49" i="126"/>
  <c r="L48" i="126"/>
  <c r="L49" i="126"/>
  <c r="K45" i="126"/>
  <c r="E19" i="126"/>
  <c r="F45" i="126"/>
  <c r="F28" i="126"/>
  <c r="F49" i="126"/>
  <c r="F19" i="126"/>
  <c r="C8" i="126"/>
  <c r="B9" i="126"/>
  <c r="C7" i="126"/>
  <c r="H10" i="21"/>
  <c r="H10" i="75"/>
  <c r="H10" i="77"/>
  <c r="H10" i="14"/>
  <c r="H10" i="119"/>
  <c r="H10" i="18"/>
  <c r="H10" i="88"/>
  <c r="H10" i="16"/>
  <c r="H11" i="50"/>
  <c r="J11" i="50" s="1"/>
  <c r="K11" i="50" s="1"/>
  <c r="H10" i="19"/>
  <c r="H10" i="107"/>
  <c r="H10" i="38"/>
  <c r="H10" i="17"/>
  <c r="AP4" i="40"/>
  <c r="J48" i="126" l="1"/>
  <c r="H19" i="126"/>
  <c r="F48" i="126"/>
  <c r="H37" i="126"/>
  <c r="H49" i="126"/>
  <c r="H45" i="126"/>
  <c r="K48" i="126"/>
  <c r="E48" i="126"/>
  <c r="H28" i="126"/>
  <c r="B12" i="126"/>
  <c r="C9" i="126"/>
  <c r="H10" i="48"/>
  <c r="H10" i="51"/>
  <c r="H10" i="49"/>
  <c r="H10" i="67"/>
  <c r="H11" i="66"/>
  <c r="H10" i="8"/>
  <c r="J10" i="8" s="1"/>
  <c r="K10" i="8" s="1"/>
  <c r="H10" i="53"/>
  <c r="H10" i="44"/>
  <c r="J10" i="44" s="1"/>
  <c r="K10" i="44" s="1"/>
  <c r="H10" i="80"/>
  <c r="J10" i="80" s="1"/>
  <c r="K10" i="80" s="1"/>
  <c r="H10" i="93"/>
  <c r="H10" i="112"/>
  <c r="J10" i="112" s="1"/>
  <c r="K10" i="112" s="1"/>
  <c r="H10" i="95"/>
  <c r="J10" i="95" s="1"/>
  <c r="H10" i="94"/>
  <c r="H10" i="85"/>
  <c r="J10" i="85" s="1"/>
  <c r="K10" i="85" s="1"/>
  <c r="H10" i="11"/>
  <c r="H10" i="61"/>
  <c r="H10" i="65"/>
  <c r="J10" i="65" s="1"/>
  <c r="K10" i="65" s="1"/>
  <c r="H11" i="43"/>
  <c r="H10" i="57"/>
  <c r="J10" i="57" s="1"/>
  <c r="K10" i="57" s="1"/>
  <c r="H10" i="24"/>
  <c r="H10" i="111"/>
  <c r="J10" i="111" s="1"/>
  <c r="K10" i="111" s="1"/>
  <c r="H10" i="109"/>
  <c r="H10" i="117"/>
  <c r="H10" i="121"/>
  <c r="H10" i="124"/>
  <c r="H10" i="125"/>
  <c r="J10" i="125"/>
  <c r="K10" i="125" s="1"/>
  <c r="H48" i="126" l="1"/>
  <c r="C12" i="126"/>
  <c r="B13" i="126"/>
  <c r="H9" i="64"/>
  <c r="H9" i="92"/>
  <c r="H9" i="91"/>
  <c r="H9" i="21"/>
  <c r="H9" i="75"/>
  <c r="H9" i="77"/>
  <c r="H9" i="46"/>
  <c r="H9" i="22"/>
  <c r="H9" i="14"/>
  <c r="H9" i="119"/>
  <c r="H9" i="18"/>
  <c r="H9" i="88"/>
  <c r="H10" i="50"/>
  <c r="H9" i="19"/>
  <c r="H9" i="107"/>
  <c r="H9" i="38"/>
  <c r="A12" i="126" l="1"/>
  <c r="B14" i="126"/>
  <c r="C13" i="126"/>
  <c r="H9" i="61"/>
  <c r="H9" i="11"/>
  <c r="H9" i="85"/>
  <c r="H9" i="94"/>
  <c r="H9" i="95"/>
  <c r="J9" i="95" s="1"/>
  <c r="H9" i="93"/>
  <c r="H9" i="51"/>
  <c r="H9" i="48"/>
  <c r="B15" i="126" l="1"/>
  <c r="C14" i="126"/>
  <c r="M9" i="20"/>
  <c r="H9" i="49"/>
  <c r="H9" i="67"/>
  <c r="H10" i="66"/>
  <c r="H9" i="8"/>
  <c r="H9" i="16"/>
  <c r="H9" i="53"/>
  <c r="H9" i="44"/>
  <c r="H9" i="80"/>
  <c r="H9" i="112"/>
  <c r="H9" i="65"/>
  <c r="H10" i="43"/>
  <c r="H9" i="57"/>
  <c r="H9" i="24"/>
  <c r="H9" i="23"/>
  <c r="H9" i="17"/>
  <c r="H9" i="111"/>
  <c r="J9" i="111" s="1"/>
  <c r="K9" i="111" s="1"/>
  <c r="H9" i="109"/>
  <c r="H9" i="117"/>
  <c r="H8" i="117"/>
  <c r="H9" i="121"/>
  <c r="H9" i="124"/>
  <c r="H9" i="125"/>
  <c r="C15" i="126" l="1"/>
  <c r="B16" i="126"/>
  <c r="H8" i="48"/>
  <c r="H8" i="92"/>
  <c r="H8" i="91"/>
  <c r="H8" i="21"/>
  <c r="H8" i="75"/>
  <c r="H8" i="77"/>
  <c r="H8" i="46"/>
  <c r="H8" i="22"/>
  <c r="H8" i="64"/>
  <c r="H8" i="14"/>
  <c r="H8" i="119"/>
  <c r="H8" i="18"/>
  <c r="H8" i="16"/>
  <c r="H9" i="50"/>
  <c r="H8" i="88"/>
  <c r="H8" i="19"/>
  <c r="H8" i="107"/>
  <c r="H8" i="38"/>
  <c r="B17" i="126" l="1"/>
  <c r="C16" i="126"/>
  <c r="H8" i="51"/>
  <c r="H8" i="93"/>
  <c r="B18" i="126" l="1"/>
  <c r="C17" i="126"/>
  <c r="J9" i="20"/>
  <c r="L9" i="20" s="1"/>
  <c r="N9" i="20" s="1"/>
  <c r="H8" i="49"/>
  <c r="H8" i="67"/>
  <c r="H9" i="66"/>
  <c r="H8" i="8"/>
  <c r="H8" i="53"/>
  <c r="H8" i="44"/>
  <c r="H8" i="80"/>
  <c r="H8" i="112"/>
  <c r="H8" i="95"/>
  <c r="J8" i="95" s="1"/>
  <c r="H8" i="94"/>
  <c r="H8" i="85"/>
  <c r="H8" i="11"/>
  <c r="H8" i="61"/>
  <c r="H8" i="65"/>
  <c r="H9" i="43"/>
  <c r="H8" i="57"/>
  <c r="H8" i="24"/>
  <c r="H8" i="23"/>
  <c r="H8" i="17"/>
  <c r="H8" i="111"/>
  <c r="H8" i="109"/>
  <c r="H8" i="125"/>
  <c r="H8" i="124"/>
  <c r="H8" i="121"/>
  <c r="B21" i="126" l="1"/>
  <c r="C18" i="126"/>
  <c r="H49" i="87"/>
  <c r="H45" i="87"/>
  <c r="H37" i="87"/>
  <c r="H28" i="87"/>
  <c r="H19" i="87"/>
  <c r="H10" i="87"/>
  <c r="L40" i="87"/>
  <c r="P40" i="126" s="1"/>
  <c r="J40" i="87"/>
  <c r="N40" i="126" s="1"/>
  <c r="I40" i="87"/>
  <c r="M40" i="126" s="1"/>
  <c r="L39" i="87"/>
  <c r="P39" i="126" s="1"/>
  <c r="J39" i="87"/>
  <c r="N39" i="126" s="1"/>
  <c r="I39" i="87"/>
  <c r="M39" i="126" s="1"/>
  <c r="L42" i="87"/>
  <c r="P42" i="126" s="1"/>
  <c r="J42" i="87"/>
  <c r="N42" i="126" s="1"/>
  <c r="I42" i="87"/>
  <c r="M42" i="126" s="1"/>
  <c r="L41" i="87"/>
  <c r="P41" i="126" s="1"/>
  <c r="J41" i="87"/>
  <c r="N41" i="126" s="1"/>
  <c r="I41" i="87"/>
  <c r="M41" i="126" s="1"/>
  <c r="Q41" i="126" s="1"/>
  <c r="D41" i="126" s="1"/>
  <c r="L33" i="87"/>
  <c r="P33" i="126" s="1"/>
  <c r="J33" i="87"/>
  <c r="N33" i="126" s="1"/>
  <c r="I33" i="87"/>
  <c r="M33" i="126" s="1"/>
  <c r="Q33" i="126" s="1"/>
  <c r="D33" i="126" s="1"/>
  <c r="L32" i="87"/>
  <c r="P32" i="126" s="1"/>
  <c r="J32" i="87"/>
  <c r="N32" i="126" s="1"/>
  <c r="I32" i="87"/>
  <c r="M32" i="126" s="1"/>
  <c r="L31" i="87"/>
  <c r="P31" i="126" s="1"/>
  <c r="J31" i="87"/>
  <c r="N31" i="126" s="1"/>
  <c r="I31" i="87"/>
  <c r="M31" i="126" s="1"/>
  <c r="L30" i="87"/>
  <c r="P30" i="126" s="1"/>
  <c r="J30" i="87"/>
  <c r="N30" i="126" s="1"/>
  <c r="I30" i="87"/>
  <c r="M30" i="126" s="1"/>
  <c r="L24" i="87"/>
  <c r="P24" i="126" s="1"/>
  <c r="J24" i="87"/>
  <c r="N24" i="126" s="1"/>
  <c r="I24" i="87"/>
  <c r="M24" i="126" s="1"/>
  <c r="Q24" i="126" s="1"/>
  <c r="D24" i="126" s="1"/>
  <c r="L23" i="87"/>
  <c r="J23" i="87"/>
  <c r="N23" i="126" s="1"/>
  <c r="I23" i="87"/>
  <c r="M23" i="126" s="1"/>
  <c r="L22" i="87"/>
  <c r="P22" i="126" s="1"/>
  <c r="J22" i="87"/>
  <c r="N22" i="126" s="1"/>
  <c r="I22" i="87"/>
  <c r="M22" i="126" s="1"/>
  <c r="L21" i="87"/>
  <c r="P21" i="126" s="1"/>
  <c r="J21" i="87"/>
  <c r="N21" i="126" s="1"/>
  <c r="I21" i="87"/>
  <c r="M21" i="126" s="1"/>
  <c r="L15" i="87"/>
  <c r="P15" i="126" s="1"/>
  <c r="J15" i="87"/>
  <c r="N15" i="126" s="1"/>
  <c r="I15" i="87"/>
  <c r="M15" i="126" s="1"/>
  <c r="L14" i="87"/>
  <c r="J14" i="87"/>
  <c r="N14" i="126" s="1"/>
  <c r="I14" i="87"/>
  <c r="M14" i="126" s="1"/>
  <c r="L13" i="87"/>
  <c r="P13" i="126" s="1"/>
  <c r="J13" i="87"/>
  <c r="N13" i="126" s="1"/>
  <c r="I13" i="87"/>
  <c r="M13" i="126" s="1"/>
  <c r="L12" i="87"/>
  <c r="P12" i="126" s="1"/>
  <c r="I12" i="87"/>
  <c r="M12" i="126" s="1"/>
  <c r="BE49" i="40"/>
  <c r="BD49" i="40"/>
  <c r="BC49" i="40"/>
  <c r="BB49" i="40"/>
  <c r="BA49" i="40"/>
  <c r="AZ49" i="40"/>
  <c r="AY49" i="40"/>
  <c r="AX49" i="40"/>
  <c r="AW49" i="40"/>
  <c r="AV49" i="40"/>
  <c r="AU49" i="40"/>
  <c r="AT49" i="40"/>
  <c r="AS49" i="40"/>
  <c r="AR49" i="40"/>
  <c r="AQ49" i="40"/>
  <c r="AP49" i="40"/>
  <c r="AO49" i="40"/>
  <c r="AN49" i="40"/>
  <c r="AM49" i="40"/>
  <c r="AL49" i="40"/>
  <c r="AK49" i="40"/>
  <c r="AJ49" i="40"/>
  <c r="AI49" i="40"/>
  <c r="AH49" i="40"/>
  <c r="AG49" i="40"/>
  <c r="AF49" i="40"/>
  <c r="AE49" i="40"/>
  <c r="AD49" i="40"/>
  <c r="AC49" i="40"/>
  <c r="AB49" i="40"/>
  <c r="AA49" i="40"/>
  <c r="Z49" i="40"/>
  <c r="Y49" i="40"/>
  <c r="X49" i="40"/>
  <c r="W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H49" i="40"/>
  <c r="G49" i="40"/>
  <c r="F49" i="40"/>
  <c r="E49" i="40"/>
  <c r="BE45" i="40"/>
  <c r="BD45" i="40"/>
  <c r="BC45" i="40"/>
  <c r="BB45" i="40"/>
  <c r="BA45" i="40"/>
  <c r="AZ45" i="40"/>
  <c r="AY45" i="40"/>
  <c r="AX45" i="40"/>
  <c r="AW45" i="40"/>
  <c r="AV45" i="40"/>
  <c r="AU45" i="40"/>
  <c r="AT45" i="40"/>
  <c r="AS45" i="40"/>
  <c r="AR45" i="40"/>
  <c r="AQ45" i="40"/>
  <c r="AL45" i="40"/>
  <c r="AK45" i="40"/>
  <c r="AJ45" i="40"/>
  <c r="AI45" i="40"/>
  <c r="AG45" i="40"/>
  <c r="AF45" i="40"/>
  <c r="AE45" i="40"/>
  <c r="AD45" i="40"/>
  <c r="AC45" i="40"/>
  <c r="AB45" i="40"/>
  <c r="AA45" i="40"/>
  <c r="Z45" i="40"/>
  <c r="Y45" i="40"/>
  <c r="X45" i="40"/>
  <c r="W45" i="40"/>
  <c r="V45" i="40"/>
  <c r="T45" i="40"/>
  <c r="S45" i="40"/>
  <c r="R45" i="40"/>
  <c r="Q45" i="40"/>
  <c r="P45" i="40"/>
  <c r="O45" i="40"/>
  <c r="N45" i="40"/>
  <c r="M45" i="40"/>
  <c r="L45" i="40"/>
  <c r="K45" i="40"/>
  <c r="J45" i="40"/>
  <c r="I45" i="40"/>
  <c r="H45" i="40"/>
  <c r="G45" i="40"/>
  <c r="F45" i="40"/>
  <c r="E45" i="40"/>
  <c r="BE37" i="40"/>
  <c r="BD37" i="40"/>
  <c r="BC37" i="40"/>
  <c r="BB37" i="40"/>
  <c r="BA37" i="40"/>
  <c r="AZ37" i="40"/>
  <c r="AY37" i="40"/>
  <c r="AX37" i="40"/>
  <c r="AW37" i="40"/>
  <c r="AV37" i="40"/>
  <c r="AU37" i="40"/>
  <c r="AT37" i="40"/>
  <c r="AS37" i="40"/>
  <c r="AR37" i="40"/>
  <c r="AQ37" i="40"/>
  <c r="AL37" i="40"/>
  <c r="AK37" i="40"/>
  <c r="AJ37" i="40"/>
  <c r="AI37" i="40"/>
  <c r="AG37" i="40"/>
  <c r="AF37" i="40"/>
  <c r="AE37" i="40"/>
  <c r="AD37" i="40"/>
  <c r="AC37" i="40"/>
  <c r="AB37" i="40"/>
  <c r="AA37" i="40"/>
  <c r="Z37" i="40"/>
  <c r="Y37" i="40"/>
  <c r="X37" i="40"/>
  <c r="W37" i="40"/>
  <c r="V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BE28" i="40"/>
  <c r="BD28" i="40"/>
  <c r="BC28" i="40"/>
  <c r="BB28" i="40"/>
  <c r="BA28" i="40"/>
  <c r="AZ28" i="40"/>
  <c r="AY28" i="40"/>
  <c r="AX28" i="40"/>
  <c r="AW28" i="40"/>
  <c r="AV28" i="40"/>
  <c r="AU28" i="40"/>
  <c r="AT28" i="40"/>
  <c r="AS28" i="40"/>
  <c r="AR28" i="40"/>
  <c r="AQ28" i="40"/>
  <c r="AL28" i="40"/>
  <c r="AK28" i="40"/>
  <c r="AJ28" i="40"/>
  <c r="AI28" i="40"/>
  <c r="AG28" i="40"/>
  <c r="AF28" i="40"/>
  <c r="AE28" i="40"/>
  <c r="AD28" i="40"/>
  <c r="AC28" i="40"/>
  <c r="AB28" i="40"/>
  <c r="AA28" i="40"/>
  <c r="Z28" i="40"/>
  <c r="Y28" i="40"/>
  <c r="X28" i="40"/>
  <c r="W28" i="40"/>
  <c r="V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BE19" i="40"/>
  <c r="BD19" i="40"/>
  <c r="BC19" i="40"/>
  <c r="BB19" i="40"/>
  <c r="BA19" i="40"/>
  <c r="AZ19" i="40"/>
  <c r="AY19" i="40"/>
  <c r="AX19" i="40"/>
  <c r="AW19" i="40"/>
  <c r="AV19" i="40"/>
  <c r="AU19" i="40"/>
  <c r="AT19" i="40"/>
  <c r="AS19" i="40"/>
  <c r="AR19" i="40"/>
  <c r="AQ19" i="40"/>
  <c r="AL19" i="40"/>
  <c r="AK19" i="40"/>
  <c r="AJ19" i="40"/>
  <c r="AI19" i="40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BE10" i="40"/>
  <c r="BD10" i="40"/>
  <c r="BC10" i="40"/>
  <c r="BB10" i="40"/>
  <c r="BA10" i="40"/>
  <c r="AZ10" i="40"/>
  <c r="AY10" i="40"/>
  <c r="AX10" i="40"/>
  <c r="AW10" i="40"/>
  <c r="AV10" i="40"/>
  <c r="AU10" i="40"/>
  <c r="AT10" i="40"/>
  <c r="AS10" i="40"/>
  <c r="AR10" i="40"/>
  <c r="AQ10" i="40"/>
  <c r="AL10" i="40"/>
  <c r="AK10" i="40"/>
  <c r="AJ10" i="40"/>
  <c r="AI10" i="40"/>
  <c r="AG10" i="40"/>
  <c r="AF10" i="40"/>
  <c r="AE10" i="40"/>
  <c r="AD10" i="40"/>
  <c r="AC10" i="40"/>
  <c r="AB10" i="40"/>
  <c r="AA10" i="40"/>
  <c r="Z10" i="40"/>
  <c r="Y10" i="40"/>
  <c r="X10" i="40"/>
  <c r="W10" i="40"/>
  <c r="V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E10" i="40"/>
  <c r="D40" i="40"/>
  <c r="D39" i="40"/>
  <c r="D41" i="40"/>
  <c r="D33" i="40"/>
  <c r="D32" i="40"/>
  <c r="D31" i="40"/>
  <c r="D30" i="40"/>
  <c r="D24" i="40"/>
  <c r="D23" i="40"/>
  <c r="D22" i="40"/>
  <c r="D21" i="40"/>
  <c r="D15" i="40"/>
  <c r="D14" i="40"/>
  <c r="D13" i="40"/>
  <c r="D12" i="40"/>
  <c r="R48" i="63"/>
  <c r="Q48" i="63"/>
  <c r="P48" i="63"/>
  <c r="O48" i="63"/>
  <c r="N48" i="63"/>
  <c r="M48" i="63"/>
  <c r="L48" i="63"/>
  <c r="K48" i="63"/>
  <c r="J48" i="63"/>
  <c r="I48" i="63"/>
  <c r="H48" i="63"/>
  <c r="G48" i="63"/>
  <c r="F48" i="63"/>
  <c r="E48" i="63"/>
  <c r="R46" i="63"/>
  <c r="Q46" i="63"/>
  <c r="P46" i="63"/>
  <c r="O46" i="63"/>
  <c r="N46" i="63"/>
  <c r="M46" i="63"/>
  <c r="L46" i="63"/>
  <c r="K46" i="63"/>
  <c r="J46" i="63"/>
  <c r="I46" i="63"/>
  <c r="H46" i="63"/>
  <c r="G46" i="63"/>
  <c r="F46" i="63"/>
  <c r="E46" i="63"/>
  <c r="R38" i="63"/>
  <c r="Q38" i="63"/>
  <c r="P38" i="63"/>
  <c r="O38" i="63"/>
  <c r="N38" i="63"/>
  <c r="M38" i="63"/>
  <c r="L38" i="63"/>
  <c r="K38" i="63"/>
  <c r="J38" i="63"/>
  <c r="I38" i="63"/>
  <c r="H38" i="63"/>
  <c r="G38" i="63"/>
  <c r="F38" i="63"/>
  <c r="E38" i="63"/>
  <c r="R29" i="63"/>
  <c r="Q29" i="63"/>
  <c r="P29" i="63"/>
  <c r="O29" i="63"/>
  <c r="N29" i="63"/>
  <c r="M29" i="63"/>
  <c r="L29" i="63"/>
  <c r="K29" i="63"/>
  <c r="J29" i="63"/>
  <c r="I29" i="63"/>
  <c r="H29" i="63"/>
  <c r="G29" i="63"/>
  <c r="F29" i="63"/>
  <c r="E29" i="63"/>
  <c r="R20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E20" i="63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D43" i="63"/>
  <c r="D42" i="63"/>
  <c r="D41" i="63"/>
  <c r="D40" i="63"/>
  <c r="D34" i="63"/>
  <c r="D33" i="63"/>
  <c r="D32" i="63"/>
  <c r="D31" i="63"/>
  <c r="D25" i="63"/>
  <c r="D24" i="63"/>
  <c r="D23" i="63"/>
  <c r="D22" i="63"/>
  <c r="D16" i="63"/>
  <c r="D15" i="63"/>
  <c r="D14" i="63"/>
  <c r="D13" i="63"/>
  <c r="Q49" i="63" l="1"/>
  <c r="D41" i="87"/>
  <c r="E49" i="63"/>
  <c r="O49" i="63"/>
  <c r="K49" i="63"/>
  <c r="D21" i="87"/>
  <c r="G49" i="63"/>
  <c r="Q40" i="126"/>
  <c r="D40" i="126" s="1"/>
  <c r="M49" i="63"/>
  <c r="I49" i="63"/>
  <c r="D23" i="87"/>
  <c r="P23" i="126"/>
  <c r="D39" i="87"/>
  <c r="Q39" i="126"/>
  <c r="D14" i="87"/>
  <c r="P14" i="126"/>
  <c r="Q14" i="126" s="1"/>
  <c r="D14" i="126" s="1"/>
  <c r="D32" i="87"/>
  <c r="Q12" i="126"/>
  <c r="D15" i="87"/>
  <c r="Q22" i="126"/>
  <c r="D22" i="126" s="1"/>
  <c r="Q32" i="126"/>
  <c r="D32" i="126" s="1"/>
  <c r="Q15" i="126"/>
  <c r="D15" i="126" s="1"/>
  <c r="Q30" i="126"/>
  <c r="D40" i="87"/>
  <c r="L49" i="63"/>
  <c r="F49" i="63"/>
  <c r="N49" i="63"/>
  <c r="H49" i="63"/>
  <c r="P49" i="63"/>
  <c r="Q13" i="126"/>
  <c r="D13" i="126" s="1"/>
  <c r="Q42" i="126"/>
  <c r="D42" i="126" s="1"/>
  <c r="Q23" i="126"/>
  <c r="D23" i="126" s="1"/>
  <c r="J49" i="63"/>
  <c r="R49" i="63"/>
  <c r="Q21" i="126"/>
  <c r="Q31" i="126"/>
  <c r="D31" i="126" s="1"/>
  <c r="C21" i="126"/>
  <c r="B22" i="126"/>
  <c r="H48" i="87"/>
  <c r="D13" i="87"/>
  <c r="D30" i="87"/>
  <c r="D12" i="87"/>
  <c r="D24" i="87"/>
  <c r="D33" i="87"/>
  <c r="D22" i="87"/>
  <c r="D31" i="87"/>
  <c r="D42" i="87"/>
  <c r="AS48" i="40"/>
  <c r="AF48" i="40"/>
  <c r="AE48" i="40"/>
  <c r="AD48" i="40"/>
  <c r="AG48" i="40"/>
  <c r="AR48" i="40"/>
  <c r="T48" i="40"/>
  <c r="AT48" i="40"/>
  <c r="BA48" i="40"/>
  <c r="AH48" i="40"/>
  <c r="AU48" i="40"/>
  <c r="AV48" i="40"/>
  <c r="AW48" i="40"/>
  <c r="AX48" i="40"/>
  <c r="AY48" i="40"/>
  <c r="AZ48" i="40"/>
  <c r="AK48" i="40"/>
  <c r="BD48" i="40"/>
  <c r="AL48" i="40"/>
  <c r="BE48" i="40"/>
  <c r="AM48" i="40"/>
  <c r="AN48" i="40"/>
  <c r="AO48" i="40"/>
  <c r="AP48" i="40"/>
  <c r="BB48" i="40"/>
  <c r="AI48" i="40"/>
  <c r="AJ48" i="40"/>
  <c r="BC48" i="40"/>
  <c r="AQ48" i="40"/>
  <c r="O48" i="40"/>
  <c r="U48" i="40"/>
  <c r="AA48" i="40"/>
  <c r="Q48" i="40"/>
  <c r="AB48" i="40"/>
  <c r="AC48" i="40"/>
  <c r="P48" i="40"/>
  <c r="R48" i="40"/>
  <c r="S48" i="40"/>
  <c r="V48" i="40"/>
  <c r="E48" i="40"/>
  <c r="W48" i="40"/>
  <c r="H48" i="40"/>
  <c r="J48" i="40"/>
  <c r="K48" i="40"/>
  <c r="I48" i="40"/>
  <c r="L48" i="40"/>
  <c r="Z48" i="40"/>
  <c r="M48" i="40"/>
  <c r="N48" i="40"/>
  <c r="F48" i="40"/>
  <c r="X48" i="40"/>
  <c r="G48" i="40"/>
  <c r="Y48" i="40"/>
  <c r="D12" i="126" l="1"/>
  <c r="D39" i="126"/>
  <c r="D21" i="126"/>
  <c r="D30" i="126"/>
  <c r="A21" i="126"/>
  <c r="B23" i="126"/>
  <c r="C22" i="126"/>
  <c r="J37" i="98"/>
  <c r="K37" i="98" s="1"/>
  <c r="M45" i="20"/>
  <c r="L45" i="20"/>
  <c r="N45" i="20" s="1"/>
  <c r="J37" i="21"/>
  <c r="K37" i="21" s="1"/>
  <c r="B24" i="126" l="1"/>
  <c r="C23" i="126"/>
  <c r="J37" i="85"/>
  <c r="K37" i="85" s="1"/>
  <c r="J37" i="23"/>
  <c r="K37" i="23" s="1"/>
  <c r="C24" i="126" l="1"/>
  <c r="B25" i="126"/>
  <c r="J36" i="98"/>
  <c r="K36" i="98" s="1"/>
  <c r="B26" i="126" l="1"/>
  <c r="C25" i="126"/>
  <c r="L44" i="20"/>
  <c r="M44" i="20"/>
  <c r="N44" i="20"/>
  <c r="B27" i="126" l="1"/>
  <c r="C26" i="126"/>
  <c r="J36" i="85"/>
  <c r="K36" i="85" s="1"/>
  <c r="J36" i="111"/>
  <c r="K36" i="111" s="1"/>
  <c r="C27" i="126" l="1"/>
  <c r="B30" i="126"/>
  <c r="J37" i="76"/>
  <c r="K37" i="76" s="1"/>
  <c r="J36" i="76"/>
  <c r="K36" i="76" s="1"/>
  <c r="J35" i="76"/>
  <c r="K35" i="76" s="1"/>
  <c r="J34" i="76"/>
  <c r="K34" i="76" s="1"/>
  <c r="K33" i="76"/>
  <c r="J33" i="76"/>
  <c r="J32" i="76"/>
  <c r="K32" i="76" s="1"/>
  <c r="J31" i="76"/>
  <c r="K31" i="76" s="1"/>
  <c r="J30" i="76"/>
  <c r="K30" i="76" s="1"/>
  <c r="J29" i="76"/>
  <c r="K29" i="76" s="1"/>
  <c r="J28" i="76"/>
  <c r="K28" i="76" s="1"/>
  <c r="J27" i="76"/>
  <c r="K27" i="76" s="1"/>
  <c r="K26" i="76"/>
  <c r="J26" i="76"/>
  <c r="J25" i="76"/>
  <c r="K25" i="76" s="1"/>
  <c r="J24" i="76"/>
  <c r="K24" i="76" s="1"/>
  <c r="J23" i="76"/>
  <c r="K23" i="76" s="1"/>
  <c r="J22" i="76"/>
  <c r="K22" i="76" s="1"/>
  <c r="J21" i="76"/>
  <c r="K21" i="76" s="1"/>
  <c r="J20" i="76"/>
  <c r="K20" i="76" s="1"/>
  <c r="J19" i="76"/>
  <c r="K19" i="76" s="1"/>
  <c r="J18" i="76"/>
  <c r="K18" i="76" s="1"/>
  <c r="J17" i="76"/>
  <c r="K17" i="76" s="1"/>
  <c r="J16" i="76"/>
  <c r="K16" i="76" s="1"/>
  <c r="J15" i="76"/>
  <c r="K15" i="76" s="1"/>
  <c r="J14" i="76"/>
  <c r="K14" i="76" s="1"/>
  <c r="J13" i="76"/>
  <c r="K13" i="76" s="1"/>
  <c r="J12" i="76"/>
  <c r="K12" i="76" s="1"/>
  <c r="J11" i="76"/>
  <c r="K11" i="76" s="1"/>
  <c r="J10" i="76"/>
  <c r="K10" i="76" s="1"/>
  <c r="J9" i="76"/>
  <c r="K9" i="76" s="1"/>
  <c r="J8" i="76"/>
  <c r="K8" i="76" s="1"/>
  <c r="A8" i="76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J7" i="76"/>
  <c r="J37" i="81"/>
  <c r="K37" i="81" s="1"/>
  <c r="J36" i="81"/>
  <c r="K36" i="81" s="1"/>
  <c r="J35" i="81"/>
  <c r="K35" i="81" s="1"/>
  <c r="J34" i="81"/>
  <c r="K34" i="81" s="1"/>
  <c r="J33" i="81"/>
  <c r="K33" i="81" s="1"/>
  <c r="J32" i="81"/>
  <c r="K32" i="81" s="1"/>
  <c r="J31" i="81"/>
  <c r="K31" i="81" s="1"/>
  <c r="J30" i="81"/>
  <c r="K30" i="81" s="1"/>
  <c r="J29" i="81"/>
  <c r="K29" i="81" s="1"/>
  <c r="J28" i="81"/>
  <c r="K28" i="81" s="1"/>
  <c r="J27" i="81"/>
  <c r="K27" i="81" s="1"/>
  <c r="J26" i="81"/>
  <c r="K26" i="81" s="1"/>
  <c r="J25" i="81"/>
  <c r="K25" i="81" s="1"/>
  <c r="J24" i="81"/>
  <c r="K24" i="81" s="1"/>
  <c r="J23" i="81"/>
  <c r="K23" i="81" s="1"/>
  <c r="J22" i="81"/>
  <c r="K22" i="81" s="1"/>
  <c r="J21" i="81"/>
  <c r="K21" i="81" s="1"/>
  <c r="J20" i="81"/>
  <c r="K20" i="81" s="1"/>
  <c r="J19" i="81"/>
  <c r="K19" i="81" s="1"/>
  <c r="J18" i="81"/>
  <c r="K18" i="81" s="1"/>
  <c r="J17" i="81"/>
  <c r="K17" i="81" s="1"/>
  <c r="J16" i="81"/>
  <c r="K16" i="81" s="1"/>
  <c r="J15" i="81"/>
  <c r="K15" i="81" s="1"/>
  <c r="J14" i="81"/>
  <c r="K14" i="81" s="1"/>
  <c r="J13" i="81"/>
  <c r="K13" i="81" s="1"/>
  <c r="J12" i="81"/>
  <c r="K12" i="81" s="1"/>
  <c r="J11" i="81"/>
  <c r="K11" i="81" s="1"/>
  <c r="J10" i="81"/>
  <c r="K10" i="81" s="1"/>
  <c r="J9" i="81"/>
  <c r="K9" i="81" s="1"/>
  <c r="J8" i="81"/>
  <c r="K8" i="81" s="1"/>
  <c r="A8" i="8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J7" i="81"/>
  <c r="J37" i="84"/>
  <c r="K37" i="84" s="1"/>
  <c r="J36" i="84"/>
  <c r="K36" i="84" s="1"/>
  <c r="J35" i="84"/>
  <c r="K35" i="84" s="1"/>
  <c r="J34" i="84"/>
  <c r="K34" i="84" s="1"/>
  <c r="J33" i="84"/>
  <c r="K33" i="84" s="1"/>
  <c r="J32" i="84"/>
  <c r="K32" i="84" s="1"/>
  <c r="J31" i="84"/>
  <c r="K31" i="84" s="1"/>
  <c r="J30" i="84"/>
  <c r="K30" i="84" s="1"/>
  <c r="J29" i="84"/>
  <c r="K29" i="84" s="1"/>
  <c r="J28" i="84"/>
  <c r="K28" i="84" s="1"/>
  <c r="J27" i="84"/>
  <c r="K27" i="84" s="1"/>
  <c r="J26" i="84"/>
  <c r="K26" i="84" s="1"/>
  <c r="J25" i="84"/>
  <c r="K25" i="84" s="1"/>
  <c r="J24" i="84"/>
  <c r="K24" i="84" s="1"/>
  <c r="J23" i="84"/>
  <c r="K23" i="84" s="1"/>
  <c r="J22" i="84"/>
  <c r="K22" i="84" s="1"/>
  <c r="J21" i="84"/>
  <c r="K21" i="84" s="1"/>
  <c r="J20" i="84"/>
  <c r="K20" i="84" s="1"/>
  <c r="J19" i="84"/>
  <c r="K19" i="84" s="1"/>
  <c r="J18" i="84"/>
  <c r="K18" i="84" s="1"/>
  <c r="J17" i="84"/>
  <c r="K17" i="84" s="1"/>
  <c r="J16" i="84"/>
  <c r="K16" i="84" s="1"/>
  <c r="J15" i="84"/>
  <c r="K15" i="84" s="1"/>
  <c r="J14" i="84"/>
  <c r="K14" i="84" s="1"/>
  <c r="J13" i="84"/>
  <c r="K13" i="84" s="1"/>
  <c r="J12" i="84"/>
  <c r="K12" i="84" s="1"/>
  <c r="J11" i="84"/>
  <c r="K11" i="84" s="1"/>
  <c r="J10" i="84"/>
  <c r="K10" i="84" s="1"/>
  <c r="J9" i="84"/>
  <c r="K9" i="84" s="1"/>
  <c r="J8" i="84"/>
  <c r="K8" i="84" s="1"/>
  <c r="A8" i="84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J7" i="84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P13" i="122"/>
  <c r="B13" i="122"/>
  <c r="P12" i="122"/>
  <c r="B12" i="122"/>
  <c r="P11" i="122"/>
  <c r="B11" i="122"/>
  <c r="P10" i="122"/>
  <c r="B10" i="122"/>
  <c r="P9" i="122"/>
  <c r="B9" i="122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L20" i="103"/>
  <c r="B18" i="103"/>
  <c r="B17" i="103"/>
  <c r="B16" i="103"/>
  <c r="B15" i="103"/>
  <c r="B14" i="103"/>
  <c r="B13" i="103"/>
  <c r="B12" i="103"/>
  <c r="B11" i="103"/>
  <c r="B10" i="103"/>
  <c r="A10" i="103"/>
  <c r="A11" i="103" s="1"/>
  <c r="A12" i="103" s="1"/>
  <c r="A13" i="103" s="1"/>
  <c r="A14" i="103" s="1"/>
  <c r="A15" i="103" s="1"/>
  <c r="A16" i="103" s="1"/>
  <c r="A17" i="103" s="1"/>
  <c r="A18" i="103" s="1"/>
  <c r="B9" i="103"/>
  <c r="A9" i="103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J35" i="98"/>
  <c r="K35" i="98" s="1"/>
  <c r="J34" i="98"/>
  <c r="K34" i="98" s="1"/>
  <c r="J33" i="98"/>
  <c r="K33" i="98" s="1"/>
  <c r="J32" i="98"/>
  <c r="K32" i="98" s="1"/>
  <c r="J31" i="98"/>
  <c r="K31" i="98" s="1"/>
  <c r="J30" i="98"/>
  <c r="K30" i="98" s="1"/>
  <c r="J29" i="98"/>
  <c r="K29" i="98" s="1"/>
  <c r="J28" i="98"/>
  <c r="K28" i="98" s="1"/>
  <c r="J27" i="98"/>
  <c r="K27" i="98" s="1"/>
  <c r="J26" i="98"/>
  <c r="K26" i="98" s="1"/>
  <c r="J25" i="98"/>
  <c r="K25" i="98" s="1"/>
  <c r="J24" i="98"/>
  <c r="K24" i="98" s="1"/>
  <c r="J23" i="98"/>
  <c r="K23" i="98" s="1"/>
  <c r="J22" i="98"/>
  <c r="K22" i="98" s="1"/>
  <c r="J21" i="98"/>
  <c r="K21" i="98" s="1"/>
  <c r="J20" i="98"/>
  <c r="K20" i="98" s="1"/>
  <c r="J19" i="98"/>
  <c r="K19" i="98" s="1"/>
  <c r="J18" i="98"/>
  <c r="K18" i="98" s="1"/>
  <c r="J17" i="98"/>
  <c r="K17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J8" i="98"/>
  <c r="K8" i="98" s="1"/>
  <c r="A8" i="98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J7" i="98"/>
  <c r="G7" i="98"/>
  <c r="G39" i="98" s="1"/>
  <c r="G40" i="98" s="1"/>
  <c r="J37" i="90"/>
  <c r="K37" i="90" s="1"/>
  <c r="J36" i="90"/>
  <c r="K36" i="90" s="1"/>
  <c r="J35" i="90"/>
  <c r="K35" i="90" s="1"/>
  <c r="J34" i="90"/>
  <c r="K34" i="90" s="1"/>
  <c r="J33" i="90"/>
  <c r="K33" i="90" s="1"/>
  <c r="J32" i="90"/>
  <c r="K32" i="90" s="1"/>
  <c r="J31" i="90"/>
  <c r="K31" i="90" s="1"/>
  <c r="J30" i="90"/>
  <c r="K30" i="90" s="1"/>
  <c r="J29" i="90"/>
  <c r="K29" i="90" s="1"/>
  <c r="J28" i="90"/>
  <c r="K28" i="90" s="1"/>
  <c r="J27" i="90"/>
  <c r="K27" i="90" s="1"/>
  <c r="J26" i="90"/>
  <c r="K26" i="90" s="1"/>
  <c r="J25" i="90"/>
  <c r="K25" i="90" s="1"/>
  <c r="J24" i="90"/>
  <c r="K24" i="90" s="1"/>
  <c r="J23" i="90"/>
  <c r="K23" i="90" s="1"/>
  <c r="J22" i="90"/>
  <c r="K22" i="90" s="1"/>
  <c r="J21" i="90"/>
  <c r="K21" i="90" s="1"/>
  <c r="J20" i="90"/>
  <c r="K20" i="90" s="1"/>
  <c r="J19" i="90"/>
  <c r="K19" i="90" s="1"/>
  <c r="J18" i="90"/>
  <c r="K18" i="90" s="1"/>
  <c r="J17" i="90"/>
  <c r="K17" i="90" s="1"/>
  <c r="J16" i="90"/>
  <c r="K16" i="90" s="1"/>
  <c r="J15" i="90"/>
  <c r="K15" i="90" s="1"/>
  <c r="J14" i="90"/>
  <c r="K14" i="90" s="1"/>
  <c r="J13" i="90"/>
  <c r="K13" i="90" s="1"/>
  <c r="J12" i="90"/>
  <c r="K12" i="90" s="1"/>
  <c r="J11" i="90"/>
  <c r="K11" i="90" s="1"/>
  <c r="J10" i="90"/>
  <c r="K10" i="90" s="1"/>
  <c r="J9" i="90"/>
  <c r="K9" i="90" s="1"/>
  <c r="J8" i="90"/>
  <c r="A8" i="90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J7" i="90"/>
  <c r="K7" i="90" s="1"/>
  <c r="J37" i="83"/>
  <c r="K37" i="83" s="1"/>
  <c r="J36" i="83"/>
  <c r="K36" i="83" s="1"/>
  <c r="J35" i="83"/>
  <c r="K35" i="83" s="1"/>
  <c r="J34" i="83"/>
  <c r="K34" i="83" s="1"/>
  <c r="J33" i="83"/>
  <c r="K33" i="83" s="1"/>
  <c r="J32" i="83"/>
  <c r="K32" i="83" s="1"/>
  <c r="J31" i="83"/>
  <c r="K31" i="83" s="1"/>
  <c r="J30" i="83"/>
  <c r="K30" i="83" s="1"/>
  <c r="J29" i="83"/>
  <c r="K29" i="83" s="1"/>
  <c r="J28" i="83"/>
  <c r="K28" i="83" s="1"/>
  <c r="J27" i="83"/>
  <c r="K27" i="83" s="1"/>
  <c r="J26" i="83"/>
  <c r="K26" i="83" s="1"/>
  <c r="J25" i="83"/>
  <c r="K25" i="83" s="1"/>
  <c r="J24" i="83"/>
  <c r="K24" i="83" s="1"/>
  <c r="J23" i="83"/>
  <c r="K23" i="83" s="1"/>
  <c r="J22" i="83"/>
  <c r="K22" i="83" s="1"/>
  <c r="J21" i="83"/>
  <c r="K21" i="83" s="1"/>
  <c r="J20" i="83"/>
  <c r="K20" i="83" s="1"/>
  <c r="J19" i="83"/>
  <c r="K19" i="83" s="1"/>
  <c r="J18" i="83"/>
  <c r="K18" i="83" s="1"/>
  <c r="J17" i="83"/>
  <c r="K17" i="83" s="1"/>
  <c r="J16" i="83"/>
  <c r="K16" i="83" s="1"/>
  <c r="J15" i="83"/>
  <c r="K15" i="83" s="1"/>
  <c r="J14" i="83"/>
  <c r="K14" i="83" s="1"/>
  <c r="J13" i="83"/>
  <c r="K13" i="83" s="1"/>
  <c r="K12" i="83"/>
  <c r="J12" i="83"/>
  <c r="J11" i="83"/>
  <c r="K11" i="83" s="1"/>
  <c r="J10" i="83"/>
  <c r="K10" i="83" s="1"/>
  <c r="J9" i="83"/>
  <c r="K9" i="83" s="1"/>
  <c r="J8" i="83"/>
  <c r="A8" i="83"/>
  <c r="A9" i="83" s="1"/>
  <c r="A10" i="83" s="1"/>
  <c r="A11" i="83" s="1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J7" i="83"/>
  <c r="K7" i="83" s="1"/>
  <c r="J37" i="48"/>
  <c r="J36" i="48"/>
  <c r="J35" i="48"/>
  <c r="J34" i="48"/>
  <c r="J33" i="48"/>
  <c r="J32" i="48"/>
  <c r="J31" i="48"/>
  <c r="J30" i="48"/>
  <c r="J29" i="48"/>
  <c r="J28" i="48"/>
  <c r="J27" i="48"/>
  <c r="J26" i="48"/>
  <c r="K26" i="48" s="1"/>
  <c r="J25" i="48"/>
  <c r="J24" i="48"/>
  <c r="J23" i="48"/>
  <c r="L23" i="48" s="1"/>
  <c r="J22" i="48"/>
  <c r="J21" i="48"/>
  <c r="J20" i="48"/>
  <c r="J19" i="48"/>
  <c r="L19" i="48" s="1"/>
  <c r="J18" i="48"/>
  <c r="J17" i="48"/>
  <c r="J16" i="48"/>
  <c r="J15" i="48"/>
  <c r="J14" i="48"/>
  <c r="J13" i="48"/>
  <c r="J12" i="48"/>
  <c r="J11" i="48"/>
  <c r="J10" i="48"/>
  <c r="J9" i="48"/>
  <c r="A9" i="48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J8" i="48"/>
  <c r="F8" i="48"/>
  <c r="F9" i="48" s="1"/>
  <c r="D8" i="48"/>
  <c r="A8" i="48"/>
  <c r="J7" i="48"/>
  <c r="K7" i="48" s="1"/>
  <c r="M4" i="48"/>
  <c r="J37" i="96"/>
  <c r="K37" i="96" s="1"/>
  <c r="J36" i="96"/>
  <c r="K36" i="96" s="1"/>
  <c r="K35" i="96"/>
  <c r="J35" i="96"/>
  <c r="J34" i="96"/>
  <c r="K34" i="96" s="1"/>
  <c r="J33" i="96"/>
  <c r="K33" i="96" s="1"/>
  <c r="J32" i="96"/>
  <c r="K32" i="96" s="1"/>
  <c r="J31" i="96"/>
  <c r="K31" i="96" s="1"/>
  <c r="J30" i="96"/>
  <c r="K30" i="96" s="1"/>
  <c r="J29" i="96"/>
  <c r="K29" i="96" s="1"/>
  <c r="J28" i="96"/>
  <c r="K28" i="96" s="1"/>
  <c r="J27" i="96"/>
  <c r="K27" i="96" s="1"/>
  <c r="J26" i="96"/>
  <c r="K26" i="96" s="1"/>
  <c r="J25" i="96"/>
  <c r="K25" i="96" s="1"/>
  <c r="J24" i="96"/>
  <c r="K24" i="96" s="1"/>
  <c r="J23" i="96"/>
  <c r="K23" i="96" s="1"/>
  <c r="J22" i="96"/>
  <c r="K22" i="96" s="1"/>
  <c r="J21" i="96"/>
  <c r="K21" i="96" s="1"/>
  <c r="J20" i="96"/>
  <c r="K20" i="96" s="1"/>
  <c r="J19" i="96"/>
  <c r="K19" i="96" s="1"/>
  <c r="J18" i="96"/>
  <c r="K18" i="96" s="1"/>
  <c r="J17" i="96"/>
  <c r="K17" i="96" s="1"/>
  <c r="J16" i="96"/>
  <c r="K16" i="96" s="1"/>
  <c r="J15" i="96"/>
  <c r="K15" i="96" s="1"/>
  <c r="J14" i="96"/>
  <c r="K14" i="96" s="1"/>
  <c r="J13" i="96"/>
  <c r="K13" i="96" s="1"/>
  <c r="J12" i="96"/>
  <c r="K12" i="96" s="1"/>
  <c r="J11" i="96"/>
  <c r="K11" i="96" s="1"/>
  <c r="J10" i="96"/>
  <c r="K10" i="96" s="1"/>
  <c r="J9" i="96"/>
  <c r="K9" i="96" s="1"/>
  <c r="J8" i="96"/>
  <c r="K8" i="96" s="1"/>
  <c r="A8" i="96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J7" i="96"/>
  <c r="J37" i="92"/>
  <c r="J36" i="92"/>
  <c r="K36" i="92" s="1"/>
  <c r="J35" i="92"/>
  <c r="K35" i="92" s="1"/>
  <c r="J34" i="92"/>
  <c r="K34" i="92" s="1"/>
  <c r="J33" i="92"/>
  <c r="K33" i="92" s="1"/>
  <c r="J32" i="92"/>
  <c r="K32" i="92" s="1"/>
  <c r="J31" i="92"/>
  <c r="K31" i="92" s="1"/>
  <c r="J29" i="92"/>
  <c r="K29" i="92" s="1"/>
  <c r="J28" i="92"/>
  <c r="K28" i="92" s="1"/>
  <c r="J27" i="92"/>
  <c r="K27" i="92" s="1"/>
  <c r="J26" i="92"/>
  <c r="K26" i="92" s="1"/>
  <c r="J25" i="92"/>
  <c r="K25" i="92" s="1"/>
  <c r="J24" i="92"/>
  <c r="K24" i="92" s="1"/>
  <c r="J23" i="92"/>
  <c r="K23" i="92" s="1"/>
  <c r="J22" i="92"/>
  <c r="K22" i="92" s="1"/>
  <c r="J21" i="92"/>
  <c r="K21" i="92" s="1"/>
  <c r="J20" i="92"/>
  <c r="K20" i="92" s="1"/>
  <c r="J19" i="92"/>
  <c r="K19" i="92" s="1"/>
  <c r="J18" i="92"/>
  <c r="K18" i="92" s="1"/>
  <c r="J17" i="92"/>
  <c r="K17" i="92" s="1"/>
  <c r="J16" i="92"/>
  <c r="K16" i="92" s="1"/>
  <c r="K15" i="92"/>
  <c r="J14" i="92"/>
  <c r="K14" i="92" s="1"/>
  <c r="J13" i="92"/>
  <c r="K13" i="92" s="1"/>
  <c r="J12" i="92"/>
  <c r="K12" i="92" s="1"/>
  <c r="J11" i="92"/>
  <c r="K11" i="92" s="1"/>
  <c r="J10" i="92"/>
  <c r="K10" i="92" s="1"/>
  <c r="J9" i="92"/>
  <c r="K9" i="92" s="1"/>
  <c r="J8" i="92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J7" i="92"/>
  <c r="K7" i="92" s="1"/>
  <c r="J37" i="91"/>
  <c r="K37" i="91" s="1"/>
  <c r="J36" i="91"/>
  <c r="J35" i="91"/>
  <c r="K35" i="91" s="1"/>
  <c r="J34" i="91"/>
  <c r="K34" i="91" s="1"/>
  <c r="J33" i="91"/>
  <c r="K33" i="91" s="1"/>
  <c r="J32" i="91"/>
  <c r="K32" i="91" s="1"/>
  <c r="J31" i="91"/>
  <c r="K31" i="91" s="1"/>
  <c r="J30" i="91"/>
  <c r="K30" i="91" s="1"/>
  <c r="J29" i="91"/>
  <c r="K29" i="91" s="1"/>
  <c r="J28" i="91"/>
  <c r="K28" i="91" s="1"/>
  <c r="J27" i="91"/>
  <c r="K27" i="91" s="1"/>
  <c r="J26" i="91"/>
  <c r="K26" i="91" s="1"/>
  <c r="J25" i="91"/>
  <c r="K25" i="91" s="1"/>
  <c r="J24" i="91"/>
  <c r="K24" i="91" s="1"/>
  <c r="J23" i="91"/>
  <c r="K23" i="91" s="1"/>
  <c r="J22" i="91"/>
  <c r="K22" i="91" s="1"/>
  <c r="J21" i="91"/>
  <c r="K21" i="91" s="1"/>
  <c r="J20" i="91"/>
  <c r="K20" i="91" s="1"/>
  <c r="J19" i="91"/>
  <c r="K19" i="91" s="1"/>
  <c r="J18" i="91"/>
  <c r="K18" i="91" s="1"/>
  <c r="J17" i="91"/>
  <c r="K17" i="91" s="1"/>
  <c r="J16" i="91"/>
  <c r="K16" i="91" s="1"/>
  <c r="J15" i="91"/>
  <c r="K15" i="91" s="1"/>
  <c r="J14" i="91"/>
  <c r="K14" i="91" s="1"/>
  <c r="J13" i="91"/>
  <c r="K13" i="91" s="1"/>
  <c r="J12" i="91"/>
  <c r="K12" i="91" s="1"/>
  <c r="J11" i="91"/>
  <c r="K11" i="91" s="1"/>
  <c r="J10" i="91"/>
  <c r="K10" i="91" s="1"/>
  <c r="J9" i="91"/>
  <c r="K9" i="91" s="1"/>
  <c r="A9" i="9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J8" i="91"/>
  <c r="K8" i="91" s="1"/>
  <c r="A8" i="91"/>
  <c r="J7" i="91"/>
  <c r="K7" i="91" s="1"/>
  <c r="O55" i="79"/>
  <c r="R53" i="79"/>
  <c r="S53" i="79" s="1"/>
  <c r="Q53" i="79"/>
  <c r="P53" i="79"/>
  <c r="C53" i="79"/>
  <c r="S52" i="79"/>
  <c r="R52" i="79"/>
  <c r="Q52" i="79"/>
  <c r="P52" i="79"/>
  <c r="C52" i="79"/>
  <c r="R51" i="79"/>
  <c r="S51" i="79" s="1"/>
  <c r="Q51" i="79"/>
  <c r="P51" i="79"/>
  <c r="C51" i="79"/>
  <c r="R50" i="79"/>
  <c r="S50" i="79" s="1"/>
  <c r="Q50" i="79"/>
  <c r="P50" i="79"/>
  <c r="C50" i="79"/>
  <c r="R49" i="79"/>
  <c r="S49" i="79" s="1"/>
  <c r="Q49" i="79"/>
  <c r="P49" i="79"/>
  <c r="C49" i="79"/>
  <c r="R48" i="79"/>
  <c r="S48" i="79" s="1"/>
  <c r="Q48" i="79"/>
  <c r="P48" i="79"/>
  <c r="C48" i="79"/>
  <c r="S47" i="79"/>
  <c r="R47" i="79"/>
  <c r="Q47" i="79"/>
  <c r="P47" i="79"/>
  <c r="C47" i="79"/>
  <c r="R46" i="79"/>
  <c r="S46" i="79" s="1"/>
  <c r="Q46" i="79"/>
  <c r="P46" i="79"/>
  <c r="C46" i="79"/>
  <c r="R45" i="79"/>
  <c r="S45" i="79" s="1"/>
  <c r="Q45" i="79"/>
  <c r="P45" i="79"/>
  <c r="C45" i="79"/>
  <c r="R44" i="79"/>
  <c r="S44" i="79" s="1"/>
  <c r="Q44" i="79"/>
  <c r="P44" i="79"/>
  <c r="C44" i="79"/>
  <c r="R43" i="79"/>
  <c r="S43" i="79" s="1"/>
  <c r="Q43" i="79"/>
  <c r="P43" i="79"/>
  <c r="C43" i="79"/>
  <c r="S42" i="79"/>
  <c r="R42" i="79"/>
  <c r="Q42" i="79"/>
  <c r="P42" i="79"/>
  <c r="C42" i="79"/>
  <c r="S41" i="79"/>
  <c r="R41" i="79"/>
  <c r="Q41" i="79"/>
  <c r="P41" i="79"/>
  <c r="C41" i="79"/>
  <c r="R40" i="79"/>
  <c r="S40" i="79" s="1"/>
  <c r="Q40" i="79"/>
  <c r="P40" i="79"/>
  <c r="C40" i="79"/>
  <c r="R39" i="79"/>
  <c r="S39" i="79" s="1"/>
  <c r="Q39" i="79"/>
  <c r="P39" i="79"/>
  <c r="C39" i="79"/>
  <c r="R38" i="79"/>
  <c r="S38" i="79" s="1"/>
  <c r="Q38" i="79"/>
  <c r="P38" i="79"/>
  <c r="C38" i="79"/>
  <c r="R37" i="79"/>
  <c r="S37" i="79" s="1"/>
  <c r="Q37" i="79"/>
  <c r="P37" i="79"/>
  <c r="C37" i="79"/>
  <c r="R36" i="79"/>
  <c r="S36" i="79" s="1"/>
  <c r="Q36" i="79"/>
  <c r="P36" i="79"/>
  <c r="C36" i="79"/>
  <c r="R35" i="79"/>
  <c r="S35" i="79" s="1"/>
  <c r="Q35" i="79"/>
  <c r="P35" i="79"/>
  <c r="C35" i="79"/>
  <c r="R34" i="79"/>
  <c r="S34" i="79" s="1"/>
  <c r="Q34" i="79"/>
  <c r="P34" i="79"/>
  <c r="C34" i="79"/>
  <c r="R33" i="79"/>
  <c r="S33" i="79" s="1"/>
  <c r="Q33" i="79"/>
  <c r="P33" i="79"/>
  <c r="C33" i="79"/>
  <c r="R32" i="79"/>
  <c r="S32" i="79" s="1"/>
  <c r="Q32" i="79"/>
  <c r="P32" i="79"/>
  <c r="C32" i="79"/>
  <c r="R31" i="79"/>
  <c r="S31" i="79" s="1"/>
  <c r="Q31" i="79"/>
  <c r="P31" i="79"/>
  <c r="C31" i="79"/>
  <c r="R30" i="79"/>
  <c r="S30" i="79" s="1"/>
  <c r="Q30" i="79"/>
  <c r="P30" i="79"/>
  <c r="C30" i="79"/>
  <c r="R29" i="79"/>
  <c r="S29" i="79" s="1"/>
  <c r="Q29" i="79"/>
  <c r="P29" i="79"/>
  <c r="C29" i="79"/>
  <c r="R28" i="79"/>
  <c r="S28" i="79" s="1"/>
  <c r="Q28" i="79"/>
  <c r="P28" i="79"/>
  <c r="C28" i="79"/>
  <c r="R27" i="79"/>
  <c r="S27" i="79" s="1"/>
  <c r="Q27" i="79"/>
  <c r="P27" i="79"/>
  <c r="C27" i="79"/>
  <c r="R26" i="79"/>
  <c r="S26" i="79" s="1"/>
  <c r="Q26" i="79"/>
  <c r="P26" i="79"/>
  <c r="C26" i="79"/>
  <c r="R25" i="79"/>
  <c r="S25" i="79" s="1"/>
  <c r="C25" i="79"/>
  <c r="R24" i="79"/>
  <c r="P24" i="79"/>
  <c r="C24" i="79"/>
  <c r="R23" i="79"/>
  <c r="Q23" i="79"/>
  <c r="C23" i="79"/>
  <c r="R22" i="79"/>
  <c r="S22" i="79" s="1"/>
  <c r="P22" i="79"/>
  <c r="C22" i="79"/>
  <c r="R21" i="79"/>
  <c r="Q21" i="79"/>
  <c r="C21" i="79"/>
  <c r="R20" i="79"/>
  <c r="P20" i="79"/>
  <c r="C20" i="79"/>
  <c r="R19" i="79"/>
  <c r="S19" i="79" s="1"/>
  <c r="Q19" i="79"/>
  <c r="P19" i="79"/>
  <c r="C19" i="79"/>
  <c r="R18" i="79"/>
  <c r="Q18" i="79"/>
  <c r="C18" i="79"/>
  <c r="R17" i="79"/>
  <c r="S17" i="79" s="1"/>
  <c r="Q17" i="79"/>
  <c r="P17" i="79"/>
  <c r="C17" i="79"/>
  <c r="R16" i="79"/>
  <c r="S16" i="79" s="1"/>
  <c r="C16" i="79"/>
  <c r="R15" i="79"/>
  <c r="P15" i="79"/>
  <c r="C15" i="79"/>
  <c r="R14" i="79"/>
  <c r="S14" i="79" s="1"/>
  <c r="Q14" i="79"/>
  <c r="P14" i="79"/>
  <c r="C14" i="79"/>
  <c r="R13" i="79"/>
  <c r="S13" i="79" s="1"/>
  <c r="C13" i="79"/>
  <c r="B13" i="79"/>
  <c r="B14" i="79" s="1"/>
  <c r="B15" i="79" s="1"/>
  <c r="B16" i="79" s="1"/>
  <c r="B17" i="79" s="1"/>
  <c r="B18" i="79" s="1"/>
  <c r="B19" i="79" s="1"/>
  <c r="B20" i="79" s="1"/>
  <c r="B21" i="79" s="1"/>
  <c r="B22" i="79" s="1"/>
  <c r="B23" i="79" s="1"/>
  <c r="B24" i="79" s="1"/>
  <c r="B25" i="79" s="1"/>
  <c r="B26" i="79" s="1"/>
  <c r="B27" i="79" s="1"/>
  <c r="B28" i="79" s="1"/>
  <c r="B29" i="79" s="1"/>
  <c r="B30" i="79" s="1"/>
  <c r="B31" i="79" s="1"/>
  <c r="B32" i="79" s="1"/>
  <c r="B33" i="79" s="1"/>
  <c r="B34" i="79" s="1"/>
  <c r="B35" i="79" s="1"/>
  <c r="B36" i="79" s="1"/>
  <c r="B37" i="79" s="1"/>
  <c r="B38" i="79" s="1"/>
  <c r="B39" i="79" s="1"/>
  <c r="B40" i="79" s="1"/>
  <c r="B41" i="79" s="1"/>
  <c r="B42" i="79" s="1"/>
  <c r="B43" i="79" s="1"/>
  <c r="B44" i="79" s="1"/>
  <c r="B45" i="79" s="1"/>
  <c r="B46" i="79" s="1"/>
  <c r="B47" i="79" s="1"/>
  <c r="B48" i="79" s="1"/>
  <c r="B49" i="79" s="1"/>
  <c r="B50" i="79" s="1"/>
  <c r="B51" i="79" s="1"/>
  <c r="B52" i="79" s="1"/>
  <c r="B53" i="79" s="1"/>
  <c r="R12" i="79"/>
  <c r="Q12" i="79"/>
  <c r="C12" i="79"/>
  <c r="C11" i="79"/>
  <c r="R10" i="79"/>
  <c r="S10" i="79" s="1"/>
  <c r="Q10" i="79"/>
  <c r="P10" i="79"/>
  <c r="C10" i="79"/>
  <c r="R9" i="79"/>
  <c r="S9" i="79" s="1"/>
  <c r="C9" i="79"/>
  <c r="B9" i="79"/>
  <c r="B10" i="79" s="1"/>
  <c r="B11" i="79" s="1"/>
  <c r="B12" i="79" s="1"/>
  <c r="R8" i="79"/>
  <c r="C8" i="79"/>
  <c r="N78" i="72"/>
  <c r="M78" i="72"/>
  <c r="O78" i="72" s="1"/>
  <c r="B78" i="72"/>
  <c r="N77" i="72"/>
  <c r="M77" i="72"/>
  <c r="O77" i="72" s="1"/>
  <c r="B77" i="72"/>
  <c r="N76" i="72"/>
  <c r="M76" i="72"/>
  <c r="O76" i="72" s="1"/>
  <c r="B76" i="72"/>
  <c r="N75" i="72"/>
  <c r="M75" i="72"/>
  <c r="O75" i="72" s="1"/>
  <c r="B75" i="72"/>
  <c r="N74" i="72"/>
  <c r="M74" i="72"/>
  <c r="O74" i="72" s="1"/>
  <c r="B74" i="72"/>
  <c r="N73" i="72"/>
  <c r="M73" i="72"/>
  <c r="O73" i="72" s="1"/>
  <c r="B73" i="72"/>
  <c r="N72" i="72"/>
  <c r="M72" i="72"/>
  <c r="O72" i="72" s="1"/>
  <c r="B72" i="72"/>
  <c r="N71" i="72"/>
  <c r="M71" i="72"/>
  <c r="O71" i="72" s="1"/>
  <c r="B71" i="72"/>
  <c r="N70" i="72"/>
  <c r="M70" i="72"/>
  <c r="O70" i="72" s="1"/>
  <c r="B70" i="72"/>
  <c r="N69" i="72"/>
  <c r="M69" i="72"/>
  <c r="O69" i="72" s="1"/>
  <c r="B69" i="72"/>
  <c r="N68" i="72"/>
  <c r="M68" i="72"/>
  <c r="O68" i="72" s="1"/>
  <c r="B68" i="72"/>
  <c r="N67" i="72"/>
  <c r="M67" i="72"/>
  <c r="O67" i="72" s="1"/>
  <c r="B67" i="72"/>
  <c r="N66" i="72"/>
  <c r="M66" i="72"/>
  <c r="O66" i="72" s="1"/>
  <c r="B66" i="72"/>
  <c r="N65" i="72"/>
  <c r="M65" i="72"/>
  <c r="O65" i="72" s="1"/>
  <c r="B65" i="72"/>
  <c r="N64" i="72"/>
  <c r="M64" i="72"/>
  <c r="O64" i="72" s="1"/>
  <c r="B64" i="72"/>
  <c r="N63" i="72"/>
  <c r="M63" i="72"/>
  <c r="O63" i="72" s="1"/>
  <c r="B63" i="72"/>
  <c r="N62" i="72"/>
  <c r="M62" i="72"/>
  <c r="O62" i="72" s="1"/>
  <c r="B62" i="72"/>
  <c r="N61" i="72"/>
  <c r="M61" i="72"/>
  <c r="O61" i="72" s="1"/>
  <c r="B61" i="72"/>
  <c r="N60" i="72"/>
  <c r="M60" i="72"/>
  <c r="O60" i="72" s="1"/>
  <c r="B60" i="72"/>
  <c r="N59" i="72"/>
  <c r="M59" i="72"/>
  <c r="O59" i="72" s="1"/>
  <c r="B59" i="72"/>
  <c r="N58" i="72"/>
  <c r="M58" i="72"/>
  <c r="O58" i="72" s="1"/>
  <c r="B58" i="72"/>
  <c r="N57" i="72"/>
  <c r="M57" i="72"/>
  <c r="O57" i="72" s="1"/>
  <c r="B57" i="72"/>
  <c r="N56" i="72"/>
  <c r="M56" i="72"/>
  <c r="O56" i="72" s="1"/>
  <c r="B56" i="72"/>
  <c r="N55" i="72"/>
  <c r="M55" i="72"/>
  <c r="O55" i="72" s="1"/>
  <c r="B55" i="72"/>
  <c r="O54" i="72"/>
  <c r="N54" i="72"/>
  <c r="M54" i="72"/>
  <c r="B54" i="72"/>
  <c r="N53" i="72"/>
  <c r="M53" i="72"/>
  <c r="O53" i="72" s="1"/>
  <c r="B53" i="72"/>
  <c r="O52" i="72"/>
  <c r="N52" i="72"/>
  <c r="M52" i="72"/>
  <c r="B52" i="72"/>
  <c r="N51" i="72"/>
  <c r="M51" i="72"/>
  <c r="O51" i="72" s="1"/>
  <c r="B51" i="72"/>
  <c r="N50" i="72"/>
  <c r="M50" i="72"/>
  <c r="O50" i="72" s="1"/>
  <c r="B50" i="72"/>
  <c r="N49" i="72"/>
  <c r="M49" i="72"/>
  <c r="O49" i="72" s="1"/>
  <c r="B49" i="72"/>
  <c r="N48" i="72"/>
  <c r="M48" i="72"/>
  <c r="O48" i="72" s="1"/>
  <c r="B48" i="72"/>
  <c r="O47" i="72"/>
  <c r="N47" i="72"/>
  <c r="M47" i="72"/>
  <c r="B47" i="72"/>
  <c r="N46" i="72"/>
  <c r="M46" i="72"/>
  <c r="O46" i="72" s="1"/>
  <c r="B46" i="72"/>
  <c r="N45" i="72"/>
  <c r="M45" i="72"/>
  <c r="O45" i="72" s="1"/>
  <c r="B45" i="72"/>
  <c r="N44" i="72"/>
  <c r="M44" i="72"/>
  <c r="O44" i="72" s="1"/>
  <c r="B44" i="72"/>
  <c r="N43" i="72"/>
  <c r="M43" i="72"/>
  <c r="O43" i="72" s="1"/>
  <c r="B43" i="72"/>
  <c r="N42" i="72"/>
  <c r="M42" i="72"/>
  <c r="O42" i="72" s="1"/>
  <c r="B42" i="72"/>
  <c r="N41" i="72"/>
  <c r="M41" i="72"/>
  <c r="O41" i="72" s="1"/>
  <c r="B41" i="72"/>
  <c r="N40" i="72"/>
  <c r="M40" i="72"/>
  <c r="O40" i="72" s="1"/>
  <c r="B40" i="72"/>
  <c r="N39" i="72"/>
  <c r="M39" i="72"/>
  <c r="O39" i="72" s="1"/>
  <c r="B39" i="72"/>
  <c r="N38" i="72"/>
  <c r="M38" i="72"/>
  <c r="O38" i="72" s="1"/>
  <c r="B38" i="72"/>
  <c r="N37" i="72"/>
  <c r="M37" i="72"/>
  <c r="O37" i="72" s="1"/>
  <c r="B37" i="72"/>
  <c r="N36" i="72"/>
  <c r="M36" i="72"/>
  <c r="O36" i="72" s="1"/>
  <c r="B36" i="72"/>
  <c r="N35" i="72"/>
  <c r="M35" i="72"/>
  <c r="O35" i="72" s="1"/>
  <c r="B35" i="72"/>
  <c r="N34" i="72"/>
  <c r="M34" i="72"/>
  <c r="O34" i="72" s="1"/>
  <c r="B34" i="72"/>
  <c r="N33" i="72"/>
  <c r="M33" i="72"/>
  <c r="O33" i="72" s="1"/>
  <c r="B33" i="72"/>
  <c r="N32" i="72"/>
  <c r="M32" i="72"/>
  <c r="O32" i="72" s="1"/>
  <c r="B32" i="72"/>
  <c r="N31" i="72"/>
  <c r="M31" i="72"/>
  <c r="O31" i="72" s="1"/>
  <c r="B31" i="72"/>
  <c r="N30" i="72"/>
  <c r="M30" i="72"/>
  <c r="O30" i="72" s="1"/>
  <c r="B30" i="72"/>
  <c r="N29" i="72"/>
  <c r="M29" i="72"/>
  <c r="O29" i="72" s="1"/>
  <c r="B29" i="72"/>
  <c r="N28" i="72"/>
  <c r="M28" i="72"/>
  <c r="O28" i="72" s="1"/>
  <c r="B28" i="72"/>
  <c r="N27" i="72"/>
  <c r="M27" i="72"/>
  <c r="O27" i="72" s="1"/>
  <c r="B27" i="72"/>
  <c r="N26" i="72"/>
  <c r="M26" i="72"/>
  <c r="O26" i="72" s="1"/>
  <c r="B26" i="72"/>
  <c r="N25" i="72"/>
  <c r="M25" i="72"/>
  <c r="O25" i="72" s="1"/>
  <c r="B25" i="72"/>
  <c r="N24" i="72"/>
  <c r="M24" i="72"/>
  <c r="O24" i="72" s="1"/>
  <c r="B24" i="72"/>
  <c r="N23" i="72"/>
  <c r="M23" i="72"/>
  <c r="O23" i="72" s="1"/>
  <c r="B23" i="72"/>
  <c r="N22" i="72"/>
  <c r="M22" i="72"/>
  <c r="O22" i="72" s="1"/>
  <c r="B22" i="72"/>
  <c r="N21" i="72"/>
  <c r="M21" i="72"/>
  <c r="O21" i="72" s="1"/>
  <c r="B21" i="72"/>
  <c r="N20" i="72"/>
  <c r="M20" i="72"/>
  <c r="O20" i="72" s="1"/>
  <c r="B20" i="72"/>
  <c r="N19" i="72"/>
  <c r="M19" i="72"/>
  <c r="O19" i="72" s="1"/>
  <c r="B19" i="72"/>
  <c r="N18" i="72"/>
  <c r="M18" i="72"/>
  <c r="O18" i="72" s="1"/>
  <c r="B18" i="72"/>
  <c r="N17" i="72"/>
  <c r="M17" i="72"/>
  <c r="O17" i="72" s="1"/>
  <c r="B17" i="72"/>
  <c r="N16" i="72"/>
  <c r="M16" i="72"/>
  <c r="O16" i="72" s="1"/>
  <c r="B16" i="72"/>
  <c r="N15" i="72"/>
  <c r="M15" i="72"/>
  <c r="O15" i="72" s="1"/>
  <c r="B15" i="72"/>
  <c r="N14" i="72"/>
  <c r="M14" i="72"/>
  <c r="O14" i="72" s="1"/>
  <c r="B14" i="72"/>
  <c r="N13" i="72"/>
  <c r="M13" i="72"/>
  <c r="O13" i="72" s="1"/>
  <c r="B13" i="72"/>
  <c r="N12" i="72"/>
  <c r="M12" i="72"/>
  <c r="O12" i="72" s="1"/>
  <c r="B12" i="72"/>
  <c r="N11" i="72"/>
  <c r="M11" i="72"/>
  <c r="O11" i="72" s="1"/>
  <c r="B11" i="72"/>
  <c r="A11" i="72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N10" i="72"/>
  <c r="M10" i="72"/>
  <c r="O10" i="72" s="1"/>
  <c r="B10" i="72"/>
  <c r="N9" i="72"/>
  <c r="M9" i="72"/>
  <c r="O9" i="72" s="1"/>
  <c r="B9" i="72"/>
  <c r="A9" i="72"/>
  <c r="N8" i="72"/>
  <c r="M8" i="72"/>
  <c r="B8" i="72"/>
  <c r="P31" i="74"/>
  <c r="M31" i="74"/>
  <c r="L31" i="74"/>
  <c r="L2" i="74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B8" i="68"/>
  <c r="M55" i="20"/>
  <c r="L55" i="20"/>
  <c r="N55" i="20" s="1"/>
  <c r="B55" i="20"/>
  <c r="M54" i="20"/>
  <c r="L54" i="20"/>
  <c r="N54" i="20" s="1"/>
  <c r="B54" i="20"/>
  <c r="M53" i="20"/>
  <c r="L53" i="20"/>
  <c r="N53" i="20" s="1"/>
  <c r="B53" i="20"/>
  <c r="M52" i="20"/>
  <c r="L52" i="20"/>
  <c r="N52" i="20" s="1"/>
  <c r="B52" i="20"/>
  <c r="M51" i="20"/>
  <c r="L51" i="20"/>
  <c r="N51" i="20" s="1"/>
  <c r="B51" i="20"/>
  <c r="M50" i="20"/>
  <c r="L50" i="20"/>
  <c r="N50" i="20" s="1"/>
  <c r="B50" i="20"/>
  <c r="M49" i="20"/>
  <c r="L49" i="20"/>
  <c r="N49" i="20" s="1"/>
  <c r="B49" i="20"/>
  <c r="M48" i="20"/>
  <c r="L48" i="20"/>
  <c r="N48" i="20" s="1"/>
  <c r="B48" i="20"/>
  <c r="M47" i="20"/>
  <c r="L47" i="20"/>
  <c r="N47" i="20" s="1"/>
  <c r="B47" i="20"/>
  <c r="M46" i="20"/>
  <c r="L46" i="20"/>
  <c r="N46" i="20" s="1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N30" i="20"/>
  <c r="B30" i="20"/>
  <c r="B29" i="20"/>
  <c r="B28" i="20"/>
  <c r="B27" i="20"/>
  <c r="B26" i="20"/>
  <c r="B25" i="20"/>
  <c r="B24" i="20"/>
  <c r="M23" i="20"/>
  <c r="L23" i="20"/>
  <c r="N23" i="20" s="1"/>
  <c r="B23" i="20"/>
  <c r="M22" i="20"/>
  <c r="L22" i="20"/>
  <c r="N22" i="20" s="1"/>
  <c r="B22" i="20"/>
  <c r="B21" i="20"/>
  <c r="B20" i="20"/>
  <c r="M19" i="20"/>
  <c r="L19" i="20"/>
  <c r="N19" i="20" s="1"/>
  <c r="B19" i="20"/>
  <c r="M18" i="20"/>
  <c r="L18" i="20"/>
  <c r="N18" i="20" s="1"/>
  <c r="B18" i="20"/>
  <c r="M17" i="20"/>
  <c r="L17" i="20"/>
  <c r="N17" i="20" s="1"/>
  <c r="B17" i="20"/>
  <c r="M16" i="20"/>
  <c r="L16" i="20"/>
  <c r="N16" i="20" s="1"/>
  <c r="B16" i="20"/>
  <c r="B15" i="20"/>
  <c r="B14" i="20"/>
  <c r="B13" i="20"/>
  <c r="B12" i="20"/>
  <c r="B11" i="20"/>
  <c r="B10" i="20"/>
  <c r="B9" i="20"/>
  <c r="M8" i="20"/>
  <c r="L8" i="20"/>
  <c r="N8" i="20" s="1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O19" i="13"/>
  <c r="B17" i="13"/>
  <c r="B16" i="13"/>
  <c r="B15" i="13"/>
  <c r="B14" i="13"/>
  <c r="B13" i="13"/>
  <c r="B12" i="13"/>
  <c r="B11" i="13"/>
  <c r="B10" i="13"/>
  <c r="B9" i="13"/>
  <c r="B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O63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A32" i="9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M13" i="37"/>
  <c r="B11" i="37"/>
  <c r="B10" i="37"/>
  <c r="B9" i="37"/>
  <c r="A9" i="37"/>
  <c r="A10" i="37" s="1"/>
  <c r="A11" i="37" s="1"/>
  <c r="B8" i="37"/>
  <c r="O14" i="42"/>
  <c r="O13" i="42"/>
  <c r="O12" i="42"/>
  <c r="O11" i="42"/>
  <c r="O10" i="42"/>
  <c r="O9" i="42"/>
  <c r="B9" i="42"/>
  <c r="A9" i="42"/>
  <c r="A10" i="42" s="1"/>
  <c r="A11" i="42" s="1"/>
  <c r="A12" i="42" s="1"/>
  <c r="A13" i="42" s="1"/>
  <c r="A14" i="42" s="1"/>
  <c r="A15" i="42" s="1"/>
  <c r="O8" i="42"/>
  <c r="B8" i="42"/>
  <c r="J17" i="51"/>
  <c r="K17" i="51" s="1"/>
  <c r="J16" i="51"/>
  <c r="K16" i="51" s="1"/>
  <c r="J14" i="51"/>
  <c r="K14" i="51" s="1"/>
  <c r="J12" i="51"/>
  <c r="K12" i="51" s="1"/>
  <c r="J11" i="51"/>
  <c r="K11" i="51" s="1"/>
  <c r="J10" i="51"/>
  <c r="K10" i="51" s="1"/>
  <c r="F10" i="51"/>
  <c r="F11" i="51" s="1"/>
  <c r="F12" i="51" s="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J9" i="51"/>
  <c r="K9" i="51" s="1"/>
  <c r="J8" i="51"/>
  <c r="K8" i="51" s="1"/>
  <c r="F8" i="51"/>
  <c r="F9" i="51" s="1"/>
  <c r="D8" i="51"/>
  <c r="D9" i="51" s="1"/>
  <c r="D10" i="51" s="1"/>
  <c r="D11" i="51" s="1"/>
  <c r="D12" i="51" s="1"/>
  <c r="D13" i="51" s="1"/>
  <c r="D14" i="51" s="1"/>
  <c r="D15" i="51" s="1"/>
  <c r="D16" i="51" s="1"/>
  <c r="D17" i="51" s="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A8" i="5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J7" i="51"/>
  <c r="K7" i="51" s="1"/>
  <c r="J36" i="21"/>
  <c r="J35" i="21"/>
  <c r="K35" i="21" s="1"/>
  <c r="J34" i="21"/>
  <c r="K34" i="21" s="1"/>
  <c r="J33" i="21"/>
  <c r="K33" i="21" s="1"/>
  <c r="J32" i="21"/>
  <c r="K32" i="21" s="1"/>
  <c r="J31" i="21"/>
  <c r="K31" i="21" s="1"/>
  <c r="J30" i="21"/>
  <c r="K30" i="21" s="1"/>
  <c r="J29" i="21"/>
  <c r="K29" i="21" s="1"/>
  <c r="J28" i="21"/>
  <c r="K28" i="21" s="1"/>
  <c r="J27" i="21"/>
  <c r="K27" i="21" s="1"/>
  <c r="J26" i="21"/>
  <c r="K26" i="21" s="1"/>
  <c r="J25" i="21"/>
  <c r="K25" i="21" s="1"/>
  <c r="J24" i="21"/>
  <c r="K24" i="21" s="1"/>
  <c r="J23" i="21"/>
  <c r="K23" i="21" s="1"/>
  <c r="J22" i="21"/>
  <c r="K22" i="21" s="1"/>
  <c r="J21" i="21"/>
  <c r="K21" i="21" s="1"/>
  <c r="J20" i="21"/>
  <c r="K20" i="21" s="1"/>
  <c r="J19" i="21"/>
  <c r="K19" i="21" s="1"/>
  <c r="J18" i="21"/>
  <c r="K18" i="21" s="1"/>
  <c r="J17" i="21"/>
  <c r="K17" i="21" s="1"/>
  <c r="J16" i="21"/>
  <c r="K16" i="21" s="1"/>
  <c r="J15" i="21"/>
  <c r="K15" i="21" s="1"/>
  <c r="J14" i="21"/>
  <c r="K14" i="21" s="1"/>
  <c r="J13" i="21"/>
  <c r="K13" i="21" s="1"/>
  <c r="J12" i="21"/>
  <c r="K12" i="21" s="1"/>
  <c r="J11" i="21"/>
  <c r="K11" i="21" s="1"/>
  <c r="J10" i="21"/>
  <c r="K10" i="21" s="1"/>
  <c r="J9" i="21"/>
  <c r="K9" i="21" s="1"/>
  <c r="J8" i="21"/>
  <c r="K8" i="21" s="1"/>
  <c r="F8" i="2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J7" i="21"/>
  <c r="K7" i="21" s="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J7" i="71"/>
  <c r="J39" i="71" s="1"/>
  <c r="J37" i="49"/>
  <c r="K37" i="49" s="1"/>
  <c r="J36" i="49"/>
  <c r="J35" i="49"/>
  <c r="K35" i="49" s="1"/>
  <c r="J34" i="49"/>
  <c r="K34" i="49" s="1"/>
  <c r="J33" i="49"/>
  <c r="K33" i="49" s="1"/>
  <c r="J32" i="49"/>
  <c r="K32" i="49" s="1"/>
  <c r="J31" i="49"/>
  <c r="K31" i="49" s="1"/>
  <c r="J30" i="49"/>
  <c r="K30" i="49" s="1"/>
  <c r="J29" i="49"/>
  <c r="K29" i="49" s="1"/>
  <c r="J28" i="49"/>
  <c r="K28" i="49" s="1"/>
  <c r="J27" i="49"/>
  <c r="K27" i="49" s="1"/>
  <c r="J26" i="49"/>
  <c r="K26" i="49" s="1"/>
  <c r="J25" i="49"/>
  <c r="K25" i="49" s="1"/>
  <c r="J23" i="49"/>
  <c r="K23" i="49" s="1"/>
  <c r="J22" i="49"/>
  <c r="K22" i="49" s="1"/>
  <c r="J21" i="49"/>
  <c r="K21" i="49" s="1"/>
  <c r="J20" i="49"/>
  <c r="K20" i="49" s="1"/>
  <c r="J19" i="49"/>
  <c r="K19" i="49" s="1"/>
  <c r="J18" i="49"/>
  <c r="K18" i="49" s="1"/>
  <c r="J17" i="49"/>
  <c r="K17" i="49" s="1"/>
  <c r="J16" i="49"/>
  <c r="K16" i="49" s="1"/>
  <c r="J15" i="49"/>
  <c r="K15" i="49" s="1"/>
  <c r="J14" i="49"/>
  <c r="K14" i="49" s="1"/>
  <c r="J13" i="49"/>
  <c r="K13" i="49" s="1"/>
  <c r="J12" i="49"/>
  <c r="K12" i="49" s="1"/>
  <c r="J11" i="49"/>
  <c r="K11" i="49" s="1"/>
  <c r="J10" i="49"/>
  <c r="K10" i="49" s="1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F35" i="49" s="1"/>
  <c r="F36" i="49" s="1"/>
  <c r="F37" i="49" s="1"/>
  <c r="J9" i="49"/>
  <c r="K9" i="49" s="1"/>
  <c r="J8" i="49"/>
  <c r="K8" i="49" s="1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D35" i="49" s="1"/>
  <c r="D36" i="49" s="1"/>
  <c r="D37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J7" i="49"/>
  <c r="K7" i="49" s="1"/>
  <c r="J37" i="67"/>
  <c r="J36" i="67"/>
  <c r="K36" i="67" s="1"/>
  <c r="J35" i="67"/>
  <c r="K35" i="67" s="1"/>
  <c r="J34" i="67"/>
  <c r="K34" i="67" s="1"/>
  <c r="J33" i="67"/>
  <c r="K33" i="67" s="1"/>
  <c r="J32" i="67"/>
  <c r="K32" i="67" s="1"/>
  <c r="J31" i="67"/>
  <c r="K31" i="67" s="1"/>
  <c r="J30" i="67"/>
  <c r="K30" i="67" s="1"/>
  <c r="J29" i="67"/>
  <c r="K29" i="67" s="1"/>
  <c r="J28" i="67"/>
  <c r="K28" i="67" s="1"/>
  <c r="J27" i="67"/>
  <c r="K27" i="67" s="1"/>
  <c r="J26" i="67"/>
  <c r="K26" i="67" s="1"/>
  <c r="J25" i="67"/>
  <c r="K25" i="67" s="1"/>
  <c r="J24" i="67"/>
  <c r="K24" i="67" s="1"/>
  <c r="J23" i="67"/>
  <c r="K23" i="67" s="1"/>
  <c r="J22" i="67"/>
  <c r="K22" i="67" s="1"/>
  <c r="J21" i="67"/>
  <c r="K21" i="67" s="1"/>
  <c r="J20" i="67"/>
  <c r="K20" i="67" s="1"/>
  <c r="J19" i="67"/>
  <c r="K19" i="67" s="1"/>
  <c r="J18" i="67"/>
  <c r="K18" i="67" s="1"/>
  <c r="J17" i="67"/>
  <c r="K17" i="67" s="1"/>
  <c r="J16" i="67"/>
  <c r="K16" i="67" s="1"/>
  <c r="J15" i="67"/>
  <c r="K15" i="67" s="1"/>
  <c r="J14" i="67"/>
  <c r="K14" i="67" s="1"/>
  <c r="J13" i="67"/>
  <c r="K13" i="67" s="1"/>
  <c r="J12" i="67"/>
  <c r="K12" i="67" s="1"/>
  <c r="J11" i="67"/>
  <c r="K11" i="67" s="1"/>
  <c r="J10" i="67"/>
  <c r="K10" i="67" s="1"/>
  <c r="J9" i="67"/>
  <c r="K9" i="67" s="1"/>
  <c r="J8" i="67"/>
  <c r="K8" i="67" s="1"/>
  <c r="F8" i="67"/>
  <c r="F9" i="67" s="1"/>
  <c r="F10" i="67" s="1"/>
  <c r="F11" i="67" s="1"/>
  <c r="F12" i="67" s="1"/>
  <c r="F13" i="67" s="1"/>
  <c r="F14" i="67" s="1"/>
  <c r="F15" i="67" s="1"/>
  <c r="F16" i="67" s="1"/>
  <c r="F17" i="67" s="1"/>
  <c r="F18" i="67" s="1"/>
  <c r="F19" i="67" s="1"/>
  <c r="F20" i="67" s="1"/>
  <c r="F21" i="67" s="1"/>
  <c r="F22" i="67" s="1"/>
  <c r="F23" i="67" s="1"/>
  <c r="F24" i="67" s="1"/>
  <c r="F25" i="67" s="1"/>
  <c r="F26" i="67" s="1"/>
  <c r="F27" i="67" s="1"/>
  <c r="F28" i="67" s="1"/>
  <c r="F29" i="67" s="1"/>
  <c r="F30" i="67" s="1"/>
  <c r="F31" i="67" s="1"/>
  <c r="F32" i="67" s="1"/>
  <c r="F33" i="67" s="1"/>
  <c r="F34" i="67" s="1"/>
  <c r="F35" i="67" s="1"/>
  <c r="F36" i="67" s="1"/>
  <c r="F37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D37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J7" i="67"/>
  <c r="K7" i="67" s="1"/>
  <c r="J38" i="66"/>
  <c r="K38" i="66" s="1"/>
  <c r="J37" i="66"/>
  <c r="J36" i="66"/>
  <c r="K36" i="66" s="1"/>
  <c r="J35" i="66"/>
  <c r="K35" i="66" s="1"/>
  <c r="J34" i="66"/>
  <c r="K34" i="66" s="1"/>
  <c r="J33" i="66"/>
  <c r="K33" i="66" s="1"/>
  <c r="J32" i="66"/>
  <c r="K32" i="66" s="1"/>
  <c r="J31" i="66"/>
  <c r="K31" i="66" s="1"/>
  <c r="J30" i="66"/>
  <c r="K30" i="66" s="1"/>
  <c r="J29" i="66"/>
  <c r="K29" i="66" s="1"/>
  <c r="J28" i="66"/>
  <c r="K28" i="66" s="1"/>
  <c r="J27" i="66"/>
  <c r="K27" i="66" s="1"/>
  <c r="J26" i="66"/>
  <c r="K26" i="66" s="1"/>
  <c r="J25" i="66"/>
  <c r="K25" i="66" s="1"/>
  <c r="J24" i="66"/>
  <c r="K24" i="66" s="1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10" i="66"/>
  <c r="K10" i="66" s="1"/>
  <c r="J9" i="66"/>
  <c r="K9" i="66" s="1"/>
  <c r="F9" i="66"/>
  <c r="F10" i="66" s="1"/>
  <c r="F11" i="66" s="1"/>
  <c r="F12" i="66" s="1"/>
  <c r="F13" i="66" s="1"/>
  <c r="F14" i="66" s="1"/>
  <c r="F15" i="66" s="1"/>
  <c r="F16" i="66" s="1"/>
  <c r="F17" i="66" s="1"/>
  <c r="F18" i="66" s="1"/>
  <c r="F19" i="66" s="1"/>
  <c r="F20" i="66" s="1"/>
  <c r="F21" i="66" s="1"/>
  <c r="F22" i="66" s="1"/>
  <c r="F23" i="66" s="1"/>
  <c r="F24" i="66" s="1"/>
  <c r="F25" i="66" s="1"/>
  <c r="F26" i="66" s="1"/>
  <c r="F27" i="66" s="1"/>
  <c r="F28" i="66" s="1"/>
  <c r="F29" i="66" s="1"/>
  <c r="F30" i="66" s="1"/>
  <c r="F31" i="66" s="1"/>
  <c r="F32" i="66" s="1"/>
  <c r="F33" i="66" s="1"/>
  <c r="F34" i="66" s="1"/>
  <c r="F35" i="66" s="1"/>
  <c r="F36" i="66" s="1"/>
  <c r="F37" i="66" s="1"/>
  <c r="F38" i="66" s="1"/>
  <c r="D9" i="66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A9" i="66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J8" i="66"/>
  <c r="K8" i="66" s="1"/>
  <c r="J37" i="3"/>
  <c r="K37" i="3" s="1"/>
  <c r="J36" i="3"/>
  <c r="K36" i="3" s="1"/>
  <c r="K35" i="3"/>
  <c r="J35" i="3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K24" i="3"/>
  <c r="J24" i="3"/>
  <c r="J23" i="3"/>
  <c r="K23" i="3" s="1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K13" i="3"/>
  <c r="J13" i="3"/>
  <c r="J12" i="3"/>
  <c r="K12" i="3" s="1"/>
  <c r="J11" i="3"/>
  <c r="K11" i="3" s="1"/>
  <c r="K10" i="3"/>
  <c r="J10" i="3"/>
  <c r="J9" i="3"/>
  <c r="K9" i="3" s="1"/>
  <c r="J8" i="3"/>
  <c r="K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J7" i="3"/>
  <c r="L4" i="3"/>
  <c r="J37" i="36"/>
  <c r="K37" i="36" s="1"/>
  <c r="K36" i="36"/>
  <c r="J36" i="36"/>
  <c r="J35" i="36"/>
  <c r="K35" i="36" s="1"/>
  <c r="J34" i="36"/>
  <c r="K34" i="36" s="1"/>
  <c r="J33" i="36"/>
  <c r="K33" i="36" s="1"/>
  <c r="J32" i="36"/>
  <c r="K32" i="36" s="1"/>
  <c r="J31" i="36"/>
  <c r="K31" i="36" s="1"/>
  <c r="J30" i="36"/>
  <c r="K30" i="36" s="1"/>
  <c r="J29" i="36"/>
  <c r="K29" i="36" s="1"/>
  <c r="J28" i="36"/>
  <c r="K28" i="36" s="1"/>
  <c r="J27" i="36"/>
  <c r="K27" i="36" s="1"/>
  <c r="J26" i="36"/>
  <c r="K26" i="36" s="1"/>
  <c r="J25" i="36"/>
  <c r="K25" i="36" s="1"/>
  <c r="J24" i="36"/>
  <c r="K24" i="36" s="1"/>
  <c r="J23" i="36"/>
  <c r="K23" i="36" s="1"/>
  <c r="J22" i="36"/>
  <c r="K22" i="36" s="1"/>
  <c r="J21" i="36"/>
  <c r="K21" i="36" s="1"/>
  <c r="J20" i="36"/>
  <c r="K20" i="36" s="1"/>
  <c r="J19" i="36"/>
  <c r="K19" i="36" s="1"/>
  <c r="J18" i="36"/>
  <c r="K18" i="36" s="1"/>
  <c r="K17" i="36"/>
  <c r="J17" i="36"/>
  <c r="J16" i="36"/>
  <c r="K16" i="36" s="1"/>
  <c r="J15" i="36"/>
  <c r="K15" i="36" s="1"/>
  <c r="J14" i="36"/>
  <c r="K14" i="36" s="1"/>
  <c r="J13" i="36"/>
  <c r="K13" i="36" s="1"/>
  <c r="J12" i="36"/>
  <c r="K12" i="36" s="1"/>
  <c r="J11" i="36"/>
  <c r="K11" i="36" s="1"/>
  <c r="J10" i="36"/>
  <c r="K10" i="36" s="1"/>
  <c r="A10" i="36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J9" i="36"/>
  <c r="K9" i="36" s="1"/>
  <c r="J8" i="36"/>
  <c r="K8" i="36" s="1"/>
  <c r="A8" i="36"/>
  <c r="A9" i="36" s="1"/>
  <c r="J7" i="36"/>
  <c r="J37" i="8"/>
  <c r="J36" i="8"/>
  <c r="J35" i="8"/>
  <c r="K35" i="8" s="1"/>
  <c r="J34" i="8"/>
  <c r="K34" i="8" s="1"/>
  <c r="J33" i="8"/>
  <c r="K33" i="8" s="1"/>
  <c r="J32" i="8"/>
  <c r="K32" i="8" s="1"/>
  <c r="J30" i="8"/>
  <c r="K30" i="8" s="1"/>
  <c r="J29" i="8"/>
  <c r="K29" i="8" s="1"/>
  <c r="J28" i="8"/>
  <c r="K28" i="8" s="1"/>
  <c r="J27" i="8"/>
  <c r="K27" i="8" s="1"/>
  <c r="J26" i="8"/>
  <c r="K26" i="8" s="1"/>
  <c r="J25" i="8"/>
  <c r="K25" i="8" s="1"/>
  <c r="J23" i="8"/>
  <c r="K23" i="8" s="1"/>
  <c r="J22" i="8"/>
  <c r="K22" i="8" s="1"/>
  <c r="J21" i="8"/>
  <c r="K21" i="8" s="1"/>
  <c r="J20" i="8"/>
  <c r="K20" i="8" s="1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11" i="8"/>
  <c r="K11" i="8" s="1"/>
  <c r="J9" i="8"/>
  <c r="K9" i="8" s="1"/>
  <c r="J8" i="8"/>
  <c r="K8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J7" i="8"/>
  <c r="K7" i="8" s="1"/>
  <c r="J37" i="69"/>
  <c r="K37" i="69" s="1"/>
  <c r="L37" i="69" s="1"/>
  <c r="D37" i="69"/>
  <c r="J36" i="69"/>
  <c r="K36" i="69" s="1"/>
  <c r="L36" i="69" s="1"/>
  <c r="D36" i="69"/>
  <c r="J35" i="69"/>
  <c r="K35" i="69" s="1"/>
  <c r="L35" i="69" s="1"/>
  <c r="D35" i="69"/>
  <c r="J34" i="69"/>
  <c r="K34" i="69" s="1"/>
  <c r="L34" i="69" s="1"/>
  <c r="D34" i="69"/>
  <c r="J33" i="69"/>
  <c r="K33" i="69" s="1"/>
  <c r="L33" i="69" s="1"/>
  <c r="D33" i="69"/>
  <c r="J32" i="69"/>
  <c r="K32" i="69" s="1"/>
  <c r="L32" i="69" s="1"/>
  <c r="D32" i="69"/>
  <c r="J31" i="69"/>
  <c r="K31" i="69" s="1"/>
  <c r="L31" i="69" s="1"/>
  <c r="D31" i="69"/>
  <c r="J30" i="69"/>
  <c r="K30" i="69" s="1"/>
  <c r="L30" i="69" s="1"/>
  <c r="D30" i="69"/>
  <c r="K29" i="69"/>
  <c r="L29" i="69" s="1"/>
  <c r="J29" i="69"/>
  <c r="D29" i="69"/>
  <c r="K28" i="69"/>
  <c r="L28" i="69" s="1"/>
  <c r="J28" i="69"/>
  <c r="D28" i="69"/>
  <c r="J27" i="69"/>
  <c r="K27" i="69" s="1"/>
  <c r="L27" i="69" s="1"/>
  <c r="D27" i="69"/>
  <c r="J26" i="69"/>
  <c r="K26" i="69" s="1"/>
  <c r="L26" i="69" s="1"/>
  <c r="D26" i="69"/>
  <c r="J25" i="69"/>
  <c r="K25" i="69" s="1"/>
  <c r="L25" i="69" s="1"/>
  <c r="D25" i="69"/>
  <c r="J24" i="69"/>
  <c r="K24" i="69" s="1"/>
  <c r="L24" i="69" s="1"/>
  <c r="D24" i="69"/>
  <c r="J23" i="69"/>
  <c r="K23" i="69" s="1"/>
  <c r="L23" i="69" s="1"/>
  <c r="D23" i="69"/>
  <c r="J22" i="69"/>
  <c r="K22" i="69" s="1"/>
  <c r="L22" i="69" s="1"/>
  <c r="D22" i="69"/>
  <c r="J21" i="69"/>
  <c r="K21" i="69" s="1"/>
  <c r="L21" i="69" s="1"/>
  <c r="D21" i="69"/>
  <c r="J20" i="69"/>
  <c r="K20" i="69" s="1"/>
  <c r="L20" i="69" s="1"/>
  <c r="J19" i="69"/>
  <c r="K19" i="69" s="1"/>
  <c r="L19" i="69" s="1"/>
  <c r="D19" i="69"/>
  <c r="J18" i="69"/>
  <c r="K18" i="69" s="1"/>
  <c r="L18" i="69" s="1"/>
  <c r="D18" i="69"/>
  <c r="J17" i="69"/>
  <c r="K17" i="69" s="1"/>
  <c r="L17" i="69" s="1"/>
  <c r="D17" i="69"/>
  <c r="K16" i="69"/>
  <c r="L16" i="69" s="1"/>
  <c r="J16" i="69"/>
  <c r="D16" i="69"/>
  <c r="J15" i="69"/>
  <c r="K15" i="69" s="1"/>
  <c r="L15" i="69" s="1"/>
  <c r="D15" i="69"/>
  <c r="J14" i="69"/>
  <c r="K14" i="69" s="1"/>
  <c r="L14" i="69" s="1"/>
  <c r="D14" i="69"/>
  <c r="K13" i="69"/>
  <c r="L13" i="69" s="1"/>
  <c r="J13" i="69"/>
  <c r="D13" i="69"/>
  <c r="J12" i="69"/>
  <c r="K12" i="69" s="1"/>
  <c r="L12" i="69" s="1"/>
  <c r="D12" i="69"/>
  <c r="K11" i="69"/>
  <c r="L11" i="69" s="1"/>
  <c r="J11" i="69"/>
  <c r="D11" i="69"/>
  <c r="J10" i="69"/>
  <c r="K10" i="69" s="1"/>
  <c r="L10" i="69" s="1"/>
  <c r="D10" i="69"/>
  <c r="J9" i="69"/>
  <c r="K9" i="69" s="1"/>
  <c r="L9" i="69" s="1"/>
  <c r="D9" i="69"/>
  <c r="K8" i="69"/>
  <c r="L8" i="69" s="1"/>
  <c r="J8" i="69"/>
  <c r="D8" i="69"/>
  <c r="A8" i="69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J7" i="69"/>
  <c r="K7" i="69" s="1"/>
  <c r="L7" i="69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K29" i="73"/>
  <c r="L29" i="73" s="1"/>
  <c r="J29" i="73"/>
  <c r="D29" i="73"/>
  <c r="L28" i="73"/>
  <c r="J28" i="73"/>
  <c r="K28" i="73" s="1"/>
  <c r="D28" i="73"/>
  <c r="J27" i="73"/>
  <c r="K27" i="73" s="1"/>
  <c r="L27" i="73" s="1"/>
  <c r="D27" i="73"/>
  <c r="K26" i="73"/>
  <c r="L26" i="73" s="1"/>
  <c r="J26" i="73"/>
  <c r="D26" i="73"/>
  <c r="L25" i="73"/>
  <c r="K25" i="73"/>
  <c r="J25" i="73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O26" i="78"/>
  <c r="P26" i="78" s="1"/>
  <c r="B26" i="78"/>
  <c r="O25" i="78"/>
  <c r="P25" i="78" s="1"/>
  <c r="B25" i="78"/>
  <c r="M24" i="78"/>
  <c r="O24" i="78" s="1"/>
  <c r="P24" i="78" s="1"/>
  <c r="B24" i="78"/>
  <c r="O23" i="78"/>
  <c r="P23" i="78" s="1"/>
  <c r="B23" i="78"/>
  <c r="O22" i="78"/>
  <c r="P22" i="78" s="1"/>
  <c r="B22" i="78"/>
  <c r="O21" i="78"/>
  <c r="P21" i="78" s="1"/>
  <c r="B21" i="78"/>
  <c r="O20" i="78"/>
  <c r="P20" i="78" s="1"/>
  <c r="B20" i="78"/>
  <c r="O19" i="78"/>
  <c r="B19" i="78"/>
  <c r="O18" i="78"/>
  <c r="P18" i="78" s="1"/>
  <c r="B18" i="78"/>
  <c r="O17" i="78"/>
  <c r="P17" i="78" s="1"/>
  <c r="B17" i="78"/>
  <c r="P16" i="78"/>
  <c r="O16" i="78"/>
  <c r="B16" i="78"/>
  <c r="P15" i="78"/>
  <c r="O15" i="78"/>
  <c r="B15" i="78"/>
  <c r="M14" i="78"/>
  <c r="O14" i="78" s="1"/>
  <c r="P14" i="78" s="1"/>
  <c r="B14" i="78"/>
  <c r="M13" i="78"/>
  <c r="O13" i="78" s="1"/>
  <c r="P13" i="78" s="1"/>
  <c r="B13" i="78"/>
  <c r="O12" i="78"/>
  <c r="P12" i="78" s="1"/>
  <c r="B12" i="78"/>
  <c r="O11" i="78"/>
  <c r="P11" i="78" s="1"/>
  <c r="B11" i="78"/>
  <c r="O10" i="78"/>
  <c r="P10" i="78" s="1"/>
  <c r="B10" i="78"/>
  <c r="O9" i="78"/>
  <c r="P9" i="78" s="1"/>
  <c r="B9" i="78"/>
  <c r="O8" i="78"/>
  <c r="P8" i="78" s="1"/>
  <c r="B8" i="78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J38" i="50"/>
  <c r="J37" i="50"/>
  <c r="K37" i="50" s="1"/>
  <c r="J36" i="50"/>
  <c r="K36" i="50" s="1"/>
  <c r="J35" i="50"/>
  <c r="K35" i="50" s="1"/>
  <c r="J34" i="50"/>
  <c r="K34" i="50" s="1"/>
  <c r="J33" i="50"/>
  <c r="K33" i="50" s="1"/>
  <c r="J32" i="50"/>
  <c r="K32" i="50" s="1"/>
  <c r="J31" i="50"/>
  <c r="K31" i="50" s="1"/>
  <c r="J30" i="50"/>
  <c r="K30" i="50" s="1"/>
  <c r="J29" i="50"/>
  <c r="K29" i="50" s="1"/>
  <c r="J28" i="50"/>
  <c r="K28" i="50" s="1"/>
  <c r="J27" i="50"/>
  <c r="K27" i="50" s="1"/>
  <c r="J26" i="50"/>
  <c r="K26" i="50" s="1"/>
  <c r="F26" i="50"/>
  <c r="F27" i="50" s="1"/>
  <c r="F28" i="50" s="1"/>
  <c r="F29" i="50" s="1"/>
  <c r="F30" i="50" s="1"/>
  <c r="F31" i="50" s="1"/>
  <c r="F32" i="50" s="1"/>
  <c r="F33" i="50" s="1"/>
  <c r="F34" i="50" s="1"/>
  <c r="F35" i="50" s="1"/>
  <c r="F36" i="50" s="1"/>
  <c r="F37" i="50" s="1"/>
  <c r="F38" i="50" s="1"/>
  <c r="J25" i="50"/>
  <c r="K25" i="50" s="1"/>
  <c r="J23" i="50"/>
  <c r="K23" i="50" s="1"/>
  <c r="J22" i="50"/>
  <c r="K22" i="50" s="1"/>
  <c r="J21" i="50"/>
  <c r="K21" i="50" s="1"/>
  <c r="J20" i="50"/>
  <c r="K20" i="50" s="1"/>
  <c r="J19" i="50"/>
  <c r="K19" i="50" s="1"/>
  <c r="J18" i="50"/>
  <c r="K18" i="50" s="1"/>
  <c r="J17" i="50"/>
  <c r="K17" i="50" s="1"/>
  <c r="J16" i="50"/>
  <c r="K16" i="50" s="1"/>
  <c r="J15" i="50"/>
  <c r="K15" i="50" s="1"/>
  <c r="J14" i="50"/>
  <c r="K14" i="50" s="1"/>
  <c r="J13" i="50"/>
  <c r="K13" i="50" s="1"/>
  <c r="J12" i="50"/>
  <c r="K12" i="50" s="1"/>
  <c r="J10" i="50"/>
  <c r="K10" i="50" s="1"/>
  <c r="J9" i="50"/>
  <c r="K9" i="50" s="1"/>
  <c r="F9" i="50"/>
  <c r="F10" i="50" s="1"/>
  <c r="F11" i="50" s="1"/>
  <c r="F12" i="50" s="1"/>
  <c r="F13" i="50" s="1"/>
  <c r="F14" i="50" s="1"/>
  <c r="F15" i="50" s="1"/>
  <c r="F16" i="50" s="1"/>
  <c r="F17" i="50" s="1"/>
  <c r="F18" i="50" s="1"/>
  <c r="F19" i="50" s="1"/>
  <c r="F20" i="50" s="1"/>
  <c r="F21" i="50" s="1"/>
  <c r="F22" i="50" s="1"/>
  <c r="F23" i="50" s="1"/>
  <c r="F24" i="50" s="1"/>
  <c r="A9" i="50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J8" i="50"/>
  <c r="K8" i="50" s="1"/>
  <c r="J37" i="93"/>
  <c r="K37" i="93" s="1"/>
  <c r="J36" i="93"/>
  <c r="J35" i="93"/>
  <c r="K35" i="93" s="1"/>
  <c r="J34" i="93"/>
  <c r="K34" i="93" s="1"/>
  <c r="J33" i="93"/>
  <c r="K33" i="93" s="1"/>
  <c r="J32" i="93"/>
  <c r="K32" i="93" s="1"/>
  <c r="J31" i="93"/>
  <c r="K31" i="93" s="1"/>
  <c r="J30" i="93"/>
  <c r="K30" i="93" s="1"/>
  <c r="J29" i="93"/>
  <c r="K29" i="93" s="1"/>
  <c r="J28" i="93"/>
  <c r="K28" i="93" s="1"/>
  <c r="J27" i="93"/>
  <c r="K27" i="93" s="1"/>
  <c r="K26" i="93"/>
  <c r="J25" i="93"/>
  <c r="K25" i="93" s="1"/>
  <c r="J24" i="93"/>
  <c r="K24" i="93" s="1"/>
  <c r="J23" i="93"/>
  <c r="K23" i="93" s="1"/>
  <c r="J22" i="93"/>
  <c r="K22" i="93" s="1"/>
  <c r="J21" i="93"/>
  <c r="K21" i="93" s="1"/>
  <c r="J20" i="93"/>
  <c r="K20" i="93" s="1"/>
  <c r="J19" i="93"/>
  <c r="K19" i="93" s="1"/>
  <c r="J18" i="93"/>
  <c r="K18" i="93" s="1"/>
  <c r="J17" i="93"/>
  <c r="K17" i="93" s="1"/>
  <c r="J16" i="93"/>
  <c r="K16" i="93" s="1"/>
  <c r="J15" i="93"/>
  <c r="K15" i="93" s="1"/>
  <c r="J14" i="93"/>
  <c r="K14" i="93" s="1"/>
  <c r="J13" i="93"/>
  <c r="K13" i="93" s="1"/>
  <c r="J12" i="93"/>
  <c r="K12" i="93" s="1"/>
  <c r="J11" i="93"/>
  <c r="K11" i="93" s="1"/>
  <c r="J10" i="93"/>
  <c r="K10" i="93" s="1"/>
  <c r="J9" i="93"/>
  <c r="K9" i="93" s="1"/>
  <c r="J8" i="93"/>
  <c r="K8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J7" i="93"/>
  <c r="K7" i="93" s="1"/>
  <c r="H37" i="70"/>
  <c r="J37" i="70" s="1"/>
  <c r="K37" i="70" s="1"/>
  <c r="D37" i="70"/>
  <c r="H36" i="70"/>
  <c r="J36" i="70" s="1"/>
  <c r="K36" i="70" s="1"/>
  <c r="D36" i="70"/>
  <c r="J35" i="70"/>
  <c r="K35" i="70" s="1"/>
  <c r="H35" i="70"/>
  <c r="D35" i="70"/>
  <c r="H34" i="70"/>
  <c r="J34" i="70" s="1"/>
  <c r="K34" i="70" s="1"/>
  <c r="D34" i="70"/>
  <c r="H33" i="70"/>
  <c r="J33" i="70" s="1"/>
  <c r="K33" i="70" s="1"/>
  <c r="D33" i="70"/>
  <c r="H32" i="70"/>
  <c r="J32" i="70" s="1"/>
  <c r="K32" i="70" s="1"/>
  <c r="D32" i="70"/>
  <c r="H31" i="70"/>
  <c r="J31" i="70" s="1"/>
  <c r="K31" i="70" s="1"/>
  <c r="D31" i="70"/>
  <c r="H30" i="70"/>
  <c r="J30" i="70" s="1"/>
  <c r="K30" i="70" s="1"/>
  <c r="D30" i="70"/>
  <c r="H29" i="70"/>
  <c r="J29" i="70" s="1"/>
  <c r="K29" i="70" s="1"/>
  <c r="D29" i="70"/>
  <c r="H28" i="70"/>
  <c r="J28" i="70" s="1"/>
  <c r="K28" i="70" s="1"/>
  <c r="D28" i="70"/>
  <c r="H27" i="70"/>
  <c r="J27" i="70" s="1"/>
  <c r="K27" i="70" s="1"/>
  <c r="D27" i="70"/>
  <c r="H26" i="70"/>
  <c r="J26" i="70" s="1"/>
  <c r="K26" i="70" s="1"/>
  <c r="D26" i="70"/>
  <c r="H25" i="70"/>
  <c r="J25" i="70" s="1"/>
  <c r="K25" i="70" s="1"/>
  <c r="D25" i="70"/>
  <c r="H24" i="70"/>
  <c r="J24" i="70" s="1"/>
  <c r="K24" i="70" s="1"/>
  <c r="D24" i="70"/>
  <c r="H23" i="70"/>
  <c r="J23" i="70" s="1"/>
  <c r="K23" i="70" s="1"/>
  <c r="D23" i="70"/>
  <c r="H22" i="70"/>
  <c r="J22" i="70" s="1"/>
  <c r="K22" i="70" s="1"/>
  <c r="D22" i="70"/>
  <c r="H21" i="70"/>
  <c r="J21" i="70" s="1"/>
  <c r="K21" i="70" s="1"/>
  <c r="D21" i="70"/>
  <c r="H20" i="70"/>
  <c r="J20" i="70" s="1"/>
  <c r="K20" i="70" s="1"/>
  <c r="D20" i="70"/>
  <c r="J19" i="70"/>
  <c r="K19" i="70" s="1"/>
  <c r="H19" i="70"/>
  <c r="D19" i="70"/>
  <c r="J18" i="70"/>
  <c r="K18" i="70" s="1"/>
  <c r="H18" i="70"/>
  <c r="D18" i="70"/>
  <c r="H17" i="70"/>
  <c r="J17" i="70" s="1"/>
  <c r="K17" i="70" s="1"/>
  <c r="D17" i="70"/>
  <c r="H16" i="70"/>
  <c r="J16" i="70" s="1"/>
  <c r="K16" i="70" s="1"/>
  <c r="D16" i="70"/>
  <c r="H15" i="70"/>
  <c r="J15" i="70" s="1"/>
  <c r="K15" i="70" s="1"/>
  <c r="D15" i="70"/>
  <c r="H14" i="70"/>
  <c r="J14" i="70" s="1"/>
  <c r="K14" i="70" s="1"/>
  <c r="D14" i="70"/>
  <c r="H13" i="70"/>
  <c r="J13" i="70" s="1"/>
  <c r="K13" i="70" s="1"/>
  <c r="D13" i="70"/>
  <c r="H12" i="70"/>
  <c r="J12" i="70" s="1"/>
  <c r="K12" i="70" s="1"/>
  <c r="D12" i="70"/>
  <c r="H11" i="70"/>
  <c r="J11" i="70" s="1"/>
  <c r="K11" i="70" s="1"/>
  <c r="D11" i="70"/>
  <c r="H10" i="70"/>
  <c r="J10" i="70" s="1"/>
  <c r="K10" i="70" s="1"/>
  <c r="D10" i="70"/>
  <c r="H9" i="70"/>
  <c r="J9" i="70" s="1"/>
  <c r="K9" i="70" s="1"/>
  <c r="D9" i="70"/>
  <c r="H8" i="70"/>
  <c r="J8" i="70" s="1"/>
  <c r="K8" i="70" s="1"/>
  <c r="D8" i="70"/>
  <c r="A8" i="70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J7" i="70"/>
  <c r="J37" i="88"/>
  <c r="K37" i="88" s="1"/>
  <c r="J36" i="88"/>
  <c r="J35" i="88"/>
  <c r="K35" i="88" s="1"/>
  <c r="J34" i="88"/>
  <c r="K34" i="88" s="1"/>
  <c r="J33" i="88"/>
  <c r="K33" i="88" s="1"/>
  <c r="J32" i="88"/>
  <c r="K32" i="88" s="1"/>
  <c r="J31" i="88"/>
  <c r="K31" i="88" s="1"/>
  <c r="J30" i="88"/>
  <c r="K30" i="88" s="1"/>
  <c r="J29" i="88"/>
  <c r="K29" i="88" s="1"/>
  <c r="J28" i="88"/>
  <c r="K28" i="88" s="1"/>
  <c r="J27" i="88"/>
  <c r="K27" i="88" s="1"/>
  <c r="J26" i="88"/>
  <c r="K26" i="88" s="1"/>
  <c r="J25" i="88"/>
  <c r="K25" i="88" s="1"/>
  <c r="J23" i="88"/>
  <c r="K23" i="88" s="1"/>
  <c r="J22" i="88"/>
  <c r="K22" i="88" s="1"/>
  <c r="J21" i="88"/>
  <c r="K21" i="88" s="1"/>
  <c r="J20" i="88"/>
  <c r="K20" i="88" s="1"/>
  <c r="J19" i="88"/>
  <c r="K19" i="88" s="1"/>
  <c r="J18" i="88"/>
  <c r="K18" i="88" s="1"/>
  <c r="J17" i="88"/>
  <c r="K17" i="88" s="1"/>
  <c r="J16" i="88"/>
  <c r="K16" i="88" s="1"/>
  <c r="J15" i="88"/>
  <c r="K15" i="88" s="1"/>
  <c r="J14" i="88"/>
  <c r="K14" i="88" s="1"/>
  <c r="J13" i="88"/>
  <c r="K13" i="88" s="1"/>
  <c r="J12" i="88"/>
  <c r="K12" i="88" s="1"/>
  <c r="J11" i="88"/>
  <c r="K11" i="88" s="1"/>
  <c r="J10" i="88"/>
  <c r="K10" i="88" s="1"/>
  <c r="J9" i="88"/>
  <c r="K9" i="88" s="1"/>
  <c r="J8" i="88"/>
  <c r="K8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J7" i="88"/>
  <c r="K7" i="88" s="1"/>
  <c r="J37" i="75"/>
  <c r="J36" i="75"/>
  <c r="J35" i="75"/>
  <c r="K35" i="75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K27" i="75" s="1"/>
  <c r="J26" i="75"/>
  <c r="K26" i="75" s="1"/>
  <c r="J25" i="75"/>
  <c r="K25" i="75" s="1"/>
  <c r="J24" i="75"/>
  <c r="K24" i="75" s="1"/>
  <c r="J23" i="75"/>
  <c r="K23" i="75" s="1"/>
  <c r="J22" i="75"/>
  <c r="K22" i="75" s="1"/>
  <c r="J21" i="75"/>
  <c r="K21" i="75" s="1"/>
  <c r="J20" i="75"/>
  <c r="K20" i="75" s="1"/>
  <c r="J19" i="75"/>
  <c r="K19" i="75" s="1"/>
  <c r="J18" i="75"/>
  <c r="K18" i="75" s="1"/>
  <c r="J17" i="75"/>
  <c r="K17" i="75" s="1"/>
  <c r="J16" i="75"/>
  <c r="K16" i="75" s="1"/>
  <c r="J15" i="75"/>
  <c r="K15" i="75" s="1"/>
  <c r="J14" i="75"/>
  <c r="K14" i="75" s="1"/>
  <c r="J13" i="75"/>
  <c r="K13" i="75" s="1"/>
  <c r="J12" i="75"/>
  <c r="K12" i="75" s="1"/>
  <c r="J11" i="75"/>
  <c r="K11" i="75" s="1"/>
  <c r="J10" i="75"/>
  <c r="K10" i="75" s="1"/>
  <c r="J9" i="75"/>
  <c r="K9" i="75" s="1"/>
  <c r="J8" i="75"/>
  <c r="K8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J7" i="75"/>
  <c r="K7" i="75" s="1"/>
  <c r="J37" i="77"/>
  <c r="K37" i="77" s="1"/>
  <c r="J36" i="77"/>
  <c r="K36" i="77" s="1"/>
  <c r="J35" i="77"/>
  <c r="K35" i="77" s="1"/>
  <c r="J34" i="77"/>
  <c r="K34" i="77" s="1"/>
  <c r="J33" i="77"/>
  <c r="K33" i="77" s="1"/>
  <c r="J32" i="77"/>
  <c r="K32" i="77" s="1"/>
  <c r="J31" i="77"/>
  <c r="K31" i="77" s="1"/>
  <c r="J30" i="77"/>
  <c r="K30" i="77" s="1"/>
  <c r="J29" i="77"/>
  <c r="K29" i="77" s="1"/>
  <c r="J28" i="77"/>
  <c r="K28" i="77" s="1"/>
  <c r="J27" i="77"/>
  <c r="K27" i="77" s="1"/>
  <c r="J26" i="77"/>
  <c r="K26" i="77" s="1"/>
  <c r="J25" i="77"/>
  <c r="K25" i="77" s="1"/>
  <c r="J24" i="77"/>
  <c r="K24" i="77" s="1"/>
  <c r="J23" i="77"/>
  <c r="K23" i="77" s="1"/>
  <c r="J22" i="77"/>
  <c r="K22" i="77" s="1"/>
  <c r="J21" i="77"/>
  <c r="K21" i="77" s="1"/>
  <c r="J20" i="77"/>
  <c r="K20" i="77" s="1"/>
  <c r="J19" i="77"/>
  <c r="K19" i="77" s="1"/>
  <c r="J18" i="77"/>
  <c r="K18" i="77" s="1"/>
  <c r="J17" i="77"/>
  <c r="K17" i="77" s="1"/>
  <c r="J16" i="77"/>
  <c r="K16" i="77" s="1"/>
  <c r="J15" i="77"/>
  <c r="K15" i="77" s="1"/>
  <c r="J14" i="77"/>
  <c r="K14" i="77" s="1"/>
  <c r="J13" i="77"/>
  <c r="K13" i="77" s="1"/>
  <c r="J12" i="77"/>
  <c r="K12" i="77" s="1"/>
  <c r="J11" i="77"/>
  <c r="K11" i="77" s="1"/>
  <c r="J10" i="77"/>
  <c r="K10" i="77" s="1"/>
  <c r="J9" i="77"/>
  <c r="K9" i="77" s="1"/>
  <c r="J8" i="77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J7" i="77"/>
  <c r="K7" i="77" s="1"/>
  <c r="J37" i="46"/>
  <c r="K37" i="46" s="1"/>
  <c r="J36" i="46"/>
  <c r="K36" i="46" s="1"/>
  <c r="J35" i="46"/>
  <c r="K35" i="46" s="1"/>
  <c r="J34" i="46"/>
  <c r="K34" i="46" s="1"/>
  <c r="J33" i="46"/>
  <c r="K33" i="46" s="1"/>
  <c r="J32" i="46"/>
  <c r="K32" i="46" s="1"/>
  <c r="J31" i="46"/>
  <c r="K31" i="46" s="1"/>
  <c r="J30" i="46"/>
  <c r="K30" i="46" s="1"/>
  <c r="J29" i="46"/>
  <c r="K29" i="46" s="1"/>
  <c r="J28" i="46"/>
  <c r="K28" i="46" s="1"/>
  <c r="J27" i="46"/>
  <c r="K27" i="46" s="1"/>
  <c r="J26" i="46"/>
  <c r="K26" i="46" s="1"/>
  <c r="J25" i="46"/>
  <c r="K25" i="46" s="1"/>
  <c r="J24" i="46"/>
  <c r="K24" i="46" s="1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J7" i="46"/>
  <c r="K7" i="46" s="1"/>
  <c r="J37" i="22"/>
  <c r="J36" i="22"/>
  <c r="K36" i="22" s="1"/>
  <c r="J35" i="22"/>
  <c r="K35" i="22" s="1"/>
  <c r="J34" i="22"/>
  <c r="K34" i="22" s="1"/>
  <c r="J33" i="22"/>
  <c r="K33" i="22" s="1"/>
  <c r="J32" i="22"/>
  <c r="K32" i="22" s="1"/>
  <c r="J31" i="22"/>
  <c r="K31" i="22" s="1"/>
  <c r="J30" i="22"/>
  <c r="K30" i="22" s="1"/>
  <c r="J29" i="22"/>
  <c r="K29" i="22" s="1"/>
  <c r="J28" i="22"/>
  <c r="K28" i="22" s="1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9" i="22"/>
  <c r="K19" i="22" s="1"/>
  <c r="J18" i="22"/>
  <c r="K18" i="22" s="1"/>
  <c r="J17" i="22"/>
  <c r="K17" i="22" s="1"/>
  <c r="J16" i="22"/>
  <c r="K16" i="22" s="1"/>
  <c r="J15" i="22"/>
  <c r="K15" i="22" s="1"/>
  <c r="J14" i="22"/>
  <c r="K14" i="22" s="1"/>
  <c r="J13" i="22"/>
  <c r="K13" i="22" s="1"/>
  <c r="J12" i="22"/>
  <c r="K12" i="22" s="1"/>
  <c r="J11" i="22"/>
  <c r="K11" i="22" s="1"/>
  <c r="J10" i="22"/>
  <c r="K10" i="22" s="1"/>
  <c r="J9" i="22"/>
  <c r="K9" i="22" s="1"/>
  <c r="J8" i="22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J7" i="22"/>
  <c r="K7" i="22" s="1"/>
  <c r="J37" i="64"/>
  <c r="K37" i="64" s="1"/>
  <c r="J36" i="64"/>
  <c r="K36" i="64" s="1"/>
  <c r="J35" i="64"/>
  <c r="K35" i="64" s="1"/>
  <c r="J34" i="64"/>
  <c r="K34" i="64" s="1"/>
  <c r="J33" i="64"/>
  <c r="K33" i="64" s="1"/>
  <c r="J32" i="64"/>
  <c r="K32" i="64" s="1"/>
  <c r="J31" i="64"/>
  <c r="K31" i="64" s="1"/>
  <c r="J30" i="64"/>
  <c r="K30" i="64" s="1"/>
  <c r="J29" i="64"/>
  <c r="K29" i="64" s="1"/>
  <c r="J28" i="64"/>
  <c r="K28" i="64" s="1"/>
  <c r="J27" i="64"/>
  <c r="K27" i="64" s="1"/>
  <c r="J26" i="64"/>
  <c r="K26" i="64" s="1"/>
  <c r="J25" i="64"/>
  <c r="K25" i="64" s="1"/>
  <c r="J24" i="64"/>
  <c r="K24" i="64" s="1"/>
  <c r="J23" i="64"/>
  <c r="K23" i="64" s="1"/>
  <c r="J22" i="64"/>
  <c r="K22" i="64" s="1"/>
  <c r="J21" i="64"/>
  <c r="K21" i="64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10" i="64"/>
  <c r="K10" i="64" s="1"/>
  <c r="J9" i="64"/>
  <c r="K9" i="64" s="1"/>
  <c r="J8" i="64"/>
  <c r="K8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J7" i="64"/>
  <c r="K7" i="64" s="1"/>
  <c r="J37" i="14"/>
  <c r="K37" i="14" s="1"/>
  <c r="J36" i="14"/>
  <c r="J35" i="14"/>
  <c r="K35" i="14" s="1"/>
  <c r="J34" i="14"/>
  <c r="K34" i="14" s="1"/>
  <c r="J33" i="14"/>
  <c r="K33" i="14" s="1"/>
  <c r="J32" i="14"/>
  <c r="K32" i="14" s="1"/>
  <c r="J31" i="14"/>
  <c r="K31" i="14" s="1"/>
  <c r="J30" i="14"/>
  <c r="K30" i="14" s="1"/>
  <c r="J29" i="14"/>
  <c r="K29" i="14" s="1"/>
  <c r="J28" i="14"/>
  <c r="K28" i="14" s="1"/>
  <c r="J27" i="14"/>
  <c r="K27" i="14" s="1"/>
  <c r="J26" i="14"/>
  <c r="K26" i="14" s="1"/>
  <c r="J25" i="14"/>
  <c r="K25" i="14" s="1"/>
  <c r="J24" i="14"/>
  <c r="K24" i="14" s="1"/>
  <c r="J23" i="14"/>
  <c r="K23" i="14" s="1"/>
  <c r="J22" i="14"/>
  <c r="K22" i="14" s="1"/>
  <c r="J21" i="14"/>
  <c r="K21" i="1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J7" i="14"/>
  <c r="K7" i="14" s="1"/>
  <c r="N38" i="18"/>
  <c r="P38" i="18" s="1"/>
  <c r="N37" i="18"/>
  <c r="P37" i="18" s="1"/>
  <c r="J37" i="18"/>
  <c r="K37" i="18" s="1"/>
  <c r="N36" i="18"/>
  <c r="P36" i="18" s="1"/>
  <c r="J36" i="18"/>
  <c r="K36" i="18" s="1"/>
  <c r="N35" i="18"/>
  <c r="P35" i="18" s="1"/>
  <c r="J35" i="18"/>
  <c r="K35" i="18" s="1"/>
  <c r="N34" i="18"/>
  <c r="P34" i="18" s="1"/>
  <c r="J34" i="18"/>
  <c r="K34" i="18" s="1"/>
  <c r="N33" i="18"/>
  <c r="P33" i="18" s="1"/>
  <c r="J33" i="18"/>
  <c r="K33" i="18" s="1"/>
  <c r="N32" i="18"/>
  <c r="P32" i="18" s="1"/>
  <c r="J32" i="18"/>
  <c r="K32" i="18" s="1"/>
  <c r="N31" i="18"/>
  <c r="P31" i="18" s="1"/>
  <c r="J31" i="18"/>
  <c r="K31" i="18" s="1"/>
  <c r="N30" i="18"/>
  <c r="P30" i="18" s="1"/>
  <c r="J30" i="18"/>
  <c r="K30" i="18" s="1"/>
  <c r="N29" i="18"/>
  <c r="P29" i="18" s="1"/>
  <c r="J29" i="18"/>
  <c r="K29" i="18" s="1"/>
  <c r="N28" i="18"/>
  <c r="P28" i="18" s="1"/>
  <c r="J28" i="18"/>
  <c r="K28" i="18" s="1"/>
  <c r="N27" i="18"/>
  <c r="P27" i="18" s="1"/>
  <c r="J27" i="18"/>
  <c r="K27" i="18" s="1"/>
  <c r="N26" i="18"/>
  <c r="P26" i="18" s="1"/>
  <c r="J26" i="18"/>
  <c r="K26" i="18" s="1"/>
  <c r="P25" i="18"/>
  <c r="N25" i="18"/>
  <c r="J25" i="18"/>
  <c r="K25" i="18" s="1"/>
  <c r="N24" i="18"/>
  <c r="P24" i="18" s="1"/>
  <c r="J24" i="18"/>
  <c r="K24" i="18" s="1"/>
  <c r="N23" i="18"/>
  <c r="P23" i="18" s="1"/>
  <c r="J23" i="18"/>
  <c r="K23" i="18" s="1"/>
  <c r="N22" i="18"/>
  <c r="P22" i="18" s="1"/>
  <c r="J22" i="18"/>
  <c r="K22" i="18" s="1"/>
  <c r="N21" i="18"/>
  <c r="P21" i="18" s="1"/>
  <c r="J21" i="18"/>
  <c r="K21" i="18" s="1"/>
  <c r="N20" i="18"/>
  <c r="P20" i="18" s="1"/>
  <c r="J20" i="18"/>
  <c r="K20" i="18" s="1"/>
  <c r="D20" i="18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N19" i="18"/>
  <c r="P19" i="18" s="1"/>
  <c r="J19" i="18"/>
  <c r="K19" i="18" s="1"/>
  <c r="N18" i="18"/>
  <c r="P18" i="18" s="1"/>
  <c r="J18" i="18"/>
  <c r="K18" i="18" s="1"/>
  <c r="N17" i="18"/>
  <c r="P17" i="18" s="1"/>
  <c r="J17" i="18"/>
  <c r="K17" i="18" s="1"/>
  <c r="N16" i="18"/>
  <c r="P16" i="18" s="1"/>
  <c r="J16" i="18"/>
  <c r="K16" i="18" s="1"/>
  <c r="N15" i="18"/>
  <c r="P15" i="18" s="1"/>
  <c r="J15" i="18"/>
  <c r="K15" i="18" s="1"/>
  <c r="N14" i="18"/>
  <c r="P14" i="18" s="1"/>
  <c r="J14" i="18"/>
  <c r="K14" i="18" s="1"/>
  <c r="N13" i="18"/>
  <c r="P13" i="18" s="1"/>
  <c r="J13" i="18"/>
  <c r="K13" i="18" s="1"/>
  <c r="N12" i="18"/>
  <c r="P12" i="18" s="1"/>
  <c r="J12" i="18"/>
  <c r="K12" i="18" s="1"/>
  <c r="N11" i="18"/>
  <c r="J11" i="18"/>
  <c r="K11" i="18" s="1"/>
  <c r="N10" i="18"/>
  <c r="P10" i="18" s="1"/>
  <c r="J10" i="18"/>
  <c r="K10" i="18" s="1"/>
  <c r="N9" i="18"/>
  <c r="P9" i="18" s="1"/>
  <c r="J9" i="18"/>
  <c r="K9" i="18" s="1"/>
  <c r="N8" i="18"/>
  <c r="P8" i="18" s="1"/>
  <c r="J8" i="18"/>
  <c r="K8" i="18" s="1"/>
  <c r="D8" i="18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N7" i="18"/>
  <c r="P7" i="18" s="1"/>
  <c r="J7" i="18"/>
  <c r="K7" i="18" s="1"/>
  <c r="J37" i="16"/>
  <c r="K37" i="16" s="1"/>
  <c r="J36" i="16"/>
  <c r="K36" i="16" s="1"/>
  <c r="J35" i="16"/>
  <c r="K35" i="16" s="1"/>
  <c r="J34" i="16"/>
  <c r="K34" i="16" s="1"/>
  <c r="J33" i="16"/>
  <c r="K33" i="16" s="1"/>
  <c r="J32" i="16"/>
  <c r="K32" i="16" s="1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3" i="16"/>
  <c r="K23" i="16" s="1"/>
  <c r="J22" i="16"/>
  <c r="K22" i="16" s="1"/>
  <c r="J21" i="16"/>
  <c r="K21" i="16" s="1"/>
  <c r="J20" i="16"/>
  <c r="K20" i="16" s="1"/>
  <c r="J19" i="16"/>
  <c r="K19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J7" i="16"/>
  <c r="K7" i="16" s="1"/>
  <c r="J37" i="25"/>
  <c r="M37" i="25" s="1"/>
  <c r="J36" i="25"/>
  <c r="M36" i="25" s="1"/>
  <c r="J35" i="25"/>
  <c r="M35" i="25" s="1"/>
  <c r="J34" i="25"/>
  <c r="M34" i="25" s="1"/>
  <c r="J33" i="25"/>
  <c r="J32" i="25"/>
  <c r="M32" i="25" s="1"/>
  <c r="L31" i="25"/>
  <c r="J31" i="25"/>
  <c r="M31" i="25" s="1"/>
  <c r="J30" i="25"/>
  <c r="M30" i="25" s="1"/>
  <c r="J29" i="25"/>
  <c r="M29" i="25" s="1"/>
  <c r="L28" i="25"/>
  <c r="J28" i="25"/>
  <c r="M28" i="25" s="1"/>
  <c r="J27" i="25"/>
  <c r="M27" i="25" s="1"/>
  <c r="J26" i="25"/>
  <c r="M26" i="25" s="1"/>
  <c r="J25" i="25"/>
  <c r="M25" i="25" s="1"/>
  <c r="J24" i="25"/>
  <c r="M24" i="25" s="1"/>
  <c r="J23" i="25"/>
  <c r="M23" i="25" s="1"/>
  <c r="J22" i="25"/>
  <c r="M22" i="25" s="1"/>
  <c r="J21" i="25"/>
  <c r="M21" i="25" s="1"/>
  <c r="J20" i="25"/>
  <c r="M20" i="25" s="1"/>
  <c r="J19" i="25"/>
  <c r="M19" i="25" s="1"/>
  <c r="L18" i="25"/>
  <c r="J18" i="25"/>
  <c r="M18" i="25" s="1"/>
  <c r="J17" i="25"/>
  <c r="J16" i="25"/>
  <c r="M16" i="25" s="1"/>
  <c r="L15" i="25"/>
  <c r="J15" i="25"/>
  <c r="M15" i="25" s="1"/>
  <c r="J14" i="25"/>
  <c r="L14" i="25" s="1"/>
  <c r="J13" i="25"/>
  <c r="M13" i="25" s="1"/>
  <c r="J12" i="25"/>
  <c r="M12" i="25" s="1"/>
  <c r="J11" i="25"/>
  <c r="M11" i="25" s="1"/>
  <c r="J10" i="25"/>
  <c r="L10" i="25" s="1"/>
  <c r="J9" i="25"/>
  <c r="M9" i="25" s="1"/>
  <c r="J8" i="25"/>
  <c r="M8" i="25" s="1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J7" i="25"/>
  <c r="J37" i="53"/>
  <c r="K37" i="53" s="1"/>
  <c r="J36" i="53"/>
  <c r="J35" i="53"/>
  <c r="K35" i="53" s="1"/>
  <c r="J34" i="53"/>
  <c r="K34" i="53" s="1"/>
  <c r="J33" i="53"/>
  <c r="K33" i="53" s="1"/>
  <c r="J32" i="53"/>
  <c r="K32" i="53" s="1"/>
  <c r="J31" i="53"/>
  <c r="K31" i="53" s="1"/>
  <c r="J30" i="53"/>
  <c r="K30" i="53" s="1"/>
  <c r="J29" i="53"/>
  <c r="K29" i="53" s="1"/>
  <c r="J28" i="53"/>
  <c r="K28" i="53" s="1"/>
  <c r="J27" i="53"/>
  <c r="K27" i="53" s="1"/>
  <c r="J26" i="53"/>
  <c r="K26" i="53" s="1"/>
  <c r="J25" i="53"/>
  <c r="K25" i="53" s="1"/>
  <c r="J24" i="53"/>
  <c r="K24" i="53" s="1"/>
  <c r="J23" i="53"/>
  <c r="K23" i="53" s="1"/>
  <c r="J22" i="53"/>
  <c r="K22" i="53" s="1"/>
  <c r="J21" i="53"/>
  <c r="K21" i="53" s="1"/>
  <c r="J20" i="53"/>
  <c r="K20" i="53" s="1"/>
  <c r="J19" i="53"/>
  <c r="K19" i="53" s="1"/>
  <c r="J18" i="53"/>
  <c r="K18" i="53" s="1"/>
  <c r="J17" i="53"/>
  <c r="K17" i="53" s="1"/>
  <c r="J16" i="53"/>
  <c r="K16" i="53" s="1"/>
  <c r="J15" i="53"/>
  <c r="K15" i="53" s="1"/>
  <c r="J14" i="53"/>
  <c r="K14" i="53" s="1"/>
  <c r="J13" i="53"/>
  <c r="K13" i="53" s="1"/>
  <c r="J12" i="53"/>
  <c r="K12" i="53" s="1"/>
  <c r="J11" i="53"/>
  <c r="K11" i="53" s="1"/>
  <c r="J10" i="53"/>
  <c r="K10" i="53" s="1"/>
  <c r="J9" i="53"/>
  <c r="K9" i="53" s="1"/>
  <c r="J8" i="53"/>
  <c r="K8" i="53" s="1"/>
  <c r="A8" i="53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J7" i="53"/>
  <c r="K7" i="53" s="1"/>
  <c r="J37" i="44"/>
  <c r="K37" i="44" s="1"/>
  <c r="J36" i="44"/>
  <c r="K36" i="44" s="1"/>
  <c r="J35" i="44"/>
  <c r="K35" i="44" s="1"/>
  <c r="J34" i="44"/>
  <c r="K34" i="44" s="1"/>
  <c r="J33" i="44"/>
  <c r="K33" i="44" s="1"/>
  <c r="J32" i="44"/>
  <c r="K32" i="44" s="1"/>
  <c r="J30" i="44"/>
  <c r="K30" i="44" s="1"/>
  <c r="J29" i="44"/>
  <c r="K29" i="44" s="1"/>
  <c r="J28" i="44"/>
  <c r="K28" i="44" s="1"/>
  <c r="J27" i="44"/>
  <c r="K27" i="44" s="1"/>
  <c r="J26" i="44"/>
  <c r="K26" i="44" s="1"/>
  <c r="J25" i="44"/>
  <c r="K25" i="44" s="1"/>
  <c r="J23" i="44"/>
  <c r="K23" i="44" s="1"/>
  <c r="J21" i="44"/>
  <c r="K21" i="44" s="1"/>
  <c r="J20" i="44"/>
  <c r="K20" i="44" s="1"/>
  <c r="J19" i="44"/>
  <c r="K19" i="44" s="1"/>
  <c r="J18" i="44"/>
  <c r="K18" i="44" s="1"/>
  <c r="J17" i="44"/>
  <c r="K17" i="44" s="1"/>
  <c r="J16" i="44"/>
  <c r="K16" i="44" s="1"/>
  <c r="J15" i="44"/>
  <c r="K15" i="44" s="1"/>
  <c r="J14" i="44"/>
  <c r="K14" i="44" s="1"/>
  <c r="J13" i="44"/>
  <c r="K13" i="44" s="1"/>
  <c r="J12" i="44"/>
  <c r="K12" i="44" s="1"/>
  <c r="J11" i="44"/>
  <c r="K11" i="44" s="1"/>
  <c r="J9" i="44"/>
  <c r="K9" i="44" s="1"/>
  <c r="J8" i="44"/>
  <c r="K8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J7" i="44"/>
  <c r="K7" i="44" s="1"/>
  <c r="J37" i="80"/>
  <c r="K37" i="80" s="1"/>
  <c r="J36" i="80"/>
  <c r="J35" i="80"/>
  <c r="K35" i="80" s="1"/>
  <c r="J34" i="80"/>
  <c r="K34" i="80" s="1"/>
  <c r="J33" i="80"/>
  <c r="K33" i="80" s="1"/>
  <c r="J32" i="80"/>
  <c r="K32" i="80" s="1"/>
  <c r="J30" i="80"/>
  <c r="K30" i="80" s="1"/>
  <c r="J29" i="80"/>
  <c r="K29" i="80" s="1"/>
  <c r="J28" i="80"/>
  <c r="K28" i="80" s="1"/>
  <c r="J27" i="80"/>
  <c r="K27" i="80" s="1"/>
  <c r="J26" i="80"/>
  <c r="K26" i="80" s="1"/>
  <c r="J25" i="80"/>
  <c r="K25" i="80" s="1"/>
  <c r="J24" i="80"/>
  <c r="K24" i="80" s="1"/>
  <c r="J23" i="80"/>
  <c r="K23" i="80" s="1"/>
  <c r="J22" i="80"/>
  <c r="K22" i="80" s="1"/>
  <c r="J21" i="80"/>
  <c r="K21" i="80" s="1"/>
  <c r="J20" i="80"/>
  <c r="K20" i="80" s="1"/>
  <c r="J19" i="80"/>
  <c r="K19" i="80" s="1"/>
  <c r="J18" i="80"/>
  <c r="K18" i="80" s="1"/>
  <c r="J17" i="80"/>
  <c r="K17" i="80" s="1"/>
  <c r="J16" i="80"/>
  <c r="K16" i="80" s="1"/>
  <c r="J15" i="80"/>
  <c r="K15" i="80" s="1"/>
  <c r="J14" i="80"/>
  <c r="K14" i="80" s="1"/>
  <c r="J13" i="80"/>
  <c r="K13" i="80" s="1"/>
  <c r="J12" i="80"/>
  <c r="K12" i="80" s="1"/>
  <c r="J11" i="80"/>
  <c r="K11" i="80" s="1"/>
  <c r="J9" i="80"/>
  <c r="K9" i="80" s="1"/>
  <c r="J8" i="80"/>
  <c r="K8" i="80" s="1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J7" i="80"/>
  <c r="K7" i="80" s="1"/>
  <c r="J37" i="112"/>
  <c r="J36" i="112"/>
  <c r="J35" i="112"/>
  <c r="K35" i="112" s="1"/>
  <c r="J34" i="112"/>
  <c r="K34" i="112" s="1"/>
  <c r="J33" i="112"/>
  <c r="K33" i="112" s="1"/>
  <c r="J32" i="112"/>
  <c r="K32" i="112" s="1"/>
  <c r="J31" i="112"/>
  <c r="K31" i="112" s="1"/>
  <c r="J30" i="112"/>
  <c r="K30" i="112" s="1"/>
  <c r="J29" i="112"/>
  <c r="K29" i="112" s="1"/>
  <c r="J28" i="112"/>
  <c r="K28" i="112" s="1"/>
  <c r="J27" i="112"/>
  <c r="K27" i="112" s="1"/>
  <c r="J26" i="112"/>
  <c r="K26" i="112" s="1"/>
  <c r="J25" i="112"/>
  <c r="K25" i="112" s="1"/>
  <c r="J23" i="112"/>
  <c r="K23" i="112" s="1"/>
  <c r="J22" i="112"/>
  <c r="K22" i="112" s="1"/>
  <c r="J21" i="112"/>
  <c r="K21" i="112" s="1"/>
  <c r="J20" i="112"/>
  <c r="K20" i="112" s="1"/>
  <c r="J19" i="112"/>
  <c r="K19" i="112" s="1"/>
  <c r="J18" i="112"/>
  <c r="K18" i="112" s="1"/>
  <c r="J17" i="112"/>
  <c r="K17" i="112" s="1"/>
  <c r="J16" i="112"/>
  <c r="K16" i="112" s="1"/>
  <c r="J15" i="112"/>
  <c r="K15" i="112" s="1"/>
  <c r="J14" i="112"/>
  <c r="K14" i="112" s="1"/>
  <c r="J13" i="112"/>
  <c r="K13" i="112" s="1"/>
  <c r="J12" i="112"/>
  <c r="K12" i="112" s="1"/>
  <c r="J11" i="112"/>
  <c r="K11" i="112" s="1"/>
  <c r="J9" i="112"/>
  <c r="K9" i="112" s="1"/>
  <c r="J8" i="112"/>
  <c r="K8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J7" i="112"/>
  <c r="K7" i="112" s="1"/>
  <c r="J37" i="19"/>
  <c r="J36" i="19"/>
  <c r="J35" i="19"/>
  <c r="K35" i="19" s="1"/>
  <c r="J34" i="19"/>
  <c r="K34" i="19" s="1"/>
  <c r="J33" i="19"/>
  <c r="K33" i="19" s="1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K25" i="19" s="1"/>
  <c r="J24" i="19"/>
  <c r="K24" i="19" s="1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A9" i="19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J8" i="19"/>
  <c r="K8" i="19" s="1"/>
  <c r="A8" i="19"/>
  <c r="J7" i="19"/>
  <c r="K7" i="19" s="1"/>
  <c r="M15" i="97"/>
  <c r="B11" i="97"/>
  <c r="B10" i="97"/>
  <c r="A10" i="97"/>
  <c r="A11" i="97" s="1"/>
  <c r="B9" i="97"/>
  <c r="J37" i="104"/>
  <c r="K37" i="104" s="1"/>
  <c r="J36" i="104"/>
  <c r="K36" i="104" s="1"/>
  <c r="J35" i="104"/>
  <c r="K35" i="104" s="1"/>
  <c r="J34" i="104"/>
  <c r="K34" i="104" s="1"/>
  <c r="J33" i="104"/>
  <c r="K33" i="104" s="1"/>
  <c r="J32" i="104"/>
  <c r="K32" i="104" s="1"/>
  <c r="J31" i="104"/>
  <c r="K31" i="104" s="1"/>
  <c r="J30" i="104"/>
  <c r="K30" i="104" s="1"/>
  <c r="J29" i="104"/>
  <c r="K29" i="104" s="1"/>
  <c r="J28" i="104"/>
  <c r="K28" i="104" s="1"/>
  <c r="J27" i="104"/>
  <c r="K27" i="104" s="1"/>
  <c r="J26" i="104"/>
  <c r="K26" i="104" s="1"/>
  <c r="J25" i="104"/>
  <c r="K25" i="104" s="1"/>
  <c r="J24" i="104"/>
  <c r="K24" i="104" s="1"/>
  <c r="J23" i="104"/>
  <c r="K23" i="104" s="1"/>
  <c r="J22" i="104"/>
  <c r="K22" i="104" s="1"/>
  <c r="J21" i="104"/>
  <c r="K21" i="104" s="1"/>
  <c r="J20" i="104"/>
  <c r="K20" i="104" s="1"/>
  <c r="J19" i="104"/>
  <c r="K19" i="104" s="1"/>
  <c r="K18" i="104"/>
  <c r="J18" i="104"/>
  <c r="J17" i="104"/>
  <c r="K17" i="104" s="1"/>
  <c r="J16" i="104"/>
  <c r="K16" i="104" s="1"/>
  <c r="J15" i="104"/>
  <c r="K15" i="104" s="1"/>
  <c r="J14" i="104"/>
  <c r="K14" i="104" s="1"/>
  <c r="J13" i="104"/>
  <c r="K13" i="104" s="1"/>
  <c r="J12" i="104"/>
  <c r="K12" i="104" s="1"/>
  <c r="J11" i="104"/>
  <c r="K11" i="104" s="1"/>
  <c r="J10" i="104"/>
  <c r="K10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J7" i="104"/>
  <c r="K7" i="104" s="1"/>
  <c r="J37" i="110"/>
  <c r="K37" i="110" s="1"/>
  <c r="J36" i="110"/>
  <c r="K36" i="110" s="1"/>
  <c r="K35" i="110"/>
  <c r="J35" i="110"/>
  <c r="J34" i="110"/>
  <c r="K34" i="110" s="1"/>
  <c r="J33" i="110"/>
  <c r="K33" i="110" s="1"/>
  <c r="J32" i="110"/>
  <c r="K32" i="110" s="1"/>
  <c r="J31" i="110"/>
  <c r="K31" i="110" s="1"/>
  <c r="J30" i="110"/>
  <c r="K30" i="110" s="1"/>
  <c r="J29" i="110"/>
  <c r="K29" i="110" s="1"/>
  <c r="J28" i="110"/>
  <c r="K28" i="110" s="1"/>
  <c r="K27" i="110"/>
  <c r="J27" i="110"/>
  <c r="J26" i="110"/>
  <c r="K26" i="110" s="1"/>
  <c r="J25" i="110"/>
  <c r="K25" i="110" s="1"/>
  <c r="J24" i="110"/>
  <c r="K24" i="110" s="1"/>
  <c r="J23" i="110"/>
  <c r="K23" i="110" s="1"/>
  <c r="J22" i="110"/>
  <c r="K22" i="110" s="1"/>
  <c r="J21" i="110"/>
  <c r="K21" i="110" s="1"/>
  <c r="J20" i="110"/>
  <c r="K20" i="110" s="1"/>
  <c r="J19" i="110"/>
  <c r="K19" i="110" s="1"/>
  <c r="J18" i="110"/>
  <c r="K18" i="110" s="1"/>
  <c r="J17" i="110"/>
  <c r="K17" i="110" s="1"/>
  <c r="J16" i="110"/>
  <c r="K16" i="110" s="1"/>
  <c r="J15" i="110"/>
  <c r="K15" i="110" s="1"/>
  <c r="J14" i="110"/>
  <c r="K14" i="110" s="1"/>
  <c r="J13" i="110"/>
  <c r="K13" i="110" s="1"/>
  <c r="J12" i="110"/>
  <c r="K12" i="110" s="1"/>
  <c r="J11" i="110"/>
  <c r="K11" i="110" s="1"/>
  <c r="A8" i="110"/>
  <c r="A9" i="110" s="1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J7" i="110"/>
  <c r="K7" i="110" s="1"/>
  <c r="J37" i="82"/>
  <c r="K37" i="82" s="1"/>
  <c r="J36" i="82"/>
  <c r="K36" i="82" s="1"/>
  <c r="J35" i="82"/>
  <c r="K35" i="82" s="1"/>
  <c r="J34" i="82"/>
  <c r="K34" i="82" s="1"/>
  <c r="J33" i="82"/>
  <c r="K33" i="82" s="1"/>
  <c r="J32" i="82"/>
  <c r="K32" i="82" s="1"/>
  <c r="J31" i="82"/>
  <c r="K31" i="82" s="1"/>
  <c r="K30" i="82"/>
  <c r="J30" i="82"/>
  <c r="J29" i="82"/>
  <c r="K29" i="82" s="1"/>
  <c r="J28" i="82"/>
  <c r="K28" i="82" s="1"/>
  <c r="J27" i="82"/>
  <c r="K27" i="82" s="1"/>
  <c r="J26" i="82"/>
  <c r="K26" i="82" s="1"/>
  <c r="J25" i="82"/>
  <c r="K25" i="82" s="1"/>
  <c r="J24" i="82"/>
  <c r="K24" i="82" s="1"/>
  <c r="J23" i="82"/>
  <c r="K23" i="82" s="1"/>
  <c r="J22" i="82"/>
  <c r="K22" i="82" s="1"/>
  <c r="J21" i="82"/>
  <c r="K21" i="82" s="1"/>
  <c r="J20" i="82"/>
  <c r="K20" i="82" s="1"/>
  <c r="J19" i="82"/>
  <c r="K19" i="82" s="1"/>
  <c r="J18" i="82"/>
  <c r="K18" i="82" s="1"/>
  <c r="J17" i="82"/>
  <c r="K17" i="82" s="1"/>
  <c r="J16" i="82"/>
  <c r="K16" i="82" s="1"/>
  <c r="J15" i="82"/>
  <c r="K15" i="82" s="1"/>
  <c r="J14" i="82"/>
  <c r="K14" i="82" s="1"/>
  <c r="J13" i="82"/>
  <c r="K13" i="82" s="1"/>
  <c r="J12" i="82"/>
  <c r="K12" i="82" s="1"/>
  <c r="J11" i="82"/>
  <c r="K11" i="82" s="1"/>
  <c r="J10" i="82"/>
  <c r="K10" i="82" s="1"/>
  <c r="J9" i="82"/>
  <c r="K9" i="82" s="1"/>
  <c r="F9" i="82"/>
  <c r="F10" i="82" s="1"/>
  <c r="F11" i="82" s="1"/>
  <c r="F12" i="82" s="1"/>
  <c r="F13" i="82" s="1"/>
  <c r="F14" i="82" s="1"/>
  <c r="F15" i="82" s="1"/>
  <c r="F16" i="82" s="1"/>
  <c r="F17" i="82" s="1"/>
  <c r="F18" i="82" s="1"/>
  <c r="F19" i="82" s="1"/>
  <c r="F20" i="82" s="1"/>
  <c r="F21" i="82" s="1"/>
  <c r="F22" i="82" s="1"/>
  <c r="F23" i="82" s="1"/>
  <c r="F24" i="82" s="1"/>
  <c r="F25" i="82" s="1"/>
  <c r="F26" i="82" s="1"/>
  <c r="F27" i="82" s="1"/>
  <c r="F28" i="82" s="1"/>
  <c r="F29" i="82" s="1"/>
  <c r="F30" i="82" s="1"/>
  <c r="F31" i="82" s="1"/>
  <c r="F32" i="82" s="1"/>
  <c r="F33" i="82" s="1"/>
  <c r="F34" i="82" s="1"/>
  <c r="F35" i="82" s="1"/>
  <c r="F36" i="82" s="1"/>
  <c r="F37" i="82" s="1"/>
  <c r="J8" i="82"/>
  <c r="K8" i="82" s="1"/>
  <c r="D8" i="82"/>
  <c r="D9" i="82" s="1"/>
  <c r="D10" i="82" s="1"/>
  <c r="D11" i="82" s="1"/>
  <c r="D12" i="82" s="1"/>
  <c r="D13" i="82" s="1"/>
  <c r="D14" i="82" s="1"/>
  <c r="D15" i="82" s="1"/>
  <c r="D16" i="82" s="1"/>
  <c r="D17" i="82" s="1"/>
  <c r="D18" i="82" s="1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A8" i="82"/>
  <c r="A9" i="82" s="1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J7" i="82"/>
  <c r="K7" i="82" s="1"/>
  <c r="J37" i="107"/>
  <c r="J36" i="107"/>
  <c r="K36" i="107" s="1"/>
  <c r="J35" i="107"/>
  <c r="K35" i="107" s="1"/>
  <c r="J34" i="107"/>
  <c r="K34" i="107" s="1"/>
  <c r="J33" i="107"/>
  <c r="K33" i="107" s="1"/>
  <c r="J32" i="107"/>
  <c r="K32" i="107" s="1"/>
  <c r="J31" i="107"/>
  <c r="K31" i="107" s="1"/>
  <c r="J30" i="107"/>
  <c r="K30" i="107" s="1"/>
  <c r="J29" i="107"/>
  <c r="K29" i="107" s="1"/>
  <c r="J28" i="107"/>
  <c r="K28" i="107" s="1"/>
  <c r="J27" i="107"/>
  <c r="K27" i="107" s="1"/>
  <c r="J26" i="107"/>
  <c r="K26" i="107" s="1"/>
  <c r="J25" i="107"/>
  <c r="K25" i="107" s="1"/>
  <c r="J24" i="107"/>
  <c r="K24" i="107" s="1"/>
  <c r="J23" i="107"/>
  <c r="K23" i="107" s="1"/>
  <c r="J22" i="107"/>
  <c r="K22" i="107" s="1"/>
  <c r="J21" i="107"/>
  <c r="K21" i="107" s="1"/>
  <c r="J20" i="107"/>
  <c r="K20" i="107" s="1"/>
  <c r="J19" i="107"/>
  <c r="K19" i="107" s="1"/>
  <c r="J18" i="107"/>
  <c r="K18" i="107" s="1"/>
  <c r="J17" i="107"/>
  <c r="K17" i="107" s="1"/>
  <c r="J16" i="107"/>
  <c r="K16" i="107" s="1"/>
  <c r="J15" i="107"/>
  <c r="K15" i="107" s="1"/>
  <c r="J14" i="107"/>
  <c r="K14" i="107" s="1"/>
  <c r="J13" i="107"/>
  <c r="K13" i="107" s="1"/>
  <c r="J12" i="107"/>
  <c r="K12" i="107" s="1"/>
  <c r="J11" i="107"/>
  <c r="K11" i="107" s="1"/>
  <c r="J10" i="107"/>
  <c r="K10" i="107" s="1"/>
  <c r="J9" i="107"/>
  <c r="K9" i="107" s="1"/>
  <c r="J8" i="107"/>
  <c r="K8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J7" i="107"/>
  <c r="K7" i="107" s="1"/>
  <c r="J37" i="38"/>
  <c r="K37" i="38" s="1"/>
  <c r="J36" i="38"/>
  <c r="J35" i="38"/>
  <c r="K35" i="38" s="1"/>
  <c r="J34" i="38"/>
  <c r="K34" i="38" s="1"/>
  <c r="J33" i="38"/>
  <c r="K33" i="38" s="1"/>
  <c r="J32" i="38"/>
  <c r="K32" i="38" s="1"/>
  <c r="J31" i="38"/>
  <c r="K31" i="38" s="1"/>
  <c r="J30" i="38"/>
  <c r="K30" i="38" s="1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3" i="38"/>
  <c r="K23" i="38" s="1"/>
  <c r="J22" i="38"/>
  <c r="K22" i="38" s="1"/>
  <c r="J21" i="38"/>
  <c r="K21" i="38" s="1"/>
  <c r="J20" i="38"/>
  <c r="K20" i="38" s="1"/>
  <c r="J19" i="38"/>
  <c r="K19" i="38" s="1"/>
  <c r="J18" i="38"/>
  <c r="K18" i="38" s="1"/>
  <c r="J17" i="38"/>
  <c r="K17" i="38" s="1"/>
  <c r="J16" i="38"/>
  <c r="K16" i="38" s="1"/>
  <c r="J15" i="38"/>
  <c r="K15" i="38" s="1"/>
  <c r="J14" i="38"/>
  <c r="K14" i="38" s="1"/>
  <c r="J13" i="38"/>
  <c r="K13" i="38" s="1"/>
  <c r="J12" i="38"/>
  <c r="K12" i="38" s="1"/>
  <c r="J11" i="38"/>
  <c r="K11" i="38" s="1"/>
  <c r="J10" i="38"/>
  <c r="K10" i="38" s="1"/>
  <c r="J9" i="38"/>
  <c r="K9" i="38" s="1"/>
  <c r="J8" i="38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D37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J7" i="38"/>
  <c r="K7" i="38" s="1"/>
  <c r="K34" i="95"/>
  <c r="K30" i="95"/>
  <c r="K29" i="95"/>
  <c r="K26" i="95"/>
  <c r="K25" i="95"/>
  <c r="K22" i="95"/>
  <c r="K21" i="95"/>
  <c r="K18" i="95"/>
  <c r="K17" i="95"/>
  <c r="K15" i="95"/>
  <c r="K14" i="95"/>
  <c r="K13" i="95"/>
  <c r="K12" i="95"/>
  <c r="K11" i="95"/>
  <c r="K10" i="95"/>
  <c r="K9" i="95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D37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J37" i="94"/>
  <c r="J36" i="94"/>
  <c r="J35" i="94"/>
  <c r="K35" i="94" s="1"/>
  <c r="J34" i="94"/>
  <c r="K34" i="94" s="1"/>
  <c r="J33" i="94"/>
  <c r="K33" i="94" s="1"/>
  <c r="J32" i="94"/>
  <c r="K32" i="94" s="1"/>
  <c r="J31" i="94"/>
  <c r="K31" i="94" s="1"/>
  <c r="J30" i="94"/>
  <c r="K30" i="94" s="1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K24" i="94" s="1"/>
  <c r="J23" i="94"/>
  <c r="K23" i="94" s="1"/>
  <c r="J22" i="94"/>
  <c r="K22" i="94" s="1"/>
  <c r="J21" i="94"/>
  <c r="K21" i="94" s="1"/>
  <c r="J20" i="94"/>
  <c r="K20" i="94" s="1"/>
  <c r="J19" i="94"/>
  <c r="K19" i="94" s="1"/>
  <c r="J18" i="94"/>
  <c r="K18" i="94" s="1"/>
  <c r="J17" i="94"/>
  <c r="K17" i="94" s="1"/>
  <c r="J16" i="94"/>
  <c r="K16" i="94" s="1"/>
  <c r="J15" i="94"/>
  <c r="K15" i="94" s="1"/>
  <c r="J14" i="94"/>
  <c r="K14" i="94" s="1"/>
  <c r="J13" i="94"/>
  <c r="K13" i="94" s="1"/>
  <c r="J12" i="94"/>
  <c r="K12" i="94" s="1"/>
  <c r="J11" i="94"/>
  <c r="K11" i="94" s="1"/>
  <c r="J10" i="94"/>
  <c r="K10" i="94" s="1"/>
  <c r="J9" i="94"/>
  <c r="K9" i="94" s="1"/>
  <c r="J8" i="94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D37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J7" i="94"/>
  <c r="K7" i="94" s="1"/>
  <c r="J35" i="85"/>
  <c r="K35" i="85" s="1"/>
  <c r="J34" i="85"/>
  <c r="K34" i="85" s="1"/>
  <c r="J33" i="85"/>
  <c r="K33" i="85" s="1"/>
  <c r="J32" i="85"/>
  <c r="K32" i="85" s="1"/>
  <c r="J31" i="85"/>
  <c r="K31" i="85" s="1"/>
  <c r="J30" i="85"/>
  <c r="K30" i="85" s="1"/>
  <c r="J29" i="85"/>
  <c r="K29" i="85" s="1"/>
  <c r="J28" i="85"/>
  <c r="K28" i="85" s="1"/>
  <c r="J27" i="85"/>
  <c r="K27" i="85" s="1"/>
  <c r="J26" i="85"/>
  <c r="K26" i="85" s="1"/>
  <c r="J25" i="85"/>
  <c r="K25" i="85" s="1"/>
  <c r="J23" i="85"/>
  <c r="K23" i="85" s="1"/>
  <c r="J22" i="85"/>
  <c r="K22" i="85" s="1"/>
  <c r="J21" i="85"/>
  <c r="K21" i="85" s="1"/>
  <c r="J19" i="85"/>
  <c r="K19" i="85" s="1"/>
  <c r="J18" i="85"/>
  <c r="K18" i="85" s="1"/>
  <c r="J17" i="85"/>
  <c r="K17" i="85" s="1"/>
  <c r="J16" i="85"/>
  <c r="K16" i="85" s="1"/>
  <c r="J15" i="85"/>
  <c r="K15" i="85" s="1"/>
  <c r="J14" i="85"/>
  <c r="K14" i="85" s="1"/>
  <c r="J13" i="85"/>
  <c r="K13" i="85" s="1"/>
  <c r="J12" i="85"/>
  <c r="K12" i="85" s="1"/>
  <c r="J11" i="85"/>
  <c r="K11" i="85" s="1"/>
  <c r="J9" i="85"/>
  <c r="K9" i="85" s="1"/>
  <c r="J8" i="85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J7" i="85"/>
  <c r="K7" i="85" s="1"/>
  <c r="J37" i="11"/>
  <c r="K37" i="11" s="1"/>
  <c r="J36" i="11"/>
  <c r="K36" i="11" s="1"/>
  <c r="J35" i="11"/>
  <c r="K35" i="11" s="1"/>
  <c r="J34" i="11"/>
  <c r="K34" i="11" s="1"/>
  <c r="J33" i="11"/>
  <c r="K33" i="11" s="1"/>
  <c r="J32" i="11"/>
  <c r="K32" i="11" s="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K24" i="11" s="1"/>
  <c r="J23" i="11"/>
  <c r="K23" i="11" s="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J7" i="11"/>
  <c r="K7" i="11" s="1"/>
  <c r="J37" i="61"/>
  <c r="K37" i="61" s="1"/>
  <c r="J36" i="61"/>
  <c r="K36" i="61" s="1"/>
  <c r="J35" i="61"/>
  <c r="K35" i="61" s="1"/>
  <c r="J34" i="61"/>
  <c r="K34" i="61" s="1"/>
  <c r="J33" i="61"/>
  <c r="K33" i="61" s="1"/>
  <c r="J32" i="61"/>
  <c r="K32" i="61" s="1"/>
  <c r="J31" i="61"/>
  <c r="K31" i="61" s="1"/>
  <c r="J30" i="61"/>
  <c r="K30" i="61" s="1"/>
  <c r="J29" i="61"/>
  <c r="K29" i="61" s="1"/>
  <c r="J28" i="61"/>
  <c r="K28" i="61" s="1"/>
  <c r="J27" i="61"/>
  <c r="K27" i="61" s="1"/>
  <c r="J26" i="61"/>
  <c r="K26" i="61" s="1"/>
  <c r="J25" i="61"/>
  <c r="K25" i="61" s="1"/>
  <c r="J24" i="61"/>
  <c r="K24" i="61" s="1"/>
  <c r="J23" i="61"/>
  <c r="K23" i="61" s="1"/>
  <c r="J22" i="61"/>
  <c r="K22" i="61" s="1"/>
  <c r="J21" i="61"/>
  <c r="K21" i="61" s="1"/>
  <c r="J20" i="61"/>
  <c r="K20" i="61" s="1"/>
  <c r="J19" i="61"/>
  <c r="K19" i="61" s="1"/>
  <c r="J18" i="61"/>
  <c r="K18" i="61" s="1"/>
  <c r="J17" i="61"/>
  <c r="K17" i="61" s="1"/>
  <c r="J16" i="61"/>
  <c r="K16" i="61" s="1"/>
  <c r="J15" i="61"/>
  <c r="K15" i="61" s="1"/>
  <c r="J14" i="61"/>
  <c r="K14" i="61" s="1"/>
  <c r="J13" i="61"/>
  <c r="K13" i="61" s="1"/>
  <c r="J12" i="61"/>
  <c r="K12" i="61" s="1"/>
  <c r="J11" i="61"/>
  <c r="K11" i="61" s="1"/>
  <c r="J10" i="61"/>
  <c r="K10" i="61" s="1"/>
  <c r="J9" i="61"/>
  <c r="K9" i="61" s="1"/>
  <c r="J8" i="61"/>
  <c r="K8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J7" i="61"/>
  <c r="K7" i="61" s="1"/>
  <c r="J37" i="65"/>
  <c r="K37" i="65" s="1"/>
  <c r="J36" i="65"/>
  <c r="K36" i="65" s="1"/>
  <c r="J35" i="65"/>
  <c r="K35" i="65" s="1"/>
  <c r="J34" i="65"/>
  <c r="K34" i="65" s="1"/>
  <c r="J33" i="65"/>
  <c r="K33" i="65" s="1"/>
  <c r="J32" i="65"/>
  <c r="K32" i="65" s="1"/>
  <c r="J30" i="65"/>
  <c r="K30" i="65" s="1"/>
  <c r="J29" i="65"/>
  <c r="K29" i="65" s="1"/>
  <c r="J28" i="65"/>
  <c r="K28" i="65" s="1"/>
  <c r="J27" i="65"/>
  <c r="K27" i="65" s="1"/>
  <c r="J26" i="65"/>
  <c r="K26" i="65" s="1"/>
  <c r="J25" i="65"/>
  <c r="K25" i="65" s="1"/>
  <c r="J22" i="65"/>
  <c r="K22" i="65" s="1"/>
  <c r="J21" i="65"/>
  <c r="K21" i="65" s="1"/>
  <c r="J20" i="65"/>
  <c r="K20" i="65" s="1"/>
  <c r="J19" i="65"/>
  <c r="K19" i="65" s="1"/>
  <c r="J18" i="65"/>
  <c r="K18" i="65" s="1"/>
  <c r="J17" i="65"/>
  <c r="K17" i="65" s="1"/>
  <c r="J16" i="65"/>
  <c r="K16" i="65" s="1"/>
  <c r="J15" i="65"/>
  <c r="K15" i="65" s="1"/>
  <c r="J14" i="65"/>
  <c r="K14" i="65" s="1"/>
  <c r="J13" i="65"/>
  <c r="K13" i="65" s="1"/>
  <c r="J12" i="65"/>
  <c r="K12" i="65" s="1"/>
  <c r="J11" i="65"/>
  <c r="K11" i="65" s="1"/>
  <c r="J9" i="65"/>
  <c r="K9" i="65" s="1"/>
  <c r="J8" i="65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J7" i="65"/>
  <c r="K7" i="65" s="1"/>
  <c r="J38" i="43"/>
  <c r="K38" i="43" s="1"/>
  <c r="J37" i="43"/>
  <c r="J36" i="43"/>
  <c r="K36" i="43" s="1"/>
  <c r="J35" i="43"/>
  <c r="K35" i="43" s="1"/>
  <c r="J34" i="43"/>
  <c r="K34" i="43" s="1"/>
  <c r="J33" i="43"/>
  <c r="K33" i="43" s="1"/>
  <c r="J32" i="43"/>
  <c r="K32" i="43" s="1"/>
  <c r="J31" i="43"/>
  <c r="K31" i="43" s="1"/>
  <c r="J30" i="43"/>
  <c r="K30" i="43" s="1"/>
  <c r="J29" i="43"/>
  <c r="K29" i="43" s="1"/>
  <c r="J28" i="43"/>
  <c r="K28" i="43" s="1"/>
  <c r="J27" i="43"/>
  <c r="K27" i="43" s="1"/>
  <c r="J26" i="43"/>
  <c r="K26" i="43" s="1"/>
  <c r="J24" i="43"/>
  <c r="K24" i="43" s="1"/>
  <c r="J23" i="43"/>
  <c r="K23" i="43" s="1"/>
  <c r="J22" i="43"/>
  <c r="K22" i="43" s="1"/>
  <c r="J21" i="43"/>
  <c r="K21" i="43" s="1"/>
  <c r="J20" i="43"/>
  <c r="K20" i="43" s="1"/>
  <c r="J19" i="43"/>
  <c r="K19" i="43" s="1"/>
  <c r="J18" i="43"/>
  <c r="K18" i="43" s="1"/>
  <c r="J17" i="43"/>
  <c r="K17" i="43" s="1"/>
  <c r="J16" i="43"/>
  <c r="K16" i="43" s="1"/>
  <c r="J15" i="43"/>
  <c r="K15" i="43" s="1"/>
  <c r="J14" i="43"/>
  <c r="K14" i="43" s="1"/>
  <c r="J13" i="43"/>
  <c r="K13" i="43" s="1"/>
  <c r="J12" i="43"/>
  <c r="K12" i="43" s="1"/>
  <c r="J11" i="43"/>
  <c r="K11" i="43" s="1"/>
  <c r="J10" i="43"/>
  <c r="K10" i="43" s="1"/>
  <c r="J9" i="43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J8" i="43"/>
  <c r="K8" i="43" s="1"/>
  <c r="J37" i="57"/>
  <c r="K37" i="57" s="1"/>
  <c r="J36" i="57"/>
  <c r="J35" i="57"/>
  <c r="K35" i="57" s="1"/>
  <c r="J34" i="57"/>
  <c r="K34" i="57" s="1"/>
  <c r="J33" i="57"/>
  <c r="K33" i="57" s="1"/>
  <c r="J32" i="57"/>
  <c r="K32" i="57" s="1"/>
  <c r="J31" i="57"/>
  <c r="K31" i="57" s="1"/>
  <c r="J30" i="57"/>
  <c r="K30" i="57" s="1"/>
  <c r="J29" i="57"/>
  <c r="K29" i="57" s="1"/>
  <c r="J28" i="57"/>
  <c r="K28" i="57" s="1"/>
  <c r="J27" i="57"/>
  <c r="K27" i="57" s="1"/>
  <c r="J26" i="57"/>
  <c r="K26" i="57" s="1"/>
  <c r="J25" i="57"/>
  <c r="K25" i="57" s="1"/>
  <c r="J23" i="57"/>
  <c r="K23" i="57" s="1"/>
  <c r="J22" i="57"/>
  <c r="K22" i="57" s="1"/>
  <c r="J21" i="57"/>
  <c r="K21" i="57" s="1"/>
  <c r="J20" i="57"/>
  <c r="K20" i="57" s="1"/>
  <c r="J19" i="57"/>
  <c r="K19" i="57" s="1"/>
  <c r="J18" i="57"/>
  <c r="K18" i="57" s="1"/>
  <c r="J17" i="57"/>
  <c r="K17" i="57" s="1"/>
  <c r="J16" i="57"/>
  <c r="K16" i="57" s="1"/>
  <c r="J15" i="57"/>
  <c r="K15" i="57" s="1"/>
  <c r="J14" i="57"/>
  <c r="K14" i="57" s="1"/>
  <c r="J13" i="57"/>
  <c r="K13" i="57" s="1"/>
  <c r="J12" i="57"/>
  <c r="K12" i="57" s="1"/>
  <c r="J11" i="57"/>
  <c r="K11" i="57" s="1"/>
  <c r="J9" i="57"/>
  <c r="K9" i="57" s="1"/>
  <c r="J8" i="57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J7" i="57"/>
  <c r="K7" i="57" s="1"/>
  <c r="J37" i="119"/>
  <c r="J36" i="119"/>
  <c r="K36" i="119" s="1"/>
  <c r="J35" i="119"/>
  <c r="K35" i="119" s="1"/>
  <c r="J34" i="119"/>
  <c r="K34" i="119" s="1"/>
  <c r="J33" i="119"/>
  <c r="K33" i="119" s="1"/>
  <c r="J32" i="119"/>
  <c r="K32" i="119" s="1"/>
  <c r="J31" i="119"/>
  <c r="K31" i="119" s="1"/>
  <c r="J30" i="119"/>
  <c r="K30" i="119" s="1"/>
  <c r="J29" i="119"/>
  <c r="K29" i="119" s="1"/>
  <c r="J28" i="119"/>
  <c r="K28" i="119" s="1"/>
  <c r="J27" i="119"/>
  <c r="K27" i="119" s="1"/>
  <c r="J26" i="119"/>
  <c r="K26" i="119" s="1"/>
  <c r="J25" i="119"/>
  <c r="K25" i="119" s="1"/>
  <c r="J24" i="119"/>
  <c r="K24" i="119" s="1"/>
  <c r="J23" i="119"/>
  <c r="K23" i="119" s="1"/>
  <c r="J22" i="119"/>
  <c r="K22" i="119" s="1"/>
  <c r="J21" i="119"/>
  <c r="K21" i="119" s="1"/>
  <c r="J20" i="119"/>
  <c r="K20" i="119" s="1"/>
  <c r="J19" i="119"/>
  <c r="K19" i="119" s="1"/>
  <c r="J18" i="119"/>
  <c r="K18" i="119" s="1"/>
  <c r="J17" i="119"/>
  <c r="K17" i="119" s="1"/>
  <c r="J16" i="119"/>
  <c r="K16" i="119" s="1"/>
  <c r="J15" i="119"/>
  <c r="K15" i="119" s="1"/>
  <c r="J14" i="119"/>
  <c r="K14" i="119" s="1"/>
  <c r="J13" i="119"/>
  <c r="K13" i="119" s="1"/>
  <c r="J12" i="119"/>
  <c r="K12" i="119" s="1"/>
  <c r="J11" i="119"/>
  <c r="K11" i="119" s="1"/>
  <c r="J10" i="119"/>
  <c r="K10" i="119" s="1"/>
  <c r="J9" i="119"/>
  <c r="K9" i="119" s="1"/>
  <c r="J8" i="119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J7" i="119"/>
  <c r="K7" i="119" s="1"/>
  <c r="J37" i="24"/>
  <c r="J36" i="24"/>
  <c r="J35" i="24"/>
  <c r="K35" i="24" s="1"/>
  <c r="J34" i="24"/>
  <c r="K34" i="24" s="1"/>
  <c r="J33" i="24"/>
  <c r="K33" i="24" s="1"/>
  <c r="J32" i="24"/>
  <c r="K32" i="24" s="1"/>
  <c r="J31" i="24"/>
  <c r="K31" i="24" s="1"/>
  <c r="J30" i="24"/>
  <c r="K30" i="24" s="1"/>
  <c r="J29" i="24"/>
  <c r="K29" i="24" s="1"/>
  <c r="J28" i="24"/>
  <c r="K28" i="24" s="1"/>
  <c r="J27" i="24"/>
  <c r="K27" i="24" s="1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K17" i="24" s="1"/>
  <c r="J16" i="24"/>
  <c r="K16" i="24" s="1"/>
  <c r="J15" i="24"/>
  <c r="K15" i="24" s="1"/>
  <c r="J14" i="24"/>
  <c r="K14" i="24" s="1"/>
  <c r="J13" i="24"/>
  <c r="K13" i="24" s="1"/>
  <c r="J12" i="24"/>
  <c r="K12" i="24" s="1"/>
  <c r="J11" i="24"/>
  <c r="K11" i="24" s="1"/>
  <c r="J10" i="24"/>
  <c r="K10" i="24" s="1"/>
  <c r="J9" i="24"/>
  <c r="K9" i="24" s="1"/>
  <c r="J8" i="24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J7" i="24"/>
  <c r="K7" i="24" s="1"/>
  <c r="J36" i="23"/>
  <c r="K36" i="23" s="1"/>
  <c r="J35" i="23"/>
  <c r="K35" i="23" s="1"/>
  <c r="J34" i="23"/>
  <c r="K34" i="23" s="1"/>
  <c r="J33" i="23"/>
  <c r="K33" i="23" s="1"/>
  <c r="J32" i="23"/>
  <c r="K32" i="23" s="1"/>
  <c r="J31" i="23"/>
  <c r="K31" i="23" s="1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J9" i="23"/>
  <c r="K9" i="23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J8" i="23"/>
  <c r="K8" i="23" s="1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J7" i="23"/>
  <c r="K7" i="23" s="1"/>
  <c r="J37" i="17"/>
  <c r="K37" i="17" s="1"/>
  <c r="J36" i="17"/>
  <c r="J35" i="17"/>
  <c r="K35" i="17" s="1"/>
  <c r="J34" i="17"/>
  <c r="K34" i="17" s="1"/>
  <c r="J33" i="17"/>
  <c r="K33" i="17" s="1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K25" i="17" s="1"/>
  <c r="J24" i="17"/>
  <c r="K24" i="17" s="1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J8" i="17"/>
  <c r="K8" i="17" s="1"/>
  <c r="A8" i="17"/>
  <c r="J7" i="17"/>
  <c r="K7" i="17" s="1"/>
  <c r="J37" i="111"/>
  <c r="J35" i="111"/>
  <c r="K35" i="111" s="1"/>
  <c r="J34" i="111"/>
  <c r="K34" i="111" s="1"/>
  <c r="J33" i="111"/>
  <c r="K33" i="111" s="1"/>
  <c r="J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K27" i="111" s="1"/>
  <c r="J26" i="111"/>
  <c r="K26" i="111" s="1"/>
  <c r="J25" i="111"/>
  <c r="K25" i="111" s="1"/>
  <c r="J24" i="111"/>
  <c r="K24" i="111" s="1"/>
  <c r="J23" i="111"/>
  <c r="K23" i="111" s="1"/>
  <c r="J22" i="111"/>
  <c r="K22" i="111" s="1"/>
  <c r="J21" i="111"/>
  <c r="K21" i="111" s="1"/>
  <c r="J20" i="111"/>
  <c r="K20" i="111" s="1"/>
  <c r="J19" i="111"/>
  <c r="K19" i="111" s="1"/>
  <c r="J18" i="111"/>
  <c r="K18" i="111" s="1"/>
  <c r="J17" i="111"/>
  <c r="K17" i="111" s="1"/>
  <c r="J16" i="111"/>
  <c r="K16" i="111" s="1"/>
  <c r="J15" i="111"/>
  <c r="K15" i="111" s="1"/>
  <c r="J14" i="111"/>
  <c r="K14" i="111" s="1"/>
  <c r="J13" i="111"/>
  <c r="K13" i="111" s="1"/>
  <c r="J12" i="111"/>
  <c r="K12" i="111" s="1"/>
  <c r="J11" i="111"/>
  <c r="K11" i="111" s="1"/>
  <c r="J8" i="11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J7" i="111"/>
  <c r="K7" i="111" s="1"/>
  <c r="J37" i="109"/>
  <c r="K37" i="109" s="1"/>
  <c r="J36" i="109"/>
  <c r="K36" i="109" s="1"/>
  <c r="J35" i="109"/>
  <c r="K35" i="109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K29" i="109" s="1"/>
  <c r="J28" i="109"/>
  <c r="K28" i="109" s="1"/>
  <c r="J27" i="109"/>
  <c r="K27" i="109" s="1"/>
  <c r="J26" i="109"/>
  <c r="K26" i="109" s="1"/>
  <c r="J25" i="109"/>
  <c r="K25" i="109" s="1"/>
  <c r="J24" i="109"/>
  <c r="K24" i="109" s="1"/>
  <c r="J23" i="109"/>
  <c r="K23" i="109" s="1"/>
  <c r="J22" i="109"/>
  <c r="K22" i="109" s="1"/>
  <c r="J21" i="109"/>
  <c r="K21" i="109" s="1"/>
  <c r="J20" i="109"/>
  <c r="K20" i="109" s="1"/>
  <c r="J19" i="109"/>
  <c r="K19" i="109" s="1"/>
  <c r="J18" i="109"/>
  <c r="K18" i="109" s="1"/>
  <c r="J17" i="109"/>
  <c r="K17" i="109" s="1"/>
  <c r="J16" i="109"/>
  <c r="K16" i="109" s="1"/>
  <c r="J15" i="109"/>
  <c r="K15" i="109" s="1"/>
  <c r="J14" i="109"/>
  <c r="K14" i="109" s="1"/>
  <c r="J13" i="109"/>
  <c r="K13" i="109" s="1"/>
  <c r="J12" i="109"/>
  <c r="K12" i="109" s="1"/>
  <c r="J11" i="109"/>
  <c r="K11" i="109" s="1"/>
  <c r="J10" i="109"/>
  <c r="K10" i="109" s="1"/>
  <c r="J9" i="109"/>
  <c r="K9" i="109" s="1"/>
  <c r="J8" i="109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J7" i="109"/>
  <c r="K7" i="109" s="1"/>
  <c r="J37" i="117"/>
  <c r="K37" i="117" s="1"/>
  <c r="J36" i="117"/>
  <c r="K36" i="117" s="1"/>
  <c r="J35" i="117"/>
  <c r="K35" i="117" s="1"/>
  <c r="J34" i="117"/>
  <c r="K34" i="117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K25" i="117" s="1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J18" i="117"/>
  <c r="K18" i="117" s="1"/>
  <c r="J17" i="117"/>
  <c r="K17" i="117" s="1"/>
  <c r="J16" i="117"/>
  <c r="K16" i="117" s="1"/>
  <c r="J15" i="117"/>
  <c r="K15" i="117" s="1"/>
  <c r="J14" i="117"/>
  <c r="K14" i="117" s="1"/>
  <c r="J13" i="117"/>
  <c r="K13" i="117" s="1"/>
  <c r="J12" i="117"/>
  <c r="K12" i="117" s="1"/>
  <c r="J11" i="117"/>
  <c r="K11" i="117" s="1"/>
  <c r="J10" i="117"/>
  <c r="K10" i="117" s="1"/>
  <c r="J9" i="117"/>
  <c r="K9" i="117" s="1"/>
  <c r="J8" i="117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J7" i="117"/>
  <c r="K7" i="117" s="1"/>
  <c r="J37" i="121"/>
  <c r="J36" i="121"/>
  <c r="K36" i="121" s="1"/>
  <c r="J35" i="121"/>
  <c r="K35" i="121" s="1"/>
  <c r="J34" i="121"/>
  <c r="K34" i="121" s="1"/>
  <c r="J33" i="121"/>
  <c r="K33" i="121" s="1"/>
  <c r="J32" i="121"/>
  <c r="K32" i="121" s="1"/>
  <c r="J31" i="121"/>
  <c r="K31" i="121" s="1"/>
  <c r="J30" i="121"/>
  <c r="K30" i="121" s="1"/>
  <c r="J29" i="121"/>
  <c r="K29" i="121" s="1"/>
  <c r="J28" i="121"/>
  <c r="K28" i="121" s="1"/>
  <c r="J27" i="121"/>
  <c r="K27" i="121" s="1"/>
  <c r="J26" i="121"/>
  <c r="K26" i="121" s="1"/>
  <c r="J25" i="121"/>
  <c r="K25" i="121" s="1"/>
  <c r="J24" i="121"/>
  <c r="K24" i="121" s="1"/>
  <c r="J23" i="121"/>
  <c r="K23" i="121" s="1"/>
  <c r="J22" i="121"/>
  <c r="K22" i="121" s="1"/>
  <c r="J21" i="121"/>
  <c r="K21" i="121" s="1"/>
  <c r="J20" i="121"/>
  <c r="K20" i="121" s="1"/>
  <c r="J19" i="121"/>
  <c r="K19" i="121" s="1"/>
  <c r="J18" i="121"/>
  <c r="K18" i="121" s="1"/>
  <c r="J17" i="121"/>
  <c r="K17" i="121" s="1"/>
  <c r="J16" i="121"/>
  <c r="K16" i="121" s="1"/>
  <c r="J15" i="121"/>
  <c r="K15" i="121" s="1"/>
  <c r="J14" i="121"/>
  <c r="K14" i="121" s="1"/>
  <c r="J13" i="121"/>
  <c r="K13" i="121" s="1"/>
  <c r="J12" i="121"/>
  <c r="K12" i="121" s="1"/>
  <c r="J11" i="121"/>
  <c r="K11" i="121" s="1"/>
  <c r="J10" i="121"/>
  <c r="K10" i="121" s="1"/>
  <c r="J9" i="121"/>
  <c r="K9" i="121" s="1"/>
  <c r="J8" i="121"/>
  <c r="K8" i="121" s="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J7" i="121"/>
  <c r="K7" i="121" s="1"/>
  <c r="J37" i="124"/>
  <c r="K37" i="124" s="1"/>
  <c r="J36" i="124"/>
  <c r="J35" i="124"/>
  <c r="K35" i="124" s="1"/>
  <c r="J34" i="124"/>
  <c r="K34" i="124" s="1"/>
  <c r="J33" i="124"/>
  <c r="K33" i="124" s="1"/>
  <c r="J32" i="124"/>
  <c r="K32" i="124" s="1"/>
  <c r="J31" i="124"/>
  <c r="K31" i="124" s="1"/>
  <c r="J30" i="124"/>
  <c r="K30" i="124" s="1"/>
  <c r="J29" i="124"/>
  <c r="K29" i="124" s="1"/>
  <c r="J28" i="124"/>
  <c r="K28" i="124" s="1"/>
  <c r="J27" i="124"/>
  <c r="K27" i="124" s="1"/>
  <c r="J26" i="124"/>
  <c r="K26" i="124" s="1"/>
  <c r="J25" i="124"/>
  <c r="K25" i="124" s="1"/>
  <c r="J24" i="124"/>
  <c r="K24" i="124" s="1"/>
  <c r="J23" i="124"/>
  <c r="K23" i="124" s="1"/>
  <c r="J22" i="124"/>
  <c r="K22" i="124" s="1"/>
  <c r="J21" i="124"/>
  <c r="K21" i="124" s="1"/>
  <c r="J20" i="124"/>
  <c r="K20" i="124" s="1"/>
  <c r="J19" i="124"/>
  <c r="K19" i="124" s="1"/>
  <c r="J18" i="124"/>
  <c r="K18" i="124" s="1"/>
  <c r="J17" i="124"/>
  <c r="K17" i="124" s="1"/>
  <c r="J16" i="124"/>
  <c r="K16" i="124" s="1"/>
  <c r="J15" i="124"/>
  <c r="K15" i="124" s="1"/>
  <c r="J14" i="124"/>
  <c r="K14" i="124" s="1"/>
  <c r="J13" i="124"/>
  <c r="K13" i="124" s="1"/>
  <c r="J12" i="124"/>
  <c r="K12" i="124" s="1"/>
  <c r="J11" i="124"/>
  <c r="K11" i="124" s="1"/>
  <c r="J10" i="124"/>
  <c r="K10" i="124" s="1"/>
  <c r="J9" i="124"/>
  <c r="K9" i="124" s="1"/>
  <c r="J8" i="124"/>
  <c r="K8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J7" i="124"/>
  <c r="K7" i="124" s="1"/>
  <c r="J37" i="125"/>
  <c r="K37" i="125" s="1"/>
  <c r="J36" i="125"/>
  <c r="J35" i="125"/>
  <c r="K35" i="125" s="1"/>
  <c r="J33" i="125"/>
  <c r="K33" i="125" s="1"/>
  <c r="J31" i="125"/>
  <c r="K31" i="125" s="1"/>
  <c r="J30" i="125"/>
  <c r="K30" i="125" s="1"/>
  <c r="J29" i="125"/>
  <c r="K29" i="125" s="1"/>
  <c r="J28" i="125"/>
  <c r="K28" i="125" s="1"/>
  <c r="J27" i="125"/>
  <c r="K27" i="125" s="1"/>
  <c r="J26" i="125"/>
  <c r="K26" i="125" s="1"/>
  <c r="J25" i="125"/>
  <c r="K25" i="125" s="1"/>
  <c r="J8" i="125"/>
  <c r="K8" i="125" s="1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A35" i="125" s="1"/>
  <c r="A36" i="125" s="1"/>
  <c r="A37" i="125" s="1"/>
  <c r="J7" i="125"/>
  <c r="K7" i="125" s="1"/>
  <c r="J36" i="123"/>
  <c r="K36" i="123" s="1"/>
  <c r="J35" i="123"/>
  <c r="K35" i="123" s="1"/>
  <c r="J34" i="123"/>
  <c r="K34" i="123" s="1"/>
  <c r="J33" i="123"/>
  <c r="K33" i="123" s="1"/>
  <c r="J32" i="123"/>
  <c r="K32" i="123" s="1"/>
  <c r="J31" i="123"/>
  <c r="K31" i="123" s="1"/>
  <c r="J30" i="123"/>
  <c r="K30" i="123" s="1"/>
  <c r="J29" i="123"/>
  <c r="K29" i="123" s="1"/>
  <c r="J28" i="123"/>
  <c r="K28" i="123" s="1"/>
  <c r="J27" i="123"/>
  <c r="K27" i="123" s="1"/>
  <c r="J26" i="123"/>
  <c r="K26" i="123" s="1"/>
  <c r="J25" i="123"/>
  <c r="K25" i="123" s="1"/>
  <c r="J24" i="123"/>
  <c r="K24" i="123" s="1"/>
  <c r="J23" i="123"/>
  <c r="K23" i="123" s="1"/>
  <c r="J22" i="123"/>
  <c r="K22" i="123" s="1"/>
  <c r="J21" i="123"/>
  <c r="K21" i="123" s="1"/>
  <c r="J20" i="123"/>
  <c r="K20" i="123" s="1"/>
  <c r="J19" i="123"/>
  <c r="K19" i="123" s="1"/>
  <c r="J18" i="123"/>
  <c r="K18" i="123" s="1"/>
  <c r="K17" i="123"/>
  <c r="J17" i="123"/>
  <c r="J16" i="123"/>
  <c r="K16" i="123" s="1"/>
  <c r="J15" i="123"/>
  <c r="K15" i="123" s="1"/>
  <c r="J14" i="123"/>
  <c r="K14" i="123" s="1"/>
  <c r="K13" i="123"/>
  <c r="J13" i="123"/>
  <c r="J12" i="123"/>
  <c r="K12" i="123" s="1"/>
  <c r="J11" i="123"/>
  <c r="K11" i="123" s="1"/>
  <c r="J10" i="123"/>
  <c r="K10" i="123" s="1"/>
  <c r="K9" i="123"/>
  <c r="J9" i="123"/>
  <c r="J8" i="123"/>
  <c r="K8" i="123" s="1"/>
  <c r="A8" i="123"/>
  <c r="A9" i="123" s="1"/>
  <c r="A10" i="123" s="1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J7" i="123"/>
  <c r="L40" i="27"/>
  <c r="K40" i="27"/>
  <c r="J40" i="27"/>
  <c r="I40" i="27"/>
  <c r="H40" i="27"/>
  <c r="G40" i="27"/>
  <c r="F40" i="27"/>
  <c r="E40" i="27"/>
  <c r="D40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Q1" i="27" s="1"/>
  <c r="AS1" i="27" s="1"/>
  <c r="AT1" i="27" s="1"/>
  <c r="AU1" i="27" s="1"/>
  <c r="AV1" i="27" s="1"/>
  <c r="AX1" i="27" s="1"/>
  <c r="AY1" i="27" s="1"/>
  <c r="AZ1" i="27" s="1"/>
  <c r="BA1" i="27" s="1"/>
  <c r="BB1" i="27" s="1"/>
  <c r="A4" i="31"/>
  <c r="A5" i="31" s="1"/>
  <c r="A6" i="31" s="1"/>
  <c r="D3" i="31"/>
  <c r="B3" i="3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A3" i="31"/>
  <c r="C3" i="31" s="1"/>
  <c r="D2" i="31"/>
  <c r="C2" i="31"/>
  <c r="AZ40" i="60"/>
  <c r="AZ41" i="60" s="1"/>
  <c r="AW40" i="60"/>
  <c r="AW41" i="60" s="1"/>
  <c r="AT40" i="60"/>
  <c r="AT41" i="60" s="1"/>
  <c r="AQ40" i="60"/>
  <c r="AQ41" i="60" s="1"/>
  <c r="AN40" i="60"/>
  <c r="AN41" i="60" s="1"/>
  <c r="AK40" i="60"/>
  <c r="AK41" i="60" s="1"/>
  <c r="AH40" i="60"/>
  <c r="AH41" i="60" s="1"/>
  <c r="AE40" i="60"/>
  <c r="AE41" i="60" s="1"/>
  <c r="AB40" i="60"/>
  <c r="AB41" i="60" s="1"/>
  <c r="Y40" i="60"/>
  <c r="Y41" i="60" s="1"/>
  <c r="V40" i="60"/>
  <c r="V41" i="60" s="1"/>
  <c r="S40" i="60"/>
  <c r="S41" i="60" s="1"/>
  <c r="P40" i="60"/>
  <c r="P41" i="60" s="1"/>
  <c r="M40" i="60"/>
  <c r="M41" i="60" s="1"/>
  <c r="K40" i="60"/>
  <c r="K41" i="60" s="1"/>
  <c r="J40" i="60"/>
  <c r="J41" i="60" s="1"/>
  <c r="I37" i="60"/>
  <c r="G37" i="60"/>
  <c r="I36" i="60"/>
  <c r="G36" i="60"/>
  <c r="I35" i="60"/>
  <c r="G35" i="60"/>
  <c r="I34" i="60"/>
  <c r="G34" i="60"/>
  <c r="I33" i="60"/>
  <c r="G33" i="60"/>
  <c r="I32" i="60"/>
  <c r="G32" i="60"/>
  <c r="I31" i="60"/>
  <c r="G31" i="60"/>
  <c r="I30" i="60"/>
  <c r="G30" i="60"/>
  <c r="I29" i="60"/>
  <c r="G29" i="60"/>
  <c r="I28" i="60"/>
  <c r="G28" i="60"/>
  <c r="I27" i="60"/>
  <c r="G27" i="60"/>
  <c r="I26" i="60"/>
  <c r="G26" i="60"/>
  <c r="I25" i="60"/>
  <c r="G25" i="60"/>
  <c r="I24" i="60"/>
  <c r="G24" i="60"/>
  <c r="I23" i="60"/>
  <c r="G23" i="60"/>
  <c r="I22" i="60"/>
  <c r="G22" i="60"/>
  <c r="I21" i="60"/>
  <c r="G21" i="60"/>
  <c r="I20" i="60"/>
  <c r="G20" i="60"/>
  <c r="I19" i="60"/>
  <c r="G19" i="60"/>
  <c r="I18" i="60"/>
  <c r="G18" i="60"/>
  <c r="I17" i="60"/>
  <c r="G17" i="60"/>
  <c r="D17" i="60" s="1"/>
  <c r="I16" i="60"/>
  <c r="G16" i="60"/>
  <c r="I15" i="60"/>
  <c r="G15" i="60"/>
  <c r="I14" i="60"/>
  <c r="G14" i="60"/>
  <c r="I13" i="60"/>
  <c r="G13" i="60"/>
  <c r="I12" i="60"/>
  <c r="G12" i="60"/>
  <c r="I11" i="60"/>
  <c r="G11" i="60"/>
  <c r="I10" i="60"/>
  <c r="G10" i="60"/>
  <c r="I9" i="60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I8" i="60"/>
  <c r="G8" i="60"/>
  <c r="B4" i="60"/>
  <c r="B8" i="60" s="1"/>
  <c r="L44" i="87"/>
  <c r="P44" i="126" s="1"/>
  <c r="J44" i="87"/>
  <c r="N44" i="126" s="1"/>
  <c r="I44" i="87"/>
  <c r="M44" i="126" s="1"/>
  <c r="L43" i="87"/>
  <c r="P43" i="126" s="1"/>
  <c r="J43" i="87"/>
  <c r="N43" i="126" s="1"/>
  <c r="I43" i="87"/>
  <c r="M43" i="126" s="1"/>
  <c r="E45" i="87"/>
  <c r="L36" i="87"/>
  <c r="P36" i="126" s="1"/>
  <c r="J36" i="87"/>
  <c r="N36" i="126" s="1"/>
  <c r="I36" i="87"/>
  <c r="M36" i="126" s="1"/>
  <c r="L35" i="87"/>
  <c r="P35" i="126" s="1"/>
  <c r="J35" i="87"/>
  <c r="N35" i="126" s="1"/>
  <c r="I35" i="87"/>
  <c r="M35" i="126" s="1"/>
  <c r="L34" i="87"/>
  <c r="J34" i="87"/>
  <c r="N34" i="126" s="1"/>
  <c r="I34" i="87"/>
  <c r="M34" i="126" s="1"/>
  <c r="L27" i="87"/>
  <c r="P27" i="126" s="1"/>
  <c r="J27" i="87"/>
  <c r="N27" i="126" s="1"/>
  <c r="I27" i="87"/>
  <c r="M27" i="126" s="1"/>
  <c r="L26" i="87"/>
  <c r="P26" i="126" s="1"/>
  <c r="J26" i="87"/>
  <c r="N26" i="126" s="1"/>
  <c r="I26" i="87"/>
  <c r="M26" i="126" s="1"/>
  <c r="L25" i="87"/>
  <c r="K28" i="87"/>
  <c r="J25" i="87"/>
  <c r="N25" i="126" s="1"/>
  <c r="I25" i="87"/>
  <c r="M25" i="126" s="1"/>
  <c r="L18" i="87"/>
  <c r="P18" i="126" s="1"/>
  <c r="J18" i="87"/>
  <c r="N18" i="126" s="1"/>
  <c r="I18" i="87"/>
  <c r="M18" i="126" s="1"/>
  <c r="Q18" i="126" s="1"/>
  <c r="D18" i="126" s="1"/>
  <c r="L17" i="87"/>
  <c r="P17" i="126" s="1"/>
  <c r="J17" i="87"/>
  <c r="N17" i="126" s="1"/>
  <c r="I17" i="87"/>
  <c r="M17" i="126" s="1"/>
  <c r="Q17" i="126" s="1"/>
  <c r="D17" i="126" s="1"/>
  <c r="L16" i="87"/>
  <c r="P16" i="126" s="1"/>
  <c r="J16" i="87"/>
  <c r="N16" i="126" s="1"/>
  <c r="I16" i="87"/>
  <c r="M16" i="126" s="1"/>
  <c r="L9" i="87"/>
  <c r="P9" i="126" s="1"/>
  <c r="I9" i="87"/>
  <c r="M9" i="126" s="1"/>
  <c r="Q9" i="126" s="1"/>
  <c r="D9" i="126" s="1"/>
  <c r="L8" i="87"/>
  <c r="P8" i="126" s="1"/>
  <c r="I8" i="87"/>
  <c r="M8" i="126" s="1"/>
  <c r="Q8" i="126" s="1"/>
  <c r="D8" i="126" s="1"/>
  <c r="L7" i="87"/>
  <c r="P7" i="126" s="1"/>
  <c r="I7" i="87"/>
  <c r="M7" i="126" s="1"/>
  <c r="B7" i="87"/>
  <c r="B8" i="87" s="1"/>
  <c r="L6" i="87"/>
  <c r="I6" i="87"/>
  <c r="M6" i="126" s="1"/>
  <c r="C6" i="87"/>
  <c r="A6" i="87"/>
  <c r="A4" i="87"/>
  <c r="D44" i="40"/>
  <c r="D43" i="40"/>
  <c r="D36" i="40"/>
  <c r="D35" i="40"/>
  <c r="D34" i="40"/>
  <c r="D27" i="40"/>
  <c r="D26" i="40"/>
  <c r="D25" i="40"/>
  <c r="D18" i="40"/>
  <c r="D17" i="40"/>
  <c r="D16" i="40"/>
  <c r="D9" i="40"/>
  <c r="D8" i="40"/>
  <c r="D7" i="40"/>
  <c r="D6" i="40"/>
  <c r="B6" i="40"/>
  <c r="B7" i="40" s="1"/>
  <c r="AL4" i="40"/>
  <c r="S4" i="40"/>
  <c r="O3" i="40"/>
  <c r="D45" i="63"/>
  <c r="D44" i="63"/>
  <c r="D46" i="63" s="1"/>
  <c r="D37" i="63"/>
  <c r="D36" i="63"/>
  <c r="D35" i="63"/>
  <c r="D28" i="63"/>
  <c r="D27" i="63"/>
  <c r="D26" i="63"/>
  <c r="D19" i="63"/>
  <c r="D18" i="63"/>
  <c r="D17" i="63"/>
  <c r="D10" i="63"/>
  <c r="D9" i="63"/>
  <c r="D8" i="63"/>
  <c r="B8" i="63"/>
  <c r="B9" i="63" s="1"/>
  <c r="D7" i="63"/>
  <c r="C7" i="63"/>
  <c r="A7" i="63"/>
  <c r="M14" i="25" l="1"/>
  <c r="L20" i="25"/>
  <c r="J39" i="96"/>
  <c r="P19" i="126"/>
  <c r="N19" i="126"/>
  <c r="N37" i="126"/>
  <c r="L30" i="25"/>
  <c r="L36" i="25"/>
  <c r="Q35" i="126"/>
  <c r="D35" i="126" s="1"/>
  <c r="N49" i="126"/>
  <c r="N45" i="126"/>
  <c r="K8" i="95"/>
  <c r="M10" i="25"/>
  <c r="L24" i="25"/>
  <c r="L27" i="25"/>
  <c r="L34" i="25"/>
  <c r="P25" i="122"/>
  <c r="J39" i="84"/>
  <c r="M10" i="126"/>
  <c r="P45" i="126"/>
  <c r="D29" i="63"/>
  <c r="L10" i="87"/>
  <c r="P6" i="126"/>
  <c r="P10" i="126" s="1"/>
  <c r="Q16" i="126"/>
  <c r="M19" i="126"/>
  <c r="Q27" i="126"/>
  <c r="D27" i="126" s="1"/>
  <c r="Q44" i="126"/>
  <c r="D44" i="126" s="1"/>
  <c r="L11" i="25"/>
  <c r="J39" i="81"/>
  <c r="M28" i="126"/>
  <c r="Q36" i="126"/>
  <c r="D36" i="126" s="1"/>
  <c r="L22" i="25"/>
  <c r="L25" i="25"/>
  <c r="L35" i="25"/>
  <c r="K7" i="71"/>
  <c r="O17" i="42"/>
  <c r="D9" i="48"/>
  <c r="J39" i="83"/>
  <c r="Q7" i="126"/>
  <c r="D7" i="126" s="1"/>
  <c r="N28" i="126"/>
  <c r="D5" i="31"/>
  <c r="K7" i="95"/>
  <c r="L12" i="25"/>
  <c r="L32" i="25"/>
  <c r="J39" i="76"/>
  <c r="M37" i="126"/>
  <c r="L9" i="25"/>
  <c r="L19" i="25"/>
  <c r="L26" i="25"/>
  <c r="L29" i="25"/>
  <c r="O19" i="118"/>
  <c r="L28" i="87"/>
  <c r="P25" i="126"/>
  <c r="P28" i="126" s="1"/>
  <c r="L16" i="25"/>
  <c r="L23" i="25"/>
  <c r="J39" i="90"/>
  <c r="D20" i="63"/>
  <c r="Q26" i="126"/>
  <c r="D26" i="126" s="1"/>
  <c r="L37" i="87"/>
  <c r="P34" i="126"/>
  <c r="P37" i="126" s="1"/>
  <c r="Q43" i="126"/>
  <c r="M45" i="126"/>
  <c r="M48" i="126" s="1"/>
  <c r="M49" i="126"/>
  <c r="K19" i="95"/>
  <c r="K23" i="95"/>
  <c r="K27" i="95"/>
  <c r="K31" i="95"/>
  <c r="L13" i="25"/>
  <c r="L19" i="101"/>
  <c r="B31" i="126"/>
  <c r="C30" i="126"/>
  <c r="BE1" i="27"/>
  <c r="BF1" i="27" s="1"/>
  <c r="BG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S1" i="27" s="1"/>
  <c r="BC1" i="27"/>
  <c r="BD1" i="27" s="1"/>
  <c r="K45" i="87"/>
  <c r="K49" i="87"/>
  <c r="A37" i="75"/>
  <c r="A38" i="75"/>
  <c r="K19" i="87"/>
  <c r="L45" i="87"/>
  <c r="L49" i="87"/>
  <c r="D48" i="63"/>
  <c r="D11" i="63"/>
  <c r="I10" i="87"/>
  <c r="L19" i="87"/>
  <c r="D38" i="63"/>
  <c r="J10" i="87"/>
  <c r="K37" i="87"/>
  <c r="K4" i="104"/>
  <c r="K10" i="87"/>
  <c r="J39" i="123"/>
  <c r="A7" i="31"/>
  <c r="D6" i="31"/>
  <c r="C6" i="31"/>
  <c r="C5" i="31"/>
  <c r="M17" i="25"/>
  <c r="L17" i="25"/>
  <c r="P19" i="78"/>
  <c r="P4" i="78" s="1"/>
  <c r="O29" i="78"/>
  <c r="J39" i="25"/>
  <c r="M7" i="25"/>
  <c r="L7" i="25"/>
  <c r="K16" i="95"/>
  <c r="K20" i="95"/>
  <c r="K24" i="95"/>
  <c r="K28" i="95"/>
  <c r="K32" i="95"/>
  <c r="J39" i="82"/>
  <c r="C4" i="31"/>
  <c r="K39" i="82"/>
  <c r="K40" i="82" s="1"/>
  <c r="J40" i="104"/>
  <c r="D4" i="31"/>
  <c r="J39" i="110"/>
  <c r="K40" i="104"/>
  <c r="K41" i="104" s="1"/>
  <c r="P11" i="18"/>
  <c r="N39" i="18"/>
  <c r="K7" i="123"/>
  <c r="K39" i="110"/>
  <c r="K40" i="110" s="1"/>
  <c r="K4" i="110"/>
  <c r="K4" i="82"/>
  <c r="M33" i="25"/>
  <c r="L33" i="25"/>
  <c r="J39" i="70"/>
  <c r="L8" i="25"/>
  <c r="L21" i="25"/>
  <c r="L37" i="25"/>
  <c r="J39" i="73"/>
  <c r="K7" i="73"/>
  <c r="K33" i="95"/>
  <c r="K35" i="95"/>
  <c r="L4" i="69"/>
  <c r="K4" i="70"/>
  <c r="K39" i="70"/>
  <c r="K40" i="70" s="1"/>
  <c r="K7" i="36"/>
  <c r="K39" i="36" s="1"/>
  <c r="K40" i="36" s="1"/>
  <c r="J39" i="36"/>
  <c r="Q8" i="79"/>
  <c r="Q55" i="79" s="1"/>
  <c r="S8" i="79"/>
  <c r="J39" i="3"/>
  <c r="K7" i="3"/>
  <c r="K39" i="3" s="1"/>
  <c r="K40" i="3" s="1"/>
  <c r="J39" i="69"/>
  <c r="K39" i="69"/>
  <c r="K40" i="69" s="1"/>
  <c r="O14" i="68"/>
  <c r="M2" i="72"/>
  <c r="O8" i="72"/>
  <c r="O80" i="72" s="1"/>
  <c r="N80" i="72"/>
  <c r="R55" i="79"/>
  <c r="F10" i="48"/>
  <c r="D10" i="48"/>
  <c r="K8" i="83"/>
  <c r="K4" i="83" s="1"/>
  <c r="K8" i="90"/>
  <c r="K4" i="90" s="1"/>
  <c r="K7" i="84"/>
  <c r="K7" i="81"/>
  <c r="K7" i="76"/>
  <c r="K7" i="96"/>
  <c r="G19" i="87"/>
  <c r="F28" i="87"/>
  <c r="E37" i="87"/>
  <c r="I19" i="87"/>
  <c r="G28" i="87"/>
  <c r="F37" i="87"/>
  <c r="F19" i="87"/>
  <c r="I28" i="87"/>
  <c r="I37" i="87"/>
  <c r="J37" i="87"/>
  <c r="I45" i="87"/>
  <c r="I49" i="87"/>
  <c r="J19" i="87"/>
  <c r="J28" i="87"/>
  <c r="G45" i="87"/>
  <c r="G49" i="87"/>
  <c r="J49" i="87"/>
  <c r="J45" i="87"/>
  <c r="G37" i="87"/>
  <c r="F49" i="87"/>
  <c r="F45" i="87"/>
  <c r="E28" i="87"/>
  <c r="F10" i="87"/>
  <c r="E19" i="87"/>
  <c r="G10" i="87"/>
  <c r="D9" i="87"/>
  <c r="E49" i="87"/>
  <c r="E10" i="87"/>
  <c r="K23" i="48"/>
  <c r="J39" i="98"/>
  <c r="K7" i="98"/>
  <c r="L11" i="48"/>
  <c r="K11" i="48"/>
  <c r="K16" i="48"/>
  <c r="L16" i="48"/>
  <c r="L25" i="48"/>
  <c r="K25" i="48"/>
  <c r="K21" i="48"/>
  <c r="L21" i="48"/>
  <c r="L30" i="48"/>
  <c r="K30" i="48"/>
  <c r="L35" i="48"/>
  <c r="K35" i="48"/>
  <c r="K12" i="48"/>
  <c r="L12" i="48"/>
  <c r="L17" i="48"/>
  <c r="K17" i="48"/>
  <c r="L29" i="48"/>
  <c r="K29" i="48"/>
  <c r="K20" i="48"/>
  <c r="L20" i="48"/>
  <c r="L34" i="48"/>
  <c r="K34" i="48"/>
  <c r="K22" i="48"/>
  <c r="L22" i="48"/>
  <c r="L31" i="48"/>
  <c r="K31" i="48"/>
  <c r="L8" i="48"/>
  <c r="K8" i="48"/>
  <c r="L13" i="48"/>
  <c r="K13" i="48"/>
  <c r="K18" i="48"/>
  <c r="L18" i="48"/>
  <c r="L27" i="48"/>
  <c r="K27" i="48"/>
  <c r="L32" i="48"/>
  <c r="K32" i="48"/>
  <c r="L10" i="48"/>
  <c r="K10" i="48"/>
  <c r="L15" i="48"/>
  <c r="K15" i="48"/>
  <c r="K9" i="48"/>
  <c r="L9" i="48"/>
  <c r="L14" i="48"/>
  <c r="K14" i="48"/>
  <c r="L24" i="48"/>
  <c r="K24" i="48"/>
  <c r="L28" i="48"/>
  <c r="K28" i="48"/>
  <c r="L33" i="48"/>
  <c r="K33" i="48"/>
  <c r="L26" i="48"/>
  <c r="K19" i="48"/>
  <c r="L7" i="48"/>
  <c r="J39" i="48"/>
  <c r="S12" i="79"/>
  <c r="S15" i="79"/>
  <c r="S18" i="79"/>
  <c r="Q24" i="79"/>
  <c r="S21" i="79"/>
  <c r="P13" i="79"/>
  <c r="S24" i="79"/>
  <c r="P23" i="79"/>
  <c r="P12" i="79"/>
  <c r="Q13" i="79"/>
  <c r="P16" i="79"/>
  <c r="P9" i="79"/>
  <c r="Q9" i="79"/>
  <c r="N2" i="79"/>
  <c r="Q16" i="79"/>
  <c r="S23" i="79"/>
  <c r="P18" i="79"/>
  <c r="N55" i="79"/>
  <c r="Q20" i="79"/>
  <c r="P21" i="79"/>
  <c r="Q22" i="79"/>
  <c r="P25" i="79"/>
  <c r="Q15" i="79"/>
  <c r="P8" i="79"/>
  <c r="Q25" i="79"/>
  <c r="S20" i="79"/>
  <c r="M80" i="72"/>
  <c r="L57" i="20"/>
  <c r="L2" i="20"/>
  <c r="J39" i="51"/>
  <c r="J40" i="66"/>
  <c r="K4" i="8"/>
  <c r="J39" i="75"/>
  <c r="J39" i="46"/>
  <c r="J39" i="14"/>
  <c r="J39" i="16"/>
  <c r="K4" i="44"/>
  <c r="K39" i="44"/>
  <c r="K40" i="44" s="1"/>
  <c r="J39" i="80"/>
  <c r="J39" i="112"/>
  <c r="J39" i="38"/>
  <c r="K4" i="85"/>
  <c r="K39" i="85"/>
  <c r="K40" i="85" s="1"/>
  <c r="J39" i="85"/>
  <c r="K39" i="65"/>
  <c r="K40" i="65" s="1"/>
  <c r="J39" i="57"/>
  <c r="K4" i="24"/>
  <c r="J39" i="17"/>
  <c r="J39" i="111"/>
  <c r="J39" i="121"/>
  <c r="J39" i="124"/>
  <c r="J9" i="125"/>
  <c r="K9" i="125" s="1"/>
  <c r="B9" i="87"/>
  <c r="B12" i="87" s="1"/>
  <c r="C8" i="87"/>
  <c r="C7" i="87"/>
  <c r="D17" i="87"/>
  <c r="D35" i="87"/>
  <c r="A6" i="40"/>
  <c r="D18" i="87"/>
  <c r="D16" i="87"/>
  <c r="D27" i="87"/>
  <c r="D8" i="87"/>
  <c r="D25" i="87"/>
  <c r="D6" i="87"/>
  <c r="D19" i="40"/>
  <c r="A6" i="86"/>
  <c r="B10" i="86" s="1"/>
  <c r="D7" i="87"/>
  <c r="D44" i="87"/>
  <c r="D36" i="87"/>
  <c r="D26" i="87"/>
  <c r="D34" i="87"/>
  <c r="D45" i="40"/>
  <c r="D37" i="40"/>
  <c r="D28" i="40"/>
  <c r="D10" i="40"/>
  <c r="D49" i="40"/>
  <c r="D43" i="87"/>
  <c r="AV8" i="60"/>
  <c r="AD8" i="60"/>
  <c r="AF8" i="60" s="1"/>
  <c r="AJ8" i="60"/>
  <c r="AL8" i="60" s="1"/>
  <c r="AG8" i="60"/>
  <c r="AI8" i="60" s="1"/>
  <c r="AA8" i="60"/>
  <c r="AC8" i="60" s="1"/>
  <c r="X8" i="60"/>
  <c r="D30" i="60"/>
  <c r="D8" i="60"/>
  <c r="C6" i="40"/>
  <c r="B8" i="40"/>
  <c r="C7" i="40"/>
  <c r="D33" i="60"/>
  <c r="D11" i="60"/>
  <c r="D24" i="60"/>
  <c r="D36" i="60"/>
  <c r="D31" i="60"/>
  <c r="D14" i="60"/>
  <c r="D35" i="60"/>
  <c r="D10" i="60"/>
  <c r="D23" i="60"/>
  <c r="D18" i="60"/>
  <c r="D32" i="60"/>
  <c r="D22" i="60"/>
  <c r="D37" i="60"/>
  <c r="D26" i="60"/>
  <c r="D20" i="60"/>
  <c r="D21" i="60"/>
  <c r="D34" i="60"/>
  <c r="D28" i="60"/>
  <c r="D16" i="60"/>
  <c r="D25" i="60"/>
  <c r="D19" i="60"/>
  <c r="D29" i="60"/>
  <c r="B10" i="63"/>
  <c r="B13" i="63" s="1"/>
  <c r="C9" i="63"/>
  <c r="D15" i="60"/>
  <c r="D27" i="60"/>
  <c r="I40" i="60"/>
  <c r="I41" i="60" s="1"/>
  <c r="C8" i="63"/>
  <c r="D13" i="60"/>
  <c r="AX8" i="60"/>
  <c r="Z8" i="60"/>
  <c r="AS8" i="60"/>
  <c r="O8" i="60"/>
  <c r="AP8" i="60"/>
  <c r="L8" i="60"/>
  <c r="AM8" i="60"/>
  <c r="AY8" i="60"/>
  <c r="U8" i="60"/>
  <c r="B9" i="60"/>
  <c r="D12" i="60"/>
  <c r="D9" i="60"/>
  <c r="R8" i="60"/>
  <c r="G40" i="60"/>
  <c r="G41" i="60" s="1"/>
  <c r="K37" i="48"/>
  <c r="L37" i="48"/>
  <c r="K37" i="92"/>
  <c r="K39" i="92" s="1"/>
  <c r="K40" i="92" s="1"/>
  <c r="J39" i="92"/>
  <c r="M57" i="20"/>
  <c r="J39" i="49"/>
  <c r="J39" i="67"/>
  <c r="K37" i="67"/>
  <c r="K39" i="67" s="1"/>
  <c r="K40" i="67" s="1"/>
  <c r="K37" i="8"/>
  <c r="J40" i="50"/>
  <c r="K38" i="50"/>
  <c r="K40" i="50" s="1"/>
  <c r="K41" i="50" s="1"/>
  <c r="J39" i="88"/>
  <c r="K37" i="75"/>
  <c r="K37" i="22"/>
  <c r="K39" i="22" s="1"/>
  <c r="K40" i="22" s="1"/>
  <c r="J39" i="22"/>
  <c r="J39" i="53"/>
  <c r="J39" i="44"/>
  <c r="K37" i="112"/>
  <c r="K37" i="19"/>
  <c r="K37" i="107"/>
  <c r="K4" i="107" s="1"/>
  <c r="K37" i="95"/>
  <c r="K37" i="94"/>
  <c r="J39" i="94"/>
  <c r="J39" i="65"/>
  <c r="K4" i="65"/>
  <c r="K37" i="119"/>
  <c r="K39" i="119" s="1"/>
  <c r="K40" i="119" s="1"/>
  <c r="K37" i="24"/>
  <c r="J39" i="24"/>
  <c r="K37" i="111"/>
  <c r="J39" i="109"/>
  <c r="K37" i="121"/>
  <c r="K39" i="121" s="1"/>
  <c r="K40" i="121" s="1"/>
  <c r="K4" i="92"/>
  <c r="K36" i="91"/>
  <c r="K39" i="91" s="1"/>
  <c r="K40" i="91" s="1"/>
  <c r="J39" i="91"/>
  <c r="K4" i="91"/>
  <c r="K36" i="21"/>
  <c r="J39" i="21"/>
  <c r="K4" i="50"/>
  <c r="K36" i="88"/>
  <c r="K36" i="75"/>
  <c r="J39" i="77"/>
  <c r="K39" i="77"/>
  <c r="K40" i="77" s="1"/>
  <c r="K4" i="77"/>
  <c r="K39" i="46"/>
  <c r="K40" i="46" s="1"/>
  <c r="K4" i="46"/>
  <c r="K4" i="22"/>
  <c r="K39" i="64"/>
  <c r="K40" i="64" s="1"/>
  <c r="K4" i="64"/>
  <c r="J39" i="64"/>
  <c r="K36" i="14"/>
  <c r="J39" i="18"/>
  <c r="K39" i="18"/>
  <c r="K40" i="18" s="1"/>
  <c r="K4" i="18"/>
  <c r="K4" i="16"/>
  <c r="K39" i="16"/>
  <c r="K40" i="16" s="1"/>
  <c r="J39" i="19"/>
  <c r="K36" i="19"/>
  <c r="K36" i="38"/>
  <c r="K4" i="61"/>
  <c r="K39" i="61"/>
  <c r="K40" i="61" s="1"/>
  <c r="J39" i="61"/>
  <c r="J40" i="23"/>
  <c r="L36" i="48"/>
  <c r="K36" i="48"/>
  <c r="N57" i="20"/>
  <c r="K4" i="51"/>
  <c r="K39" i="51"/>
  <c r="K40" i="51" s="1"/>
  <c r="K36" i="49"/>
  <c r="K39" i="49" s="1"/>
  <c r="K40" i="49" s="1"/>
  <c r="K4" i="67"/>
  <c r="K37" i="66"/>
  <c r="K40" i="66" s="1"/>
  <c r="K41" i="66" s="1"/>
  <c r="K36" i="8"/>
  <c r="J39" i="8"/>
  <c r="K36" i="93"/>
  <c r="J39" i="93"/>
  <c r="K36" i="53"/>
  <c r="K36" i="80"/>
  <c r="K39" i="80" s="1"/>
  <c r="K40" i="80" s="1"/>
  <c r="K4" i="80"/>
  <c r="K36" i="112"/>
  <c r="J39" i="107"/>
  <c r="K36" i="95"/>
  <c r="K36" i="94"/>
  <c r="J39" i="11"/>
  <c r="K39" i="11"/>
  <c r="K40" i="11" s="1"/>
  <c r="K4" i="11"/>
  <c r="K37" i="43"/>
  <c r="J40" i="43"/>
  <c r="K36" i="57"/>
  <c r="J39" i="119"/>
  <c r="K36" i="24"/>
  <c r="K36" i="17"/>
  <c r="K39" i="17" s="1"/>
  <c r="K40" i="17" s="1"/>
  <c r="K39" i="109"/>
  <c r="K4" i="109"/>
  <c r="K4" i="117"/>
  <c r="K39" i="117"/>
  <c r="K40" i="117" s="1"/>
  <c r="J39" i="117"/>
  <c r="K36" i="124"/>
  <c r="K36" i="125"/>
  <c r="C40" i="27"/>
  <c r="Q25" i="126" l="1"/>
  <c r="K39" i="107"/>
  <c r="K40" i="107" s="1"/>
  <c r="Q6" i="126"/>
  <c r="J39" i="95"/>
  <c r="D25" i="126"/>
  <c r="D28" i="126" s="1"/>
  <c r="Q28" i="126"/>
  <c r="K39" i="71"/>
  <c r="K40" i="71" s="1"/>
  <c r="K4" i="71"/>
  <c r="P48" i="126"/>
  <c r="P49" i="126"/>
  <c r="K4" i="17"/>
  <c r="K4" i="66"/>
  <c r="Q10" i="126"/>
  <c r="D6" i="126"/>
  <c r="D10" i="126" s="1"/>
  <c r="L48" i="87"/>
  <c r="N48" i="126"/>
  <c r="K39" i="90"/>
  <c r="K40" i="90" s="1"/>
  <c r="K39" i="83"/>
  <c r="K40" i="83" s="1"/>
  <c r="D16" i="126"/>
  <c r="D19" i="126" s="1"/>
  <c r="Q19" i="126"/>
  <c r="D49" i="63"/>
  <c r="D43" i="126"/>
  <c r="Q45" i="126"/>
  <c r="Q34" i="126"/>
  <c r="A30" i="126"/>
  <c r="C31" i="126"/>
  <c r="B32" i="126"/>
  <c r="K4" i="96"/>
  <c r="K39" i="96"/>
  <c r="K40" i="96" s="1"/>
  <c r="K39" i="76"/>
  <c r="K40" i="76" s="1"/>
  <c r="K4" i="76"/>
  <c r="K39" i="123"/>
  <c r="K40" i="123" s="1"/>
  <c r="K4" i="123"/>
  <c r="K39" i="81"/>
  <c r="K40" i="81" s="1"/>
  <c r="K4" i="81"/>
  <c r="L39" i="25"/>
  <c r="C13" i="63"/>
  <c r="B14" i="63"/>
  <c r="D37" i="87"/>
  <c r="K39" i="84"/>
  <c r="K40" i="84" s="1"/>
  <c r="K4" i="84"/>
  <c r="M39" i="25"/>
  <c r="M40" i="25" s="1"/>
  <c r="M4" i="25"/>
  <c r="E48" i="87"/>
  <c r="K39" i="73"/>
  <c r="K40" i="73" s="1"/>
  <c r="L7" i="73"/>
  <c r="L4" i="73" s="1"/>
  <c r="A8" i="31"/>
  <c r="D7" i="31"/>
  <c r="C7" i="31"/>
  <c r="K40" i="109" a="1"/>
  <c r="K40" i="109" s="1"/>
  <c r="C12" i="87"/>
  <c r="B13" i="87"/>
  <c r="I48" i="87"/>
  <c r="K48" i="87"/>
  <c r="D19" i="87"/>
  <c r="J48" i="87"/>
  <c r="F11" i="48"/>
  <c r="D11" i="48"/>
  <c r="G48" i="87"/>
  <c r="D28" i="87"/>
  <c r="D45" i="87"/>
  <c r="F48" i="87"/>
  <c r="D49" i="87"/>
  <c r="D10" i="87"/>
  <c r="K39" i="8"/>
  <c r="K40" i="8" s="1"/>
  <c r="K4" i="98"/>
  <c r="K39" i="98"/>
  <c r="K40" i="98" s="1"/>
  <c r="K39" i="48"/>
  <c r="K40" i="48" s="1"/>
  <c r="L39" i="48"/>
  <c r="P55" i="79"/>
  <c r="K4" i="119"/>
  <c r="K39" i="24"/>
  <c r="K40" i="24" s="1"/>
  <c r="K4" i="121"/>
  <c r="J11" i="125"/>
  <c r="C9" i="87"/>
  <c r="A8" i="27"/>
  <c r="AM8" i="27" s="1"/>
  <c r="B11" i="86"/>
  <c r="B12" i="86" s="1"/>
  <c r="C10" i="86"/>
  <c r="A4" i="27"/>
  <c r="C4" i="44" s="1"/>
  <c r="B7" i="44" s="1"/>
  <c r="B5" i="41"/>
  <c r="FP5" i="41" s="1"/>
  <c r="D48" i="40"/>
  <c r="B9" i="40"/>
  <c r="B12" i="40" s="1"/>
  <c r="C8" i="40"/>
  <c r="D40" i="60"/>
  <c r="D41" i="60" s="1"/>
  <c r="C10" i="63"/>
  <c r="AY9" i="60"/>
  <c r="BA9" i="60" s="1"/>
  <c r="U9" i="60"/>
  <c r="W9" i="60" s="1"/>
  <c r="AV9" i="60"/>
  <c r="R9" i="60"/>
  <c r="T9" i="60" s="1"/>
  <c r="AS9" i="60"/>
  <c r="AU9" i="60" s="1"/>
  <c r="O9" i="60"/>
  <c r="Q9" i="60" s="1"/>
  <c r="AP9" i="60"/>
  <c r="L9" i="60"/>
  <c r="AJ9" i="60"/>
  <c r="AG9" i="60"/>
  <c r="B10" i="60"/>
  <c r="X9" i="60"/>
  <c r="AM9" i="60"/>
  <c r="AO9" i="60" s="1"/>
  <c r="AD9" i="60"/>
  <c r="AA9" i="60"/>
  <c r="W8" i="60"/>
  <c r="T8" i="60"/>
  <c r="BA8" i="60"/>
  <c r="AO8" i="60"/>
  <c r="N8" i="60"/>
  <c r="F8" i="60"/>
  <c r="AR8" i="60"/>
  <c r="H8" i="60"/>
  <c r="Q8" i="60"/>
  <c r="AU8" i="60"/>
  <c r="K39" i="111"/>
  <c r="K40" i="111" s="1"/>
  <c r="K4" i="111"/>
  <c r="K39" i="21"/>
  <c r="K40" i="21" s="1"/>
  <c r="K4" i="21"/>
  <c r="K39" i="88"/>
  <c r="K40" i="88" s="1"/>
  <c r="K4" i="88"/>
  <c r="K4" i="75"/>
  <c r="K39" i="75"/>
  <c r="K40" i="75" s="1"/>
  <c r="K39" i="14"/>
  <c r="K40" i="14" s="1"/>
  <c r="K4" i="14"/>
  <c r="K39" i="19"/>
  <c r="K40" i="19" s="1"/>
  <c r="K4" i="19"/>
  <c r="K39" i="38"/>
  <c r="K40" i="38" s="1"/>
  <c r="K4" i="38"/>
  <c r="K39" i="93"/>
  <c r="K40" i="93" s="1"/>
  <c r="K4" i="93"/>
  <c r="K39" i="53"/>
  <c r="K40" i="53" s="1"/>
  <c r="K4" i="53"/>
  <c r="K4" i="112"/>
  <c r="K39" i="112"/>
  <c r="K40" i="112" s="1"/>
  <c r="K39" i="95"/>
  <c r="K40" i="95" s="1"/>
  <c r="K4" i="95"/>
  <c r="K39" i="94"/>
  <c r="K40" i="94" s="1"/>
  <c r="K4" i="94"/>
  <c r="K40" i="43"/>
  <c r="K41" i="43" s="1"/>
  <c r="K4" i="43"/>
  <c r="K4" i="57"/>
  <c r="K39" i="57"/>
  <c r="K40" i="57" s="1"/>
  <c r="K4" i="23"/>
  <c r="K40" i="23"/>
  <c r="K41" i="23" s="1"/>
  <c r="K39" i="124"/>
  <c r="K40" i="124" s="1"/>
  <c r="K4" i="124"/>
  <c r="CN5" i="41" l="1"/>
  <c r="D34" i="126"/>
  <c r="D37" i="126" s="1"/>
  <c r="Q37" i="126"/>
  <c r="Q49" i="126"/>
  <c r="Q48" i="126"/>
  <c r="D45" i="126"/>
  <c r="D48" i="126" s="1"/>
  <c r="D49" i="126"/>
  <c r="B33" i="126"/>
  <c r="C32" i="126"/>
  <c r="F12" i="48"/>
  <c r="D12" i="48"/>
  <c r="D48" i="87"/>
  <c r="A9" i="31"/>
  <c r="D8" i="31"/>
  <c r="C8" i="31"/>
  <c r="C14" i="63"/>
  <c r="B15" i="63"/>
  <c r="A12" i="87"/>
  <c r="B14" i="87"/>
  <c r="C13" i="87"/>
  <c r="AN8" i="27"/>
  <c r="AQ8" i="27"/>
  <c r="AJ8" i="27"/>
  <c r="CK5" i="41" s="1"/>
  <c r="C4" i="22"/>
  <c r="B7" i="22" s="1"/>
  <c r="B8" i="22" s="1"/>
  <c r="AD8" i="27"/>
  <c r="C4" i="16"/>
  <c r="B7" i="16" s="1"/>
  <c r="B8" i="16" s="1"/>
  <c r="A9" i="27"/>
  <c r="AQ9" i="27" s="1"/>
  <c r="C4" i="64"/>
  <c r="B7" i="64" s="1"/>
  <c r="AP8" i="27"/>
  <c r="C4" i="14"/>
  <c r="B7" i="14" s="1"/>
  <c r="B8" i="14" s="1"/>
  <c r="EZ5" i="41"/>
  <c r="C4" i="124"/>
  <c r="C7" i="124" s="1"/>
  <c r="E7" i="124" s="1"/>
  <c r="G7" i="124" s="1"/>
  <c r="HH5" i="41"/>
  <c r="A5" i="41"/>
  <c r="CZ5" i="41"/>
  <c r="DL5" i="41"/>
  <c r="C4" i="3"/>
  <c r="C4" i="13" s="1"/>
  <c r="C4" i="11"/>
  <c r="B7" i="11" s="1"/>
  <c r="E7" i="11" s="1"/>
  <c r="P5" i="41"/>
  <c r="C4" i="121"/>
  <c r="B7" i="121" s="1"/>
  <c r="C11" i="86"/>
  <c r="C4" i="23"/>
  <c r="C4" i="82" s="1"/>
  <c r="CB5" i="41"/>
  <c r="C4" i="109"/>
  <c r="B7" i="109" s="1"/>
  <c r="DX5" i="41"/>
  <c r="C4" i="17"/>
  <c r="B7" i="17" s="1"/>
  <c r="B8" i="17" s="1"/>
  <c r="AE8" i="27"/>
  <c r="BU5" i="41" s="1"/>
  <c r="C4" i="43"/>
  <c r="B8" i="43" s="1"/>
  <c r="B9" i="43" s="1"/>
  <c r="EF5" i="41"/>
  <c r="AZ5" i="41"/>
  <c r="T5" i="41"/>
  <c r="C4" i="46"/>
  <c r="B7" i="46" s="1"/>
  <c r="B8" i="46" s="1"/>
  <c r="GO5" i="41"/>
  <c r="BW8" i="27"/>
  <c r="HI5" i="41" s="1"/>
  <c r="C4" i="119"/>
  <c r="C7" i="119" s="1"/>
  <c r="E7" i="119" s="1"/>
  <c r="G7" i="119" s="1"/>
  <c r="GF5" i="41"/>
  <c r="A3" i="27"/>
  <c r="C3" i="48" s="1"/>
  <c r="C4" i="8"/>
  <c r="C7" i="8" s="1"/>
  <c r="AL8" i="27"/>
  <c r="C4" i="19"/>
  <c r="B7" i="19" s="1"/>
  <c r="B8" i="19" s="1"/>
  <c r="X5" i="41"/>
  <c r="C4" i="125"/>
  <c r="B7" i="125" s="1"/>
  <c r="C4" i="18"/>
  <c r="B7" i="18" s="1"/>
  <c r="B8" i="18" s="1"/>
  <c r="EJ5" i="41"/>
  <c r="J12" i="125"/>
  <c r="K12" i="125" s="1"/>
  <c r="K11" i="125"/>
  <c r="C4" i="123"/>
  <c r="C4" i="48"/>
  <c r="B7" i="48" s="1"/>
  <c r="B8" i="48" s="1"/>
  <c r="C4" i="49"/>
  <c r="B7" i="49" s="1"/>
  <c r="B8" i="49" s="1"/>
  <c r="C4" i="24"/>
  <c r="B7" i="24" s="1"/>
  <c r="AC8" i="27"/>
  <c r="BQ5" i="41" s="1"/>
  <c r="C4" i="111"/>
  <c r="C7" i="111" s="1"/>
  <c r="E7" i="111" s="1"/>
  <c r="G7" i="111" s="1"/>
  <c r="C4" i="117"/>
  <c r="C7" i="117" s="1"/>
  <c r="E7" i="117" s="1"/>
  <c r="G7" i="117" s="1"/>
  <c r="GJ5" i="41"/>
  <c r="CV5" i="41"/>
  <c r="AB5" i="41"/>
  <c r="CR5" i="41"/>
  <c r="GN5" i="41"/>
  <c r="C4" i="94"/>
  <c r="AJ5" i="41"/>
  <c r="C4" i="107"/>
  <c r="B7" i="107" s="1"/>
  <c r="FH5" i="41"/>
  <c r="C4" i="112"/>
  <c r="B7" i="112" s="1"/>
  <c r="HD5" i="41"/>
  <c r="GZ5" i="41"/>
  <c r="FD5" i="41"/>
  <c r="C4" i="110"/>
  <c r="C7" i="110" s="1"/>
  <c r="E7" i="110" s="1"/>
  <c r="G7" i="110" s="1"/>
  <c r="BH5" i="41"/>
  <c r="AF5" i="41"/>
  <c r="BX5" i="41"/>
  <c r="EN5" i="41"/>
  <c r="H5" i="41"/>
  <c r="GR5" i="41"/>
  <c r="DP5" i="41"/>
  <c r="FT5" i="41"/>
  <c r="L5" i="41"/>
  <c r="BD5" i="41"/>
  <c r="C5" i="41"/>
  <c r="DH5" i="41"/>
  <c r="DT5" i="41"/>
  <c r="EV5" i="41"/>
  <c r="FX5" i="41"/>
  <c r="BL5" i="41"/>
  <c r="GB5" i="41"/>
  <c r="AN5" i="41"/>
  <c r="FL5" i="41"/>
  <c r="CF5" i="41"/>
  <c r="ER5" i="41"/>
  <c r="BP5" i="41"/>
  <c r="EB5" i="41"/>
  <c r="GV5" i="41"/>
  <c r="C4" i="95"/>
  <c r="B7" i="95" s="1"/>
  <c r="AR5" i="41"/>
  <c r="DD5" i="41"/>
  <c r="AV5" i="41"/>
  <c r="B6" i="41"/>
  <c r="DL6" i="41" s="1"/>
  <c r="CJ5" i="41"/>
  <c r="BT5" i="41"/>
  <c r="B13" i="40"/>
  <c r="C12" i="40"/>
  <c r="C7" i="16"/>
  <c r="E7" i="16" s="1"/>
  <c r="G7" i="16" s="1"/>
  <c r="AP9" i="27"/>
  <c r="AN9" i="27"/>
  <c r="AM9" i="27"/>
  <c r="AL9" i="27"/>
  <c r="A10" i="27"/>
  <c r="AJ9" i="27"/>
  <c r="C7" i="109"/>
  <c r="E7" i="109" s="1"/>
  <c r="G7" i="109" s="1"/>
  <c r="B8" i="44"/>
  <c r="C7" i="44"/>
  <c r="E7" i="44"/>
  <c r="C12" i="86"/>
  <c r="B13" i="86"/>
  <c r="B16" i="86" s="1"/>
  <c r="C7" i="112"/>
  <c r="G7" i="112" s="1"/>
  <c r="C9" i="40"/>
  <c r="C7" i="18"/>
  <c r="E7" i="18" s="1"/>
  <c r="G7" i="18" s="1"/>
  <c r="B7" i="123"/>
  <c r="B8" i="123" s="1"/>
  <c r="C7" i="123"/>
  <c r="E7" i="123" s="1"/>
  <c r="G7" i="123" s="1"/>
  <c r="B8" i="64"/>
  <c r="C7" i="64"/>
  <c r="E7" i="64" s="1"/>
  <c r="G7" i="64" s="1"/>
  <c r="Z9" i="60"/>
  <c r="AI9" i="60"/>
  <c r="AL9" i="60"/>
  <c r="AX9" i="60"/>
  <c r="AC9" i="60"/>
  <c r="AF9" i="60"/>
  <c r="AR9" i="60"/>
  <c r="H9" i="60"/>
  <c r="N9" i="60"/>
  <c r="F9" i="60"/>
  <c r="C8" i="60"/>
  <c r="B11" i="60"/>
  <c r="X10" i="60"/>
  <c r="Z10" i="60" s="1"/>
  <c r="AY10" i="60"/>
  <c r="U10" i="60"/>
  <c r="W10" i="60" s="1"/>
  <c r="AV10" i="60"/>
  <c r="AX10" i="60" s="1"/>
  <c r="R10" i="60"/>
  <c r="T10" i="60" s="1"/>
  <c r="AD10" i="60"/>
  <c r="AF10" i="60" s="1"/>
  <c r="O10" i="60"/>
  <c r="L10" i="60"/>
  <c r="AJ10" i="60"/>
  <c r="AL10" i="60" s="1"/>
  <c r="AG10" i="60"/>
  <c r="AI10" i="60" s="1"/>
  <c r="AS10" i="60"/>
  <c r="AM10" i="60"/>
  <c r="AO10" i="60" s="1"/>
  <c r="AP10" i="60"/>
  <c r="AA10" i="60"/>
  <c r="AC10" i="60" s="1"/>
  <c r="C7" i="14" l="1"/>
  <c r="E7" i="14" s="1"/>
  <c r="G7" i="14" s="1"/>
  <c r="C7" i="17"/>
  <c r="E7" i="17" s="1"/>
  <c r="G7" i="17" s="1"/>
  <c r="C7" i="125"/>
  <c r="E7" i="125" s="1"/>
  <c r="G7" i="125" s="1"/>
  <c r="B7" i="23"/>
  <c r="B8" i="23" s="1"/>
  <c r="C7" i="23"/>
  <c r="C7" i="48"/>
  <c r="E7" i="48" s="1"/>
  <c r="G7" i="48" s="1"/>
  <c r="B7" i="111"/>
  <c r="B8" i="111" s="1"/>
  <c r="C33" i="126"/>
  <c r="B34" i="126"/>
  <c r="A13" i="63"/>
  <c r="C15" i="63"/>
  <c r="B16" i="63"/>
  <c r="C16" i="63" s="1"/>
  <c r="C8" i="43"/>
  <c r="E8" i="43" s="1"/>
  <c r="G8" i="43" s="1"/>
  <c r="A10" i="31"/>
  <c r="D9" i="31"/>
  <c r="C9" i="31"/>
  <c r="C7" i="22"/>
  <c r="E7" i="22" s="1"/>
  <c r="G7" i="22" s="1"/>
  <c r="B15" i="87"/>
  <c r="C15" i="87" s="1"/>
  <c r="C14" i="87"/>
  <c r="F13" i="48"/>
  <c r="D13" i="48"/>
  <c r="B7" i="119"/>
  <c r="B8" i="119" s="1"/>
  <c r="C4" i="38"/>
  <c r="D3" i="74" s="1"/>
  <c r="C4" i="25"/>
  <c r="B7" i="25" s="1"/>
  <c r="C7" i="25" s="1"/>
  <c r="E7" i="25" s="1"/>
  <c r="G7" i="25" s="1"/>
  <c r="B7" i="124"/>
  <c r="B8" i="124" s="1"/>
  <c r="AC9" i="27"/>
  <c r="BQ6" i="41" s="1"/>
  <c r="C4" i="53"/>
  <c r="B7" i="53" s="1"/>
  <c r="C7" i="53" s="1"/>
  <c r="E7" i="53" s="1"/>
  <c r="G7" i="53" s="1"/>
  <c r="C4" i="61"/>
  <c r="B7" i="61" s="1"/>
  <c r="B8" i="61" s="1"/>
  <c r="AD9" i="27"/>
  <c r="C7" i="46"/>
  <c r="E7" i="46" s="1"/>
  <c r="G7" i="46" s="1"/>
  <c r="BW9" i="27"/>
  <c r="HI6" i="41" s="1"/>
  <c r="C7" i="11"/>
  <c r="C8" i="11" s="1"/>
  <c r="C9" i="11" s="1"/>
  <c r="GO6" i="41"/>
  <c r="AE9" i="27"/>
  <c r="BU6" i="41" s="1"/>
  <c r="HK5" i="41"/>
  <c r="HK9" i="41" s="1"/>
  <c r="C4" i="42"/>
  <c r="D4" i="102"/>
  <c r="B7" i="8"/>
  <c r="B8" i="8" s="1"/>
  <c r="C4" i="92"/>
  <c r="C7" i="92" s="1"/>
  <c r="E7" i="92" s="1"/>
  <c r="C4" i="70"/>
  <c r="B7" i="70" s="1"/>
  <c r="C7" i="70" s="1"/>
  <c r="E7" i="70" s="1"/>
  <c r="G7" i="70" s="1"/>
  <c r="B7" i="3"/>
  <c r="C4" i="77"/>
  <c r="B7" i="77" s="1"/>
  <c r="B8" i="77" s="1"/>
  <c r="C4" i="81"/>
  <c r="B7" i="81" s="1"/>
  <c r="C4" i="69"/>
  <c r="B7" i="69" s="1"/>
  <c r="C7" i="69" s="1"/>
  <c r="E7" i="69" s="1"/>
  <c r="C4" i="51"/>
  <c r="B7" i="51" s="1"/>
  <c r="C7" i="51" s="1"/>
  <c r="E7" i="51" s="1"/>
  <c r="G7" i="51" s="1"/>
  <c r="C4" i="96"/>
  <c r="B7" i="96" s="1"/>
  <c r="B8" i="96" s="1"/>
  <c r="C4" i="83"/>
  <c r="B7" i="83" s="1"/>
  <c r="C7" i="83" s="1"/>
  <c r="E7" i="83" s="1"/>
  <c r="G7" i="83" s="1"/>
  <c r="C4" i="122"/>
  <c r="C4" i="98"/>
  <c r="C4" i="118"/>
  <c r="C4" i="88"/>
  <c r="B7" i="88" s="1"/>
  <c r="C7" i="88" s="1"/>
  <c r="E7" i="88" s="1"/>
  <c r="G7" i="88" s="1"/>
  <c r="C4" i="76"/>
  <c r="B7" i="76" s="1"/>
  <c r="C7" i="76" s="1"/>
  <c r="E7" i="76" s="1"/>
  <c r="G7" i="76" s="1"/>
  <c r="C4" i="78"/>
  <c r="C4" i="90"/>
  <c r="B7" i="90" s="1"/>
  <c r="C7" i="90" s="1"/>
  <c r="E7" i="90" s="1"/>
  <c r="G7" i="90" s="1"/>
  <c r="C4" i="57"/>
  <c r="B7" i="57" s="1"/>
  <c r="C7" i="57" s="1"/>
  <c r="E7" i="57" s="1"/>
  <c r="G7" i="57" s="1"/>
  <c r="C4" i="67"/>
  <c r="B7" i="67" s="1"/>
  <c r="B8" i="67" s="1"/>
  <c r="C4" i="85"/>
  <c r="B7" i="85" s="1"/>
  <c r="B8" i="85" s="1"/>
  <c r="E4" i="101"/>
  <c r="BD6" i="41"/>
  <c r="C4" i="93"/>
  <c r="C7" i="93" s="1"/>
  <c r="E7" i="93" s="1"/>
  <c r="C4" i="91"/>
  <c r="B7" i="91" s="1"/>
  <c r="B8" i="91" s="1"/>
  <c r="C4" i="65"/>
  <c r="B7" i="65" s="1"/>
  <c r="C7" i="65" s="1"/>
  <c r="E7" i="65" s="1"/>
  <c r="G7" i="65" s="1"/>
  <c r="C4" i="9"/>
  <c r="BH6" i="41"/>
  <c r="C4" i="75"/>
  <c r="B7" i="75" s="1"/>
  <c r="C4" i="73"/>
  <c r="B7" i="73" s="1"/>
  <c r="C7" i="73" s="1"/>
  <c r="E7" i="73" s="1"/>
  <c r="C4" i="84"/>
  <c r="B7" i="84" s="1"/>
  <c r="C7" i="84" s="1"/>
  <c r="E7" i="84" s="1"/>
  <c r="G7" i="84" s="1"/>
  <c r="C4" i="68"/>
  <c r="AZ6" i="41"/>
  <c r="C4" i="36"/>
  <c r="B7" i="36" s="1"/>
  <c r="C7" i="36" s="1"/>
  <c r="E7" i="36" s="1"/>
  <c r="G7" i="36" s="1"/>
  <c r="BT6" i="41"/>
  <c r="C4" i="80"/>
  <c r="B7" i="80" s="1"/>
  <c r="B8" i="80" s="1"/>
  <c r="C4" i="104"/>
  <c r="B7" i="104" s="1"/>
  <c r="B8" i="104" s="1"/>
  <c r="C4" i="50"/>
  <c r="B8" i="50" s="1"/>
  <c r="C8" i="50" s="1"/>
  <c r="E8" i="50" s="1"/>
  <c r="G8" i="50" s="1"/>
  <c r="C4" i="97"/>
  <c r="C4" i="37"/>
  <c r="C7" i="121"/>
  <c r="E7" i="121" s="1"/>
  <c r="G7" i="121" s="1"/>
  <c r="C7" i="19"/>
  <c r="E7" i="19" s="1"/>
  <c r="G7" i="19" s="1"/>
  <c r="B7" i="117"/>
  <c r="B8" i="117" s="1"/>
  <c r="HJ5" i="41"/>
  <c r="C4" i="71"/>
  <c r="B7" i="71" s="1"/>
  <c r="C4" i="66"/>
  <c r="B8" i="66" s="1"/>
  <c r="B9" i="66" s="1"/>
  <c r="D4" i="103"/>
  <c r="C4" i="21"/>
  <c r="B7" i="21" s="1"/>
  <c r="B8" i="21" s="1"/>
  <c r="C3" i="49"/>
  <c r="C3" i="19"/>
  <c r="C3" i="24"/>
  <c r="C3" i="3"/>
  <c r="D3" i="102" s="1"/>
  <c r="EJ6" i="41"/>
  <c r="T6" i="41"/>
  <c r="C7" i="49"/>
  <c r="E7" i="49" s="1"/>
  <c r="G7" i="49" s="1"/>
  <c r="GQ5" i="41"/>
  <c r="GQ9" i="41" s="1"/>
  <c r="D5" i="41"/>
  <c r="CM5" i="41"/>
  <c r="J13" i="125"/>
  <c r="B17" i="86"/>
  <c r="C16" i="86"/>
  <c r="C7" i="94"/>
  <c r="E7" i="94" s="1"/>
  <c r="G7" i="94" s="1"/>
  <c r="B7" i="94"/>
  <c r="B8" i="94" s="1"/>
  <c r="C7" i="24"/>
  <c r="E7" i="24" s="1"/>
  <c r="G7" i="24" s="1"/>
  <c r="B8" i="24"/>
  <c r="B9" i="24" s="1"/>
  <c r="GP5" i="41"/>
  <c r="CK6" i="41"/>
  <c r="AB6" i="41"/>
  <c r="GR6" i="41"/>
  <c r="C7" i="107"/>
  <c r="E7" i="107" s="1"/>
  <c r="G7" i="107" s="1"/>
  <c r="X6" i="41"/>
  <c r="GB6" i="41"/>
  <c r="EN6" i="41"/>
  <c r="B7" i="110"/>
  <c r="B8" i="110" s="1"/>
  <c r="AV6" i="41"/>
  <c r="BR5" i="41"/>
  <c r="BS5" i="41"/>
  <c r="C7" i="95"/>
  <c r="E7" i="95" s="1"/>
  <c r="G7" i="95" s="1"/>
  <c r="CZ6" i="41"/>
  <c r="DX6" i="41"/>
  <c r="AF6" i="41"/>
  <c r="FH6" i="41"/>
  <c r="GJ6" i="41"/>
  <c r="CR6" i="41"/>
  <c r="BX6" i="41"/>
  <c r="H6" i="41"/>
  <c r="CV6" i="41"/>
  <c r="GV6" i="41"/>
  <c r="EV6" i="41"/>
  <c r="L6" i="41"/>
  <c r="P6" i="41"/>
  <c r="CN6" i="41"/>
  <c r="FL6" i="41"/>
  <c r="CB6" i="41"/>
  <c r="B7" i="41"/>
  <c r="AJ7" i="41" s="1"/>
  <c r="EZ6" i="41"/>
  <c r="BL6" i="41"/>
  <c r="CF6" i="41"/>
  <c r="AN6" i="41"/>
  <c r="AJ6" i="41"/>
  <c r="ER6" i="41"/>
  <c r="DP6" i="41"/>
  <c r="FT6" i="41"/>
  <c r="GN6" i="41"/>
  <c r="AR6" i="41"/>
  <c r="CL5" i="41"/>
  <c r="GZ6" i="41"/>
  <c r="BP6" i="41"/>
  <c r="FD6" i="41"/>
  <c r="DT6" i="41"/>
  <c r="FP6" i="41"/>
  <c r="GF6" i="41"/>
  <c r="HH6" i="41"/>
  <c r="EF6" i="41"/>
  <c r="DH6" i="41"/>
  <c r="CJ6" i="41"/>
  <c r="HD6" i="41"/>
  <c r="C6" i="41"/>
  <c r="EB6" i="41"/>
  <c r="DD6" i="41"/>
  <c r="FX6" i="41"/>
  <c r="B14" i="40"/>
  <c r="C13" i="40"/>
  <c r="C7" i="82"/>
  <c r="E7" i="82" s="1"/>
  <c r="G7" i="82" s="1"/>
  <c r="B7" i="82"/>
  <c r="B8" i="82" s="1"/>
  <c r="B8" i="75"/>
  <c r="C7" i="75"/>
  <c r="E7" i="75" s="1"/>
  <c r="C8" i="8"/>
  <c r="E7" i="8"/>
  <c r="G7" i="8" s="1"/>
  <c r="B9" i="64"/>
  <c r="C8" i="64"/>
  <c r="E8" i="64" s="1"/>
  <c r="G8" i="64" s="1"/>
  <c r="C8" i="18"/>
  <c r="E8" i="18" s="1"/>
  <c r="G8" i="18" s="1"/>
  <c r="B9" i="18"/>
  <c r="B8" i="112"/>
  <c r="B10" i="43"/>
  <c r="C9" i="43"/>
  <c r="E9" i="43" s="1"/>
  <c r="G9" i="43" s="1"/>
  <c r="C7" i="104"/>
  <c r="E7" i="104" s="1"/>
  <c r="G7" i="104" s="1"/>
  <c r="B9" i="50"/>
  <c r="E8" i="44"/>
  <c r="C8" i="44"/>
  <c r="B9" i="44"/>
  <c r="B9" i="16"/>
  <c r="C8" i="16"/>
  <c r="E8" i="16" s="1"/>
  <c r="G8" i="16" s="1"/>
  <c r="B8" i="95"/>
  <c r="B8" i="107"/>
  <c r="B9" i="48"/>
  <c r="C8" i="48"/>
  <c r="E8" i="48" s="1"/>
  <c r="G8" i="48" s="1"/>
  <c r="B9" i="49"/>
  <c r="C8" i="49"/>
  <c r="E8" i="49" s="1"/>
  <c r="G8" i="49" s="1"/>
  <c r="C13" i="86"/>
  <c r="B9" i="19"/>
  <c r="C8" i="19"/>
  <c r="E8" i="19" s="1"/>
  <c r="G8" i="19" s="1"/>
  <c r="BV5" i="41"/>
  <c r="BW5" i="41"/>
  <c r="BW9" i="41" s="1"/>
  <c r="C7" i="3"/>
  <c r="E7" i="3" s="1"/>
  <c r="G7" i="3" s="1"/>
  <c r="B8" i="3"/>
  <c r="B8" i="109"/>
  <c r="B9" i="46"/>
  <c r="C8" i="46"/>
  <c r="E8" i="46" s="1"/>
  <c r="G8" i="46" s="1"/>
  <c r="C7" i="71"/>
  <c r="E7" i="71" s="1"/>
  <c r="G7" i="71" s="1"/>
  <c r="B8" i="71"/>
  <c r="B9" i="23"/>
  <c r="C8" i="23"/>
  <c r="E8" i="23" s="1"/>
  <c r="G8" i="23" s="1"/>
  <c r="C8" i="22"/>
  <c r="E8" i="22" s="1"/>
  <c r="G8" i="22" s="1"/>
  <c r="B9" i="22"/>
  <c r="C8" i="14"/>
  <c r="E8" i="14" s="1"/>
  <c r="G8" i="14" s="1"/>
  <c r="B9" i="14"/>
  <c r="B9" i="17"/>
  <c r="C8" i="17"/>
  <c r="E8" i="17" s="1"/>
  <c r="G8" i="17" s="1"/>
  <c r="B8" i="121"/>
  <c r="E7" i="23"/>
  <c r="G7" i="23" s="1"/>
  <c r="B8" i="125"/>
  <c r="B9" i="123"/>
  <c r="C8" i="123"/>
  <c r="E8" i="123" s="1"/>
  <c r="G8" i="123" s="1"/>
  <c r="AL10" i="27"/>
  <c r="A11" i="27"/>
  <c r="AJ10" i="27"/>
  <c r="BW10" i="27"/>
  <c r="AC10" i="27"/>
  <c r="AQ10" i="27"/>
  <c r="AP10" i="27"/>
  <c r="AN10" i="27"/>
  <c r="AM10" i="27"/>
  <c r="AE10" i="27"/>
  <c r="AD10" i="27"/>
  <c r="C7" i="81"/>
  <c r="E7" i="81" s="1"/>
  <c r="G7" i="81" s="1"/>
  <c r="B8" i="81"/>
  <c r="G7" i="44"/>
  <c r="C9" i="60"/>
  <c r="E9" i="60" s="1"/>
  <c r="BA10" i="60"/>
  <c r="Q10" i="60"/>
  <c r="AU10" i="60"/>
  <c r="N10" i="60"/>
  <c r="F10" i="60"/>
  <c r="H10" i="60"/>
  <c r="AR10" i="60"/>
  <c r="AD11" i="60"/>
  <c r="AF11" i="60" s="1"/>
  <c r="AA11" i="60"/>
  <c r="B12" i="60"/>
  <c r="X11" i="60"/>
  <c r="Z11" i="60" s="1"/>
  <c r="AY11" i="60"/>
  <c r="BA11" i="60" s="1"/>
  <c r="U11" i="60"/>
  <c r="W11" i="60" s="1"/>
  <c r="AS11" i="60"/>
  <c r="AU11" i="60" s="1"/>
  <c r="O11" i="60"/>
  <c r="Q11" i="60" s="1"/>
  <c r="AP11" i="60"/>
  <c r="L11" i="60"/>
  <c r="R11" i="60"/>
  <c r="T11" i="60" s="1"/>
  <c r="AJ11" i="60"/>
  <c r="AV11" i="60"/>
  <c r="AX11" i="60" s="1"/>
  <c r="AM11" i="60"/>
  <c r="AO11" i="60" s="1"/>
  <c r="AG11" i="60"/>
  <c r="E8" i="60"/>
  <c r="B8" i="83" l="1"/>
  <c r="B7" i="38"/>
  <c r="F3" i="79"/>
  <c r="D3" i="20"/>
  <c r="E3" i="72"/>
  <c r="C3" i="94"/>
  <c r="C8" i="66"/>
  <c r="E8" i="66" s="1"/>
  <c r="G8" i="66" s="1"/>
  <c r="B8" i="53"/>
  <c r="C8" i="53" s="1"/>
  <c r="E8" i="53" s="1"/>
  <c r="G8" i="53" s="1"/>
  <c r="B8" i="88"/>
  <c r="B8" i="76"/>
  <c r="C7" i="61"/>
  <c r="E7" i="61" s="1"/>
  <c r="G7" i="61" s="1"/>
  <c r="B8" i="51"/>
  <c r="B9" i="51" s="1"/>
  <c r="C7" i="91"/>
  <c r="E7" i="91" s="1"/>
  <c r="G7" i="91" s="1"/>
  <c r="B35" i="126"/>
  <c r="C34" i="126"/>
  <c r="B8" i="70"/>
  <c r="B9" i="70" s="1"/>
  <c r="C3" i="112"/>
  <c r="B8" i="11"/>
  <c r="C3" i="8"/>
  <c r="A11" i="31"/>
  <c r="D10" i="31"/>
  <c r="C10" i="31"/>
  <c r="C3" i="84"/>
  <c r="C3" i="83"/>
  <c r="F14" i="48"/>
  <c r="D14" i="48"/>
  <c r="C3" i="118"/>
  <c r="C7" i="80"/>
  <c r="E7" i="80" s="1"/>
  <c r="G7" i="80" s="1"/>
  <c r="BW6" i="41"/>
  <c r="C3" i="98"/>
  <c r="B8" i="84"/>
  <c r="C8" i="84" s="1"/>
  <c r="E8" i="84" s="1"/>
  <c r="G8" i="84" s="1"/>
  <c r="C3" i="121"/>
  <c r="C3" i="18"/>
  <c r="C3" i="78"/>
  <c r="C3" i="107"/>
  <c r="C3" i="93"/>
  <c r="C3" i="67"/>
  <c r="C3" i="111"/>
  <c r="C3" i="80"/>
  <c r="C3" i="61"/>
  <c r="C3" i="104"/>
  <c r="C3" i="77"/>
  <c r="B8" i="25"/>
  <c r="B9" i="25" s="1"/>
  <c r="C3" i="11"/>
  <c r="C3" i="91"/>
  <c r="C3" i="70"/>
  <c r="C3" i="36"/>
  <c r="C7" i="21"/>
  <c r="E7" i="21" s="1"/>
  <c r="G7" i="21" s="1"/>
  <c r="C3" i="73"/>
  <c r="C3" i="57"/>
  <c r="C3" i="38"/>
  <c r="C3" i="50"/>
  <c r="B7" i="93"/>
  <c r="C3" i="110"/>
  <c r="C3" i="123"/>
  <c r="C7" i="96"/>
  <c r="E7" i="96" s="1"/>
  <c r="G7" i="96" s="1"/>
  <c r="HH7" i="41"/>
  <c r="C3" i="109"/>
  <c r="C3" i="64"/>
  <c r="C3" i="42"/>
  <c r="E3" i="101"/>
  <c r="C3" i="53"/>
  <c r="C3" i="65"/>
  <c r="C3" i="124"/>
  <c r="C3" i="16"/>
  <c r="C3" i="71"/>
  <c r="C3" i="76"/>
  <c r="C3" i="90"/>
  <c r="C3" i="23"/>
  <c r="C3" i="9"/>
  <c r="C3" i="97"/>
  <c r="C3" i="125"/>
  <c r="C7" i="77"/>
  <c r="E7" i="77" s="1"/>
  <c r="G7" i="77" s="1"/>
  <c r="C3" i="25"/>
  <c r="C3" i="119"/>
  <c r="C3" i="69"/>
  <c r="C3" i="92"/>
  <c r="C3" i="117"/>
  <c r="B8" i="36"/>
  <c r="B9" i="36" s="1"/>
  <c r="C3" i="17"/>
  <c r="C3" i="14"/>
  <c r="C3" i="85"/>
  <c r="C3" i="46"/>
  <c r="C3" i="122"/>
  <c r="C3" i="37"/>
  <c r="B7" i="92"/>
  <c r="B8" i="65"/>
  <c r="B9" i="65" s="1"/>
  <c r="C3" i="95"/>
  <c r="C3" i="88"/>
  <c r="C3" i="51"/>
  <c r="C3" i="68"/>
  <c r="C3" i="44"/>
  <c r="C3" i="75"/>
  <c r="C3" i="96"/>
  <c r="G7" i="11"/>
  <c r="B8" i="57"/>
  <c r="B9" i="57" s="1"/>
  <c r="B8" i="90"/>
  <c r="B9" i="90" s="1"/>
  <c r="C3" i="66"/>
  <c r="C3" i="21"/>
  <c r="C3" i="13"/>
  <c r="C3" i="81"/>
  <c r="C7" i="85"/>
  <c r="E7" i="85" s="1"/>
  <c r="G7" i="85" s="1"/>
  <c r="C7" i="67"/>
  <c r="E7" i="67" s="1"/>
  <c r="G7" i="67" s="1"/>
  <c r="C3" i="43"/>
  <c r="C3" i="22"/>
  <c r="D3" i="103"/>
  <c r="AZ7" i="41"/>
  <c r="T7" i="41"/>
  <c r="C8" i="24"/>
  <c r="E8" i="24" s="1"/>
  <c r="G8" i="24" s="1"/>
  <c r="CM6" i="41"/>
  <c r="K13" i="125"/>
  <c r="J14" i="125"/>
  <c r="K14" i="125" s="1"/>
  <c r="B18" i="86"/>
  <c r="C17" i="86"/>
  <c r="HJ6" i="41"/>
  <c r="CL6" i="41"/>
  <c r="H7" i="41"/>
  <c r="DL7" i="41"/>
  <c r="CK7" i="41"/>
  <c r="EJ7" i="41"/>
  <c r="GR7" i="41"/>
  <c r="BQ7" i="41"/>
  <c r="FD7" i="41"/>
  <c r="GQ6" i="41"/>
  <c r="GP6" i="41"/>
  <c r="D6" i="41"/>
  <c r="HK6" i="41"/>
  <c r="BV6" i="41"/>
  <c r="GB7" i="41"/>
  <c r="DX7" i="41"/>
  <c r="FL7" i="41"/>
  <c r="EN7" i="41"/>
  <c r="C7" i="41"/>
  <c r="FX7" i="41"/>
  <c r="BD7" i="41"/>
  <c r="L7" i="41"/>
  <c r="BL7" i="41"/>
  <c r="BT7" i="41"/>
  <c r="X7" i="41"/>
  <c r="ER7" i="41"/>
  <c r="CV7" i="41"/>
  <c r="B8" i="41"/>
  <c r="B11" i="41" s="1"/>
  <c r="CF7" i="41"/>
  <c r="EB7" i="41"/>
  <c r="GV7" i="41"/>
  <c r="CB7" i="41"/>
  <c r="BX7" i="41"/>
  <c r="BU7" i="41"/>
  <c r="AB7" i="41"/>
  <c r="GZ7" i="41"/>
  <c r="BH7" i="41"/>
  <c r="GF7" i="41"/>
  <c r="DD7" i="41"/>
  <c r="CJ7" i="41"/>
  <c r="AV7" i="41"/>
  <c r="GJ7" i="41"/>
  <c r="DP7" i="41"/>
  <c r="P7" i="41"/>
  <c r="DT7" i="41"/>
  <c r="AN7" i="41"/>
  <c r="BP7" i="41"/>
  <c r="DH7" i="41"/>
  <c r="EF7" i="41"/>
  <c r="EZ7" i="41"/>
  <c r="CN7" i="41"/>
  <c r="FH7" i="41"/>
  <c r="CZ7" i="41"/>
  <c r="GN7" i="41"/>
  <c r="FT7" i="41"/>
  <c r="GO7" i="41"/>
  <c r="HD7" i="41"/>
  <c r="CR7" i="41"/>
  <c r="AR7" i="41"/>
  <c r="EV7" i="41"/>
  <c r="FP7" i="41"/>
  <c r="AF7" i="41"/>
  <c r="A12" i="40"/>
  <c r="B15" i="40"/>
  <c r="C15" i="40" s="1"/>
  <c r="C14" i="40"/>
  <c r="C8" i="93"/>
  <c r="G7" i="93"/>
  <c r="B9" i="94"/>
  <c r="C8" i="94"/>
  <c r="E8" i="94" s="1"/>
  <c r="G8" i="94" s="1"/>
  <c r="C8" i="82"/>
  <c r="E8" i="82" s="1"/>
  <c r="G8" i="82" s="1"/>
  <c r="B9" i="82"/>
  <c r="B9" i="111"/>
  <c r="C8" i="111"/>
  <c r="E8" i="111" s="1"/>
  <c r="G8" i="111" s="1"/>
  <c r="B9" i="110"/>
  <c r="C8" i="110"/>
  <c r="E8" i="110" s="1"/>
  <c r="G8" i="110" s="1"/>
  <c r="B10" i="46"/>
  <c r="C9" i="46"/>
  <c r="E9" i="46" s="1"/>
  <c r="G9" i="46" s="1"/>
  <c r="C8" i="107"/>
  <c r="E8" i="107" s="1"/>
  <c r="G8" i="107" s="1"/>
  <c r="B9" i="107"/>
  <c r="B10" i="50"/>
  <c r="C9" i="50"/>
  <c r="E9" i="50" s="1"/>
  <c r="G9" i="50" s="1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10" i="14"/>
  <c r="C9" i="14"/>
  <c r="E9" i="14" s="1"/>
  <c r="G9" i="14" s="1"/>
  <c r="B10" i="22"/>
  <c r="C9" i="22"/>
  <c r="E9" i="22" s="1"/>
  <c r="G9" i="22" s="1"/>
  <c r="B10" i="18"/>
  <c r="C9" i="18"/>
  <c r="E9" i="18" s="1"/>
  <c r="G9" i="18" s="1"/>
  <c r="C9" i="19"/>
  <c r="E9" i="19" s="1"/>
  <c r="G9" i="19" s="1"/>
  <c r="B10" i="19"/>
  <c r="B9" i="95"/>
  <c r="C8" i="95"/>
  <c r="E8" i="95" s="1"/>
  <c r="G8" i="95" s="1"/>
  <c r="C8" i="70"/>
  <c r="E8" i="70" s="1"/>
  <c r="G8" i="70" s="1"/>
  <c r="C8" i="67"/>
  <c r="E8" i="67" s="1"/>
  <c r="G8" i="67" s="1"/>
  <c r="B9" i="67"/>
  <c r="B9" i="109"/>
  <c r="C8" i="109"/>
  <c r="E8" i="109" s="1"/>
  <c r="G8" i="109" s="1"/>
  <c r="C9" i="64"/>
  <c r="E9" i="64" s="1"/>
  <c r="G9" i="64" s="1"/>
  <c r="B10" i="64"/>
  <c r="C8" i="75"/>
  <c r="B9" i="75"/>
  <c r="B9" i="124"/>
  <c r="C8" i="124"/>
  <c r="E8" i="124" s="1"/>
  <c r="G8" i="124" s="1"/>
  <c r="C8" i="92"/>
  <c r="G7" i="92"/>
  <c r="B10" i="23"/>
  <c r="C9" i="23"/>
  <c r="B8" i="73"/>
  <c r="G7" i="73"/>
  <c r="G8" i="44"/>
  <c r="E8" i="8"/>
  <c r="G8" i="8" s="1"/>
  <c r="C9" i="8"/>
  <c r="B9" i="121"/>
  <c r="C8" i="121"/>
  <c r="E8" i="121" s="1"/>
  <c r="G8" i="121" s="1"/>
  <c r="B10" i="49"/>
  <c r="C9" i="49"/>
  <c r="E9" i="49" s="1"/>
  <c r="G9" i="49" s="1"/>
  <c r="C8" i="85"/>
  <c r="E8" i="85" s="1"/>
  <c r="G8" i="85" s="1"/>
  <c r="B9" i="85"/>
  <c r="E8" i="75"/>
  <c r="G7" i="75"/>
  <c r="B10" i="17"/>
  <c r="C9" i="17"/>
  <c r="E9" i="17" s="1"/>
  <c r="G9" i="17" s="1"/>
  <c r="E8" i="11"/>
  <c r="G8" i="11" s="1"/>
  <c r="B9" i="104"/>
  <c r="C8" i="104"/>
  <c r="E8" i="104" s="1"/>
  <c r="G8" i="104" s="1"/>
  <c r="C9" i="24"/>
  <c r="E9" i="24" s="1"/>
  <c r="G9" i="24" s="1"/>
  <c r="B10" i="24"/>
  <c r="B10" i="66"/>
  <c r="C9" i="66"/>
  <c r="E9" i="66" s="1"/>
  <c r="G9" i="66" s="1"/>
  <c r="B9" i="11"/>
  <c r="C10" i="11"/>
  <c r="C7" i="38"/>
  <c r="E7" i="38" s="1"/>
  <c r="G7" i="38" s="1"/>
  <c r="B8" i="38"/>
  <c r="B9" i="91"/>
  <c r="C8" i="91"/>
  <c r="E8" i="91" s="1"/>
  <c r="G8" i="91" s="1"/>
  <c r="AL11" i="27"/>
  <c r="BW11" i="27"/>
  <c r="AE11" i="27"/>
  <c r="AD11" i="27"/>
  <c r="AQ11" i="27"/>
  <c r="AP11" i="27"/>
  <c r="AM11" i="27"/>
  <c r="A12" i="27"/>
  <c r="AN11" i="27"/>
  <c r="AJ11" i="27"/>
  <c r="AC11" i="27"/>
  <c r="B9" i="83"/>
  <c r="C8" i="83"/>
  <c r="E8" i="83" s="1"/>
  <c r="G8" i="83" s="1"/>
  <c r="E9" i="44"/>
  <c r="C9" i="44"/>
  <c r="B10" i="44"/>
  <c r="B9" i="71"/>
  <c r="C8" i="71"/>
  <c r="E8" i="71" s="1"/>
  <c r="G8" i="71" s="1"/>
  <c r="C8" i="117"/>
  <c r="E8" i="117" s="1"/>
  <c r="G8" i="117" s="1"/>
  <c r="B9" i="117"/>
  <c r="B9" i="96"/>
  <c r="C8" i="96"/>
  <c r="E8" i="96" s="1"/>
  <c r="G8" i="96" s="1"/>
  <c r="B8" i="69"/>
  <c r="G7" i="69"/>
  <c r="C8" i="21"/>
  <c r="E8" i="21" s="1"/>
  <c r="G8" i="21" s="1"/>
  <c r="B9" i="21"/>
  <c r="HI7" i="41"/>
  <c r="C10" i="43"/>
  <c r="E10" i="43" s="1"/>
  <c r="G10" i="43" s="1"/>
  <c r="B11" i="43"/>
  <c r="C8" i="80"/>
  <c r="E8" i="80" s="1"/>
  <c r="G8" i="80" s="1"/>
  <c r="B9" i="80"/>
  <c r="B10" i="16"/>
  <c r="C9" i="16"/>
  <c r="E9" i="16" s="1"/>
  <c r="G9" i="16" s="1"/>
  <c r="B10" i="123"/>
  <c r="C9" i="123"/>
  <c r="E9" i="123" s="1"/>
  <c r="G9" i="123" s="1"/>
  <c r="B9" i="88"/>
  <c r="C8" i="88"/>
  <c r="E8" i="88" s="1"/>
  <c r="G8" i="88" s="1"/>
  <c r="B9" i="125"/>
  <c r="C8" i="125"/>
  <c r="E8" i="125" s="1"/>
  <c r="G8" i="125" s="1"/>
  <c r="C8" i="119"/>
  <c r="E8" i="119" s="1"/>
  <c r="G8" i="119" s="1"/>
  <c r="B9" i="119"/>
  <c r="B9" i="77"/>
  <c r="C8" i="77"/>
  <c r="E8" i="77" s="1"/>
  <c r="G8" i="77" s="1"/>
  <c r="B9" i="81"/>
  <c r="C8" i="81"/>
  <c r="E8" i="81" s="1"/>
  <c r="G8" i="81" s="1"/>
  <c r="B9" i="3"/>
  <c r="C8" i="3"/>
  <c r="E8" i="3" s="1"/>
  <c r="G8" i="3" s="1"/>
  <c r="BR6" i="41"/>
  <c r="BS6" i="41"/>
  <c r="C8" i="51"/>
  <c r="E8" i="51" s="1"/>
  <c r="G8" i="51" s="1"/>
  <c r="B9" i="76"/>
  <c r="C8" i="76"/>
  <c r="E8" i="76" s="1"/>
  <c r="G8" i="76" s="1"/>
  <c r="B10" i="48"/>
  <c r="C9" i="48"/>
  <c r="E9" i="48" s="1"/>
  <c r="G9" i="48" s="1"/>
  <c r="B9" i="112"/>
  <c r="C8" i="112"/>
  <c r="B9" i="61"/>
  <c r="C8" i="61"/>
  <c r="E8" i="61" s="1"/>
  <c r="G8" i="61" s="1"/>
  <c r="AC11" i="60"/>
  <c r="AI11" i="60"/>
  <c r="AL11" i="60"/>
  <c r="N11" i="60"/>
  <c r="F11" i="60"/>
  <c r="B13" i="60"/>
  <c r="C10" i="60"/>
  <c r="H11" i="60"/>
  <c r="AR11" i="60"/>
  <c r="B9" i="53" l="1"/>
  <c r="C8" i="65"/>
  <c r="E8" i="65" s="1"/>
  <c r="G8" i="65" s="1"/>
  <c r="C8" i="36"/>
  <c r="E8" i="36" s="1"/>
  <c r="G8" i="36" s="1"/>
  <c r="C8" i="57"/>
  <c r="E8" i="57" s="1"/>
  <c r="G8" i="57" s="1"/>
  <c r="C8" i="90"/>
  <c r="E8" i="90" s="1"/>
  <c r="G8" i="90" s="1"/>
  <c r="B36" i="126"/>
  <c r="C35" i="126"/>
  <c r="A12" i="31"/>
  <c r="D11" i="31"/>
  <c r="C11" i="31"/>
  <c r="F15" i="48"/>
  <c r="D15" i="48"/>
  <c r="B9" i="84"/>
  <c r="C8" i="25"/>
  <c r="E8" i="25" s="1"/>
  <c r="G8" i="25" s="1"/>
  <c r="FH11" i="41"/>
  <c r="T11" i="41"/>
  <c r="DX11" i="41"/>
  <c r="DT11" i="41"/>
  <c r="CJ11" i="41"/>
  <c r="B12" i="41"/>
  <c r="AR11" i="41"/>
  <c r="X11" i="41"/>
  <c r="FD11" i="41"/>
  <c r="H11" i="41"/>
  <c r="CB11" i="41"/>
  <c r="GR11" i="41"/>
  <c r="GF11" i="41"/>
  <c r="ER11" i="41"/>
  <c r="C11" i="41"/>
  <c r="DP11" i="41"/>
  <c r="CF11" i="41"/>
  <c r="EN11" i="41"/>
  <c r="EJ11" i="41"/>
  <c r="BL11" i="41"/>
  <c r="GV11" i="41"/>
  <c r="AV11" i="41"/>
  <c r="DD11" i="41"/>
  <c r="CV11" i="41"/>
  <c r="GB11" i="41"/>
  <c r="BP11" i="41"/>
  <c r="GZ11" i="41"/>
  <c r="BH11" i="41"/>
  <c r="AN11" i="41"/>
  <c r="FL11" i="41"/>
  <c r="HD11" i="41"/>
  <c r="FP11" i="41"/>
  <c r="EZ11" i="41"/>
  <c r="DL11" i="41"/>
  <c r="L11" i="41"/>
  <c r="EV11" i="41"/>
  <c r="AB11" i="41"/>
  <c r="EB11" i="41"/>
  <c r="CZ11" i="41"/>
  <c r="AF11" i="41"/>
  <c r="FT11" i="41"/>
  <c r="EF11" i="41"/>
  <c r="CR11" i="41"/>
  <c r="AJ11" i="41"/>
  <c r="GJ11" i="41"/>
  <c r="CN11" i="41"/>
  <c r="DH11" i="41"/>
  <c r="FX11" i="41"/>
  <c r="BX11" i="41"/>
  <c r="AZ11" i="41"/>
  <c r="BT11" i="41"/>
  <c r="HH11" i="41"/>
  <c r="BD11" i="41"/>
  <c r="P11" i="41"/>
  <c r="GN11" i="41"/>
  <c r="BU8" i="41"/>
  <c r="BU9" i="41" s="1"/>
  <c r="HI8" i="41"/>
  <c r="HI9" i="41" s="1"/>
  <c r="EZ8" i="41"/>
  <c r="EZ9" i="41" s="1"/>
  <c r="T8" i="41"/>
  <c r="T9" i="41" s="1"/>
  <c r="C8" i="41"/>
  <c r="FX8" i="41"/>
  <c r="FX9" i="41" s="1"/>
  <c r="E8" i="112"/>
  <c r="G8" i="112" s="1"/>
  <c r="J15" i="125"/>
  <c r="K15" i="125" s="1"/>
  <c r="C18" i="86"/>
  <c r="B19" i="86"/>
  <c r="CM7" i="41"/>
  <c r="B16" i="87"/>
  <c r="BV7" i="41"/>
  <c r="GQ7" i="41"/>
  <c r="BR7" i="41"/>
  <c r="DL8" i="41"/>
  <c r="DL9" i="41" s="1"/>
  <c r="CJ8" i="41"/>
  <c r="CJ9" i="41" s="1"/>
  <c r="CR8" i="41"/>
  <c r="CR9" i="41" s="1"/>
  <c r="BS7" i="41"/>
  <c r="EJ8" i="41"/>
  <c r="EJ9" i="41" s="1"/>
  <c r="FP8" i="41"/>
  <c r="FP9" i="41" s="1"/>
  <c r="AJ8" i="41"/>
  <c r="AJ9" i="41" s="1"/>
  <c r="HD8" i="41"/>
  <c r="HD9" i="41" s="1"/>
  <c r="BH8" i="41"/>
  <c r="BH9" i="41" s="1"/>
  <c r="FD8" i="41"/>
  <c r="FD9" i="41" s="1"/>
  <c r="BS9" i="27"/>
  <c r="GW6" i="41" s="1"/>
  <c r="GX6" i="41" s="1"/>
  <c r="BW7" i="41"/>
  <c r="GP7" i="41"/>
  <c r="BS11" i="27"/>
  <c r="GW8" i="41" s="1"/>
  <c r="D7" i="41"/>
  <c r="GB8" i="41"/>
  <c r="GB9" i="41" s="1"/>
  <c r="CB8" i="41"/>
  <c r="CB9" i="41" s="1"/>
  <c r="GV8" i="41"/>
  <c r="GV9" i="41" s="1"/>
  <c r="CZ8" i="41"/>
  <c r="CZ9" i="41" s="1"/>
  <c r="AR8" i="41"/>
  <c r="AR9" i="41" s="1"/>
  <c r="FL8" i="41"/>
  <c r="FL9" i="41" s="1"/>
  <c r="DP8" i="41"/>
  <c r="DP9" i="41" s="1"/>
  <c r="ER8" i="41"/>
  <c r="ER9" i="41" s="1"/>
  <c r="H8" i="41"/>
  <c r="H9" i="41" s="1"/>
  <c r="AN8" i="41"/>
  <c r="AN9" i="41" s="1"/>
  <c r="GR8" i="41"/>
  <c r="GR9" i="41" s="1"/>
  <c r="FH8" i="41"/>
  <c r="FH9" i="41" s="1"/>
  <c r="CF8" i="41"/>
  <c r="CF9" i="41" s="1"/>
  <c r="L8" i="41"/>
  <c r="L9" i="41" s="1"/>
  <c r="EN8" i="41"/>
  <c r="EN9" i="41" s="1"/>
  <c r="EV8" i="41"/>
  <c r="EV9" i="41" s="1"/>
  <c r="AZ8" i="41"/>
  <c r="AZ9" i="41" s="1"/>
  <c r="X8" i="41"/>
  <c r="X9" i="41" s="1"/>
  <c r="GJ8" i="41"/>
  <c r="GJ9" i="41" s="1"/>
  <c r="BX8" i="41"/>
  <c r="BX9" i="41" s="1"/>
  <c r="EB8" i="41"/>
  <c r="EB9" i="41" s="1"/>
  <c r="CL7" i="41"/>
  <c r="GN8" i="41"/>
  <c r="GN9" i="41" s="1"/>
  <c r="CV8" i="41"/>
  <c r="CV9" i="41" s="1"/>
  <c r="P8" i="41"/>
  <c r="P9" i="41" s="1"/>
  <c r="DX8" i="41"/>
  <c r="DX9" i="41" s="1"/>
  <c r="GF8" i="41"/>
  <c r="GF9" i="41" s="1"/>
  <c r="BP8" i="41"/>
  <c r="BP9" i="41" s="1"/>
  <c r="AV8" i="41"/>
  <c r="AV9" i="41" s="1"/>
  <c r="DH8" i="41"/>
  <c r="DH9" i="41" s="1"/>
  <c r="AF8" i="41"/>
  <c r="AF9" i="41" s="1"/>
  <c r="GZ8" i="41"/>
  <c r="GZ9" i="41" s="1"/>
  <c r="BL8" i="41"/>
  <c r="BL9" i="41" s="1"/>
  <c r="AB8" i="41"/>
  <c r="AB9" i="41" s="1"/>
  <c r="DD8" i="41"/>
  <c r="DD9" i="41" s="1"/>
  <c r="CN8" i="41"/>
  <c r="CN9" i="41" s="1"/>
  <c r="BD8" i="41"/>
  <c r="BD9" i="41" s="1"/>
  <c r="HH8" i="41"/>
  <c r="HH9" i="41" s="1"/>
  <c r="DT8" i="41"/>
  <c r="DT9" i="41" s="1"/>
  <c r="BQ8" i="41"/>
  <c r="BQ9" i="41" s="1"/>
  <c r="BT8" i="41"/>
  <c r="BT9" i="41" s="1"/>
  <c r="FT8" i="41"/>
  <c r="FT9" i="41" s="1"/>
  <c r="EF8" i="41"/>
  <c r="EF9" i="41" s="1"/>
  <c r="B10" i="53"/>
  <c r="C9" i="53"/>
  <c r="E9" i="53" s="1"/>
  <c r="G9" i="53" s="1"/>
  <c r="B11" i="14"/>
  <c r="C10" i="14"/>
  <c r="E10" i="14" s="1"/>
  <c r="G10" i="14" s="1"/>
  <c r="C9" i="111"/>
  <c r="E9" i="111" s="1"/>
  <c r="G9" i="111" s="1"/>
  <c r="B10" i="111"/>
  <c r="C9" i="95"/>
  <c r="E9" i="95" s="1"/>
  <c r="G9" i="95" s="1"/>
  <c r="B10" i="95"/>
  <c r="C9" i="21"/>
  <c r="E9" i="21" s="1"/>
  <c r="G9" i="21" s="1"/>
  <c r="B10" i="21"/>
  <c r="C9" i="75"/>
  <c r="B10" i="75"/>
  <c r="B11" i="19"/>
  <c r="C10" i="19"/>
  <c r="E10" i="19" s="1"/>
  <c r="G10" i="19" s="1"/>
  <c r="CK8" i="41"/>
  <c r="CK9" i="41" s="1"/>
  <c r="B10" i="117"/>
  <c r="C9" i="117"/>
  <c r="E9" i="117" s="1"/>
  <c r="G9" i="117" s="1"/>
  <c r="C10" i="49"/>
  <c r="E10" i="49" s="1"/>
  <c r="G10" i="49" s="1"/>
  <c r="B11" i="49"/>
  <c r="B10" i="107"/>
  <c r="C9" i="107"/>
  <c r="E9" i="107" s="1"/>
  <c r="G9" i="107" s="1"/>
  <c r="C10" i="64"/>
  <c r="E10" i="64" s="1"/>
  <c r="G10" i="64" s="1"/>
  <c r="B11" i="64"/>
  <c r="BW12" i="27"/>
  <c r="HI11" i="41" s="1"/>
  <c r="BS12" i="27"/>
  <c r="GW11" i="41" s="1"/>
  <c r="AE12" i="27"/>
  <c r="BU11" i="41" s="1"/>
  <c r="AD12" i="27"/>
  <c r="GO11" i="41"/>
  <c r="AQ12" i="27"/>
  <c r="AP12" i="27"/>
  <c r="AN12" i="27"/>
  <c r="AM12" i="27"/>
  <c r="AL12" i="27"/>
  <c r="A13" i="27"/>
  <c r="AJ12" i="27"/>
  <c r="CK11" i="41" s="1"/>
  <c r="AC12" i="27"/>
  <c r="BQ11" i="41" s="1"/>
  <c r="B10" i="80"/>
  <c r="C9" i="80"/>
  <c r="E9" i="80" s="1"/>
  <c r="G9" i="80" s="1"/>
  <c r="B10" i="84"/>
  <c r="C9" i="84"/>
  <c r="E9" i="84" s="1"/>
  <c r="G9" i="84" s="1"/>
  <c r="C10" i="66"/>
  <c r="E10" i="66" s="1"/>
  <c r="G10" i="66" s="1"/>
  <c r="B11" i="66"/>
  <c r="C9" i="90"/>
  <c r="E9" i="90" s="1"/>
  <c r="G9" i="90" s="1"/>
  <c r="B10" i="90"/>
  <c r="C9" i="91"/>
  <c r="E9" i="91" s="1"/>
  <c r="G9" i="91" s="1"/>
  <c r="B10" i="91"/>
  <c r="C9" i="121"/>
  <c r="E9" i="121" s="1"/>
  <c r="G9" i="121" s="1"/>
  <c r="B10" i="121"/>
  <c r="B10" i="109"/>
  <c r="C9" i="109"/>
  <c r="E9" i="109" s="1"/>
  <c r="G9" i="109" s="1"/>
  <c r="B10" i="36"/>
  <c r="C9" i="36"/>
  <c r="E9" i="36" s="1"/>
  <c r="G9" i="36" s="1"/>
  <c r="B10" i="82"/>
  <c r="C9" i="82"/>
  <c r="E9" i="82" s="1"/>
  <c r="G9" i="82" s="1"/>
  <c r="B10" i="124"/>
  <c r="C9" i="124"/>
  <c r="E9" i="124" s="1"/>
  <c r="G9" i="124" s="1"/>
  <c r="B10" i="81"/>
  <c r="C9" i="81"/>
  <c r="E9" i="81" s="1"/>
  <c r="G9" i="81" s="1"/>
  <c r="B12" i="43"/>
  <c r="C11" i="43"/>
  <c r="E11" i="43" s="1"/>
  <c r="G11" i="43" s="1"/>
  <c r="BS10" i="27"/>
  <c r="GW7" i="41" s="1"/>
  <c r="B9" i="73"/>
  <c r="C8" i="73"/>
  <c r="E8" i="73" s="1"/>
  <c r="G8" i="73" s="1"/>
  <c r="C10" i="18"/>
  <c r="E10" i="18" s="1"/>
  <c r="G10" i="18" s="1"/>
  <c r="B11" i="18"/>
  <c r="GO8" i="41"/>
  <c r="GO9" i="41" s="1"/>
  <c r="BS8" i="27"/>
  <c r="E8" i="92"/>
  <c r="B8" i="92"/>
  <c r="B11" i="16"/>
  <c r="C10" i="16"/>
  <c r="E10" i="16" s="1"/>
  <c r="G10" i="16" s="1"/>
  <c r="C9" i="67"/>
  <c r="E9" i="67" s="1"/>
  <c r="G9" i="67" s="1"/>
  <c r="B10" i="67"/>
  <c r="B10" i="83"/>
  <c r="C9" i="83"/>
  <c r="E9" i="83" s="1"/>
  <c r="G9" i="83" s="1"/>
  <c r="B11" i="24"/>
  <c r="C10" i="24"/>
  <c r="E10" i="24" s="1"/>
  <c r="G10" i="24" s="1"/>
  <c r="B10" i="112"/>
  <c r="C9" i="112"/>
  <c r="E9" i="112" s="1"/>
  <c r="G9" i="112" s="1"/>
  <c r="B10" i="65"/>
  <c r="C9" i="65"/>
  <c r="E9" i="65" s="1"/>
  <c r="G9" i="65" s="1"/>
  <c r="C9" i="77"/>
  <c r="E9" i="77" s="1"/>
  <c r="G9" i="77" s="1"/>
  <c r="B10" i="77"/>
  <c r="B11" i="123"/>
  <c r="C10" i="123"/>
  <c r="E10" i="123" s="1"/>
  <c r="G10" i="123" s="1"/>
  <c r="HK7" i="41"/>
  <c r="HJ7" i="41"/>
  <c r="B10" i="57"/>
  <c r="C9" i="57"/>
  <c r="E9" i="57" s="1"/>
  <c r="G9" i="57" s="1"/>
  <c r="B10" i="25"/>
  <c r="C9" i="25"/>
  <c r="E9" i="25" s="1"/>
  <c r="G9" i="25" s="1"/>
  <c r="B10" i="88"/>
  <c r="C9" i="88"/>
  <c r="E9" i="88" s="1"/>
  <c r="G9" i="88" s="1"/>
  <c r="B9" i="38"/>
  <c r="C8" i="38"/>
  <c r="E8" i="38" s="1"/>
  <c r="G8" i="38" s="1"/>
  <c r="B10" i="11"/>
  <c r="C11" i="11"/>
  <c r="E9" i="23"/>
  <c r="G9" i="23" s="1"/>
  <c r="C10" i="46"/>
  <c r="E10" i="46" s="1"/>
  <c r="G10" i="46" s="1"/>
  <c r="B11" i="46"/>
  <c r="B10" i="94"/>
  <c r="C9" i="94"/>
  <c r="E9" i="94" s="1"/>
  <c r="G9" i="94" s="1"/>
  <c r="B10" i="104"/>
  <c r="C9" i="104"/>
  <c r="E9" i="104" s="1"/>
  <c r="G9" i="104" s="1"/>
  <c r="C9" i="51"/>
  <c r="E9" i="51" s="1"/>
  <c r="G9" i="51" s="1"/>
  <c r="B10" i="51"/>
  <c r="B9" i="69"/>
  <c r="C8" i="69"/>
  <c r="E8" i="69" s="1"/>
  <c r="G8" i="69" s="1"/>
  <c r="C10" i="44"/>
  <c r="B11" i="44"/>
  <c r="E10" i="44"/>
  <c r="E9" i="11"/>
  <c r="G9" i="11" s="1"/>
  <c r="G8" i="75"/>
  <c r="E9" i="75"/>
  <c r="B11" i="23"/>
  <c r="C10" i="23"/>
  <c r="C9" i="70"/>
  <c r="E9" i="70" s="1"/>
  <c r="G9" i="70" s="1"/>
  <c r="B10" i="70"/>
  <c r="B10" i="61"/>
  <c r="C9" i="61"/>
  <c r="E9" i="61" s="1"/>
  <c r="G9" i="61" s="1"/>
  <c r="C10" i="50"/>
  <c r="E10" i="50" s="1"/>
  <c r="G10" i="50" s="1"/>
  <c r="B11" i="50"/>
  <c r="B10" i="125"/>
  <c r="C9" i="125"/>
  <c r="E9" i="125" s="1"/>
  <c r="G9" i="125" s="1"/>
  <c r="B10" i="71"/>
  <c r="C9" i="71"/>
  <c r="E9" i="71" s="1"/>
  <c r="G9" i="71" s="1"/>
  <c r="B11" i="17"/>
  <c r="C10" i="17"/>
  <c r="E10" i="17" s="1"/>
  <c r="G10" i="17" s="1"/>
  <c r="B10" i="85"/>
  <c r="C9" i="85"/>
  <c r="E9" i="85" s="1"/>
  <c r="G9" i="85" s="1"/>
  <c r="C10" i="8"/>
  <c r="E9" i="8"/>
  <c r="G9" i="8" s="1"/>
  <c r="E8" i="93"/>
  <c r="B8" i="93"/>
  <c r="B11" i="22"/>
  <c r="C10" i="22"/>
  <c r="E10" i="22" s="1"/>
  <c r="G10" i="22" s="1"/>
  <c r="B10" i="3"/>
  <c r="C9" i="3"/>
  <c r="E9" i="3" s="1"/>
  <c r="G9" i="3" s="1"/>
  <c r="C10" i="48"/>
  <c r="E10" i="48" s="1"/>
  <c r="G10" i="48" s="1"/>
  <c r="B11" i="48"/>
  <c r="C9" i="76"/>
  <c r="E9" i="76" s="1"/>
  <c r="G9" i="76" s="1"/>
  <c r="B10" i="76"/>
  <c r="B10" i="119"/>
  <c r="C9" i="119"/>
  <c r="E9" i="119" s="1"/>
  <c r="G9" i="119" s="1"/>
  <c r="B10" i="96"/>
  <c r="C9" i="96"/>
  <c r="E9" i="96" s="1"/>
  <c r="G9" i="96" s="1"/>
  <c r="G9" i="44"/>
  <c r="B10" i="110"/>
  <c r="C9" i="110"/>
  <c r="E9" i="110" s="1"/>
  <c r="G9" i="110" s="1"/>
  <c r="B17" i="63"/>
  <c r="E10" i="60"/>
  <c r="B14" i="60"/>
  <c r="C11" i="60"/>
  <c r="E11" i="60" s="1"/>
  <c r="C36" i="126" l="1"/>
  <c r="B39" i="126"/>
  <c r="F16" i="48"/>
  <c r="D16" i="48"/>
  <c r="A13" i="31"/>
  <c r="D12" i="31"/>
  <c r="C12" i="31"/>
  <c r="GP11" i="41"/>
  <c r="GQ11" i="41"/>
  <c r="GQ18" i="41" s="1"/>
  <c r="HJ11" i="41"/>
  <c r="HK11" i="41"/>
  <c r="HK18" i="41" s="1"/>
  <c r="D11" i="41"/>
  <c r="DD12" i="41"/>
  <c r="EB12" i="41"/>
  <c r="AF12" i="41"/>
  <c r="EJ12" i="41"/>
  <c r="DT12" i="41"/>
  <c r="C12" i="41"/>
  <c r="EF12" i="41"/>
  <c r="H12" i="41"/>
  <c r="CR12" i="41"/>
  <c r="GR12" i="41"/>
  <c r="T12" i="41"/>
  <c r="FL12" i="41"/>
  <c r="BL12" i="41"/>
  <c r="BT12" i="41"/>
  <c r="FP12" i="41"/>
  <c r="CJ12" i="41"/>
  <c r="DL12" i="41"/>
  <c r="CF12" i="41"/>
  <c r="AB12" i="41"/>
  <c r="FX12" i="41"/>
  <c r="EV12" i="41"/>
  <c r="CN12" i="41"/>
  <c r="L12" i="41"/>
  <c r="CB12" i="41"/>
  <c r="ER12" i="41"/>
  <c r="CV12" i="41"/>
  <c r="GJ12" i="41"/>
  <c r="HD12" i="41"/>
  <c r="GF12" i="41"/>
  <c r="HH12" i="41"/>
  <c r="DP12" i="41"/>
  <c r="BH12" i="41"/>
  <c r="X12" i="41"/>
  <c r="BX12" i="41"/>
  <c r="BP12" i="41"/>
  <c r="FH12" i="41"/>
  <c r="GV12" i="41"/>
  <c r="FD12" i="41"/>
  <c r="GZ12" i="41"/>
  <c r="DX12" i="41"/>
  <c r="FT12" i="41"/>
  <c r="AV12" i="41"/>
  <c r="AJ12" i="41"/>
  <c r="P12" i="41"/>
  <c r="EN12" i="41"/>
  <c r="AZ12" i="41"/>
  <c r="GN12" i="41"/>
  <c r="EZ12" i="41"/>
  <c r="GB12" i="41"/>
  <c r="AR12" i="41"/>
  <c r="CZ12" i="41"/>
  <c r="AN12" i="41"/>
  <c r="DH12" i="41"/>
  <c r="BD12" i="41"/>
  <c r="CL11" i="41"/>
  <c r="CM11" i="41"/>
  <c r="BR11" i="41"/>
  <c r="BS11" i="41"/>
  <c r="GY11" i="41"/>
  <c r="GX11" i="41"/>
  <c r="BW11" i="41"/>
  <c r="BV11" i="41"/>
  <c r="BV8" i="41"/>
  <c r="BV9" i="41" s="1"/>
  <c r="B13" i="41"/>
  <c r="HK8" i="41"/>
  <c r="B20" i="86"/>
  <c r="C19" i="86"/>
  <c r="B17" i="87"/>
  <c r="C16" i="87"/>
  <c r="HJ8" i="41"/>
  <c r="HJ9" i="41" s="1"/>
  <c r="GY6" i="41"/>
  <c r="GY8" i="41"/>
  <c r="GX8" i="41"/>
  <c r="D8" i="41"/>
  <c r="D9" i="41" s="1"/>
  <c r="G10" i="44"/>
  <c r="BS8" i="41"/>
  <c r="BS9" i="41" s="1"/>
  <c r="BR8" i="41"/>
  <c r="BR9" i="41" s="1"/>
  <c r="BW8" i="41"/>
  <c r="C10" i="53"/>
  <c r="E10" i="53" s="1"/>
  <c r="G10" i="53" s="1"/>
  <c r="B11" i="53"/>
  <c r="C10" i="124"/>
  <c r="E10" i="124" s="1"/>
  <c r="G10" i="124" s="1"/>
  <c r="B11" i="124"/>
  <c r="B11" i="95"/>
  <c r="C10" i="95"/>
  <c r="E10" i="95" s="1"/>
  <c r="G10" i="95" s="1"/>
  <c r="C10" i="90"/>
  <c r="E10" i="90" s="1"/>
  <c r="G10" i="90" s="1"/>
  <c r="B11" i="90"/>
  <c r="B11" i="117"/>
  <c r="C10" i="117"/>
  <c r="E10" i="117" s="1"/>
  <c r="G10" i="117" s="1"/>
  <c r="C10" i="80"/>
  <c r="E10" i="80" s="1"/>
  <c r="G10" i="80" s="1"/>
  <c r="B11" i="80"/>
  <c r="GO12" i="41"/>
  <c r="AQ13" i="27"/>
  <c r="AN13" i="27"/>
  <c r="AM13" i="27"/>
  <c r="AP13" i="27"/>
  <c r="AL13" i="27"/>
  <c r="AJ13" i="27"/>
  <c r="CK12" i="41" s="1"/>
  <c r="AD13" i="27"/>
  <c r="A14" i="27"/>
  <c r="AE13" i="27"/>
  <c r="BU12" i="41" s="1"/>
  <c r="BW13" i="27"/>
  <c r="HI12" i="41" s="1"/>
  <c r="BS13" i="27"/>
  <c r="GW12" i="41" s="1"/>
  <c r="AC13" i="27"/>
  <c r="BQ12" i="41" s="1"/>
  <c r="B12" i="64"/>
  <c r="C11" i="64"/>
  <c r="E11" i="64" s="1"/>
  <c r="G11" i="64" s="1"/>
  <c r="CL8" i="41"/>
  <c r="CL9" i="41" s="1"/>
  <c r="CM8" i="41"/>
  <c r="CM9" i="41" s="1"/>
  <c r="GQ8" i="41"/>
  <c r="GP8" i="41"/>
  <c r="GP9" i="41" s="1"/>
  <c r="B11" i="125"/>
  <c r="C10" i="125"/>
  <c r="E10" i="125" s="1"/>
  <c r="G10" i="125" s="1"/>
  <c r="C10" i="88"/>
  <c r="E10" i="88" s="1"/>
  <c r="G10" i="88" s="1"/>
  <c r="B11" i="88"/>
  <c r="B16" i="40"/>
  <c r="B11" i="112"/>
  <c r="C10" i="112"/>
  <c r="E10" i="112" s="1"/>
  <c r="G10" i="112" s="1"/>
  <c r="C10" i="36"/>
  <c r="E10" i="36" s="1"/>
  <c r="G10" i="36" s="1"/>
  <c r="B11" i="36"/>
  <c r="B12" i="66"/>
  <c r="C11" i="66"/>
  <c r="E11" i="66" s="1"/>
  <c r="G11" i="66" s="1"/>
  <c r="B12" i="19"/>
  <c r="C11" i="19"/>
  <c r="E11" i="19" s="1"/>
  <c r="G11" i="19" s="1"/>
  <c r="B11" i="82"/>
  <c r="C10" i="82"/>
  <c r="E10" i="82" s="1"/>
  <c r="G10" i="82" s="1"/>
  <c r="C9" i="73"/>
  <c r="E9" i="73" s="1"/>
  <c r="G9" i="73" s="1"/>
  <c r="B10" i="73"/>
  <c r="C10" i="67"/>
  <c r="E10" i="67" s="1"/>
  <c r="G10" i="67" s="1"/>
  <c r="B11" i="67"/>
  <c r="GY7" i="41"/>
  <c r="GX7" i="41"/>
  <c r="B11" i="111"/>
  <c r="C10" i="111"/>
  <c r="E10" i="111" s="1"/>
  <c r="G10" i="111" s="1"/>
  <c r="G8" i="93"/>
  <c r="C9" i="93"/>
  <c r="B11" i="104"/>
  <c r="C10" i="104"/>
  <c r="E10" i="104" s="1"/>
  <c r="G10" i="104" s="1"/>
  <c r="B12" i="18"/>
  <c r="C11" i="18"/>
  <c r="E11" i="18" s="1"/>
  <c r="G11" i="18" s="1"/>
  <c r="C11" i="123"/>
  <c r="E11" i="123" s="1"/>
  <c r="G11" i="123" s="1"/>
  <c r="B12" i="123"/>
  <c r="B11" i="85"/>
  <c r="C10" i="85"/>
  <c r="E10" i="85" s="1"/>
  <c r="G10" i="85" s="1"/>
  <c r="B11" i="84"/>
  <c r="C10" i="84"/>
  <c r="E10" i="84" s="1"/>
  <c r="G10" i="84" s="1"/>
  <c r="C10" i="107"/>
  <c r="E10" i="107" s="1"/>
  <c r="G10" i="107" s="1"/>
  <c r="B11" i="107"/>
  <c r="E10" i="75"/>
  <c r="G9" i="75"/>
  <c r="B11" i="91"/>
  <c r="C10" i="91"/>
  <c r="E10" i="91" s="1"/>
  <c r="G10" i="91" s="1"/>
  <c r="C10" i="109"/>
  <c r="E10" i="109" s="1"/>
  <c r="G10" i="109" s="1"/>
  <c r="B11" i="109"/>
  <c r="C11" i="50"/>
  <c r="E11" i="50" s="1"/>
  <c r="G11" i="50" s="1"/>
  <c r="B12" i="50"/>
  <c r="B11" i="94"/>
  <c r="C10" i="94"/>
  <c r="E10" i="94" s="1"/>
  <c r="G10" i="94" s="1"/>
  <c r="C11" i="17"/>
  <c r="E11" i="17" s="1"/>
  <c r="G11" i="17" s="1"/>
  <c r="B12" i="17"/>
  <c r="B11" i="65"/>
  <c r="C10" i="65"/>
  <c r="E10" i="65" s="1"/>
  <c r="G10" i="65" s="1"/>
  <c r="B11" i="75"/>
  <c r="C10" i="75"/>
  <c r="C10" i="77"/>
  <c r="E10" i="77" s="1"/>
  <c r="G10" i="77" s="1"/>
  <c r="B11" i="77"/>
  <c r="B12" i="44"/>
  <c r="E11" i="44"/>
  <c r="C11" i="44"/>
  <c r="C11" i="14"/>
  <c r="E11" i="14" s="1"/>
  <c r="G11" i="14" s="1"/>
  <c r="B12" i="14"/>
  <c r="B12" i="24"/>
  <c r="C11" i="24"/>
  <c r="E11" i="24" s="1"/>
  <c r="G11" i="24" s="1"/>
  <c r="C10" i="119"/>
  <c r="E10" i="119" s="1"/>
  <c r="G10" i="119" s="1"/>
  <c r="B11" i="119"/>
  <c r="C10" i="83"/>
  <c r="E10" i="83" s="1"/>
  <c r="G10" i="83" s="1"/>
  <c r="B11" i="83"/>
  <c r="B12" i="48"/>
  <c r="C11" i="48"/>
  <c r="E11" i="48" s="1"/>
  <c r="G11" i="48" s="1"/>
  <c r="B11" i="11"/>
  <c r="C12" i="11"/>
  <c r="B12" i="16"/>
  <c r="C11" i="16"/>
  <c r="E11" i="16" s="1"/>
  <c r="G11" i="16" s="1"/>
  <c r="B10" i="69"/>
  <c r="C9" i="69"/>
  <c r="E9" i="69" s="1"/>
  <c r="G9" i="69" s="1"/>
  <c r="E10" i="11"/>
  <c r="G10" i="11" s="1"/>
  <c r="C12" i="43"/>
  <c r="E12" i="43" s="1"/>
  <c r="G12" i="43" s="1"/>
  <c r="B13" i="43"/>
  <c r="B11" i="121"/>
  <c r="C10" i="121"/>
  <c r="E10" i="121" s="1"/>
  <c r="G10" i="121" s="1"/>
  <c r="B12" i="49"/>
  <c r="C11" i="49"/>
  <c r="E11" i="49" s="1"/>
  <c r="G11" i="49" s="1"/>
  <c r="C10" i="57"/>
  <c r="E10" i="57" s="1"/>
  <c r="G10" i="57" s="1"/>
  <c r="B11" i="57"/>
  <c r="B11" i="25"/>
  <c r="C10" i="25"/>
  <c r="E10" i="25" s="1"/>
  <c r="G10" i="25" s="1"/>
  <c r="B11" i="70"/>
  <c r="C10" i="70"/>
  <c r="E10" i="70" s="1"/>
  <c r="G10" i="70" s="1"/>
  <c r="B11" i="71"/>
  <c r="C10" i="71"/>
  <c r="E10" i="71" s="1"/>
  <c r="G10" i="71" s="1"/>
  <c r="C10" i="96"/>
  <c r="E10" i="96" s="1"/>
  <c r="G10" i="96" s="1"/>
  <c r="B11" i="96"/>
  <c r="C9" i="38"/>
  <c r="E9" i="38" s="1"/>
  <c r="G9" i="38" s="1"/>
  <c r="B10" i="38"/>
  <c r="C10" i="61"/>
  <c r="E10" i="61" s="1"/>
  <c r="G10" i="61" s="1"/>
  <c r="B11" i="61"/>
  <c r="C10" i="3"/>
  <c r="E10" i="3" s="1"/>
  <c r="G10" i="3" s="1"/>
  <c r="B11" i="3"/>
  <c r="B11" i="51"/>
  <c r="C10" i="51"/>
  <c r="E10" i="51" s="1"/>
  <c r="G10" i="51" s="1"/>
  <c r="G8" i="92"/>
  <c r="C9" i="92"/>
  <c r="C10" i="81"/>
  <c r="E10" i="81" s="1"/>
  <c r="G10" i="81" s="1"/>
  <c r="B11" i="81"/>
  <c r="C10" i="21"/>
  <c r="E10" i="21" s="1"/>
  <c r="G10" i="21" s="1"/>
  <c r="B11" i="21"/>
  <c r="B12" i="23"/>
  <c r="C11" i="23"/>
  <c r="C11" i="22"/>
  <c r="E11" i="22" s="1"/>
  <c r="G11" i="22" s="1"/>
  <c r="B12" i="22"/>
  <c r="C11" i="8"/>
  <c r="E10" i="8"/>
  <c r="G10" i="8" s="1"/>
  <c r="B11" i="76"/>
  <c r="C10" i="76"/>
  <c r="E10" i="76" s="1"/>
  <c r="G10" i="76" s="1"/>
  <c r="B12" i="46"/>
  <c r="C11" i="46"/>
  <c r="E11" i="46" s="1"/>
  <c r="G11" i="46" s="1"/>
  <c r="B11" i="110"/>
  <c r="C10" i="110"/>
  <c r="E10" i="110" s="1"/>
  <c r="G10" i="110" s="1"/>
  <c r="E10" i="23"/>
  <c r="G10" i="23" s="1"/>
  <c r="GW5" i="41"/>
  <c r="GW9" i="41" s="1"/>
  <c r="B18" i="63"/>
  <c r="C17" i="63"/>
  <c r="B15" i="60"/>
  <c r="D54" i="41" l="1"/>
  <c r="H54" i="41"/>
  <c r="B40" i="126"/>
  <c r="C39" i="126"/>
  <c r="A14" i="31"/>
  <c r="D13" i="31"/>
  <c r="C13" i="31"/>
  <c r="F17" i="48"/>
  <c r="D17" i="48"/>
  <c r="GQ12" i="41"/>
  <c r="GP12" i="41"/>
  <c r="HJ12" i="41"/>
  <c r="HK12" i="41"/>
  <c r="CM12" i="41"/>
  <c r="CL12" i="41"/>
  <c r="D12" i="41"/>
  <c r="BS12" i="41"/>
  <c r="BR12" i="41"/>
  <c r="GY12" i="41"/>
  <c r="GX12" i="41"/>
  <c r="BW12" i="41"/>
  <c r="BV12" i="41"/>
  <c r="DX13" i="41"/>
  <c r="CF13" i="41"/>
  <c r="AB13" i="41"/>
  <c r="L13" i="41"/>
  <c r="DD13" i="41"/>
  <c r="FH13" i="41"/>
  <c r="DL13" i="41"/>
  <c r="GR13" i="41"/>
  <c r="C13" i="41"/>
  <c r="AZ13" i="41"/>
  <c r="CN13" i="41"/>
  <c r="HD13" i="41"/>
  <c r="ER13" i="41"/>
  <c r="BP13" i="41"/>
  <c r="T13" i="41"/>
  <c r="EJ13" i="41"/>
  <c r="BH13" i="41"/>
  <c r="B14" i="41"/>
  <c r="DP13" i="41"/>
  <c r="CB13" i="41"/>
  <c r="P13" i="41"/>
  <c r="GJ13" i="41"/>
  <c r="H13" i="41"/>
  <c r="AJ13" i="41"/>
  <c r="FD13" i="41"/>
  <c r="FP13" i="41"/>
  <c r="EF13" i="41"/>
  <c r="HH13" i="41"/>
  <c r="CV13" i="41"/>
  <c r="DH13" i="41"/>
  <c r="FT13" i="41"/>
  <c r="AV13" i="41"/>
  <c r="CJ13" i="41"/>
  <c r="GN13" i="41"/>
  <c r="EB13" i="41"/>
  <c r="BX13" i="41"/>
  <c r="GB13" i="41"/>
  <c r="CR13" i="41"/>
  <c r="EZ13" i="41"/>
  <c r="BD13" i="41"/>
  <c r="FL13" i="41"/>
  <c r="BL13" i="41"/>
  <c r="GZ13" i="41"/>
  <c r="EV13" i="41"/>
  <c r="AN13" i="41"/>
  <c r="AR13" i="41"/>
  <c r="EN13" i="41"/>
  <c r="BT13" i="41"/>
  <c r="GF13" i="41"/>
  <c r="X13" i="41"/>
  <c r="CZ13" i="41"/>
  <c r="AF13" i="41"/>
  <c r="GV13" i="41"/>
  <c r="DT13" i="41"/>
  <c r="FX13" i="41"/>
  <c r="B21" i="86"/>
  <c r="C20" i="86"/>
  <c r="C17" i="87"/>
  <c r="B18" i="87"/>
  <c r="B21" i="87" s="1"/>
  <c r="B12" i="76"/>
  <c r="C11" i="76"/>
  <c r="E11" i="76" s="1"/>
  <c r="G11" i="76" s="1"/>
  <c r="C11" i="91"/>
  <c r="E11" i="91" s="1"/>
  <c r="G11" i="91" s="1"/>
  <c r="B12" i="91"/>
  <c r="C11" i="25"/>
  <c r="E11" i="25" s="1"/>
  <c r="G11" i="25" s="1"/>
  <c r="B12" i="25"/>
  <c r="B13" i="18"/>
  <c r="C12" i="18"/>
  <c r="E12" i="18" s="1"/>
  <c r="G12" i="18" s="1"/>
  <c r="GX5" i="41"/>
  <c r="GX9" i="41" s="1"/>
  <c r="GY5" i="41"/>
  <c r="GY9" i="41" s="1"/>
  <c r="B12" i="83"/>
  <c r="C11" i="83"/>
  <c r="E11" i="83" s="1"/>
  <c r="G11" i="83" s="1"/>
  <c r="B13" i="22"/>
  <c r="C12" i="22"/>
  <c r="E12" i="22" s="1"/>
  <c r="G12" i="22" s="1"/>
  <c r="B13" i="44"/>
  <c r="C12" i="44"/>
  <c r="E12" i="44"/>
  <c r="C11" i="107"/>
  <c r="E11" i="107" s="1"/>
  <c r="G11" i="107" s="1"/>
  <c r="B12" i="107"/>
  <c r="B12" i="124"/>
  <c r="C11" i="124"/>
  <c r="E11" i="124" s="1"/>
  <c r="G11" i="124" s="1"/>
  <c r="B14" i="43"/>
  <c r="C13" i="43"/>
  <c r="E13" i="43" s="1"/>
  <c r="G13" i="43" s="1"/>
  <c r="C11" i="67"/>
  <c r="E11" i="67" s="1"/>
  <c r="G11" i="67" s="1"/>
  <c r="B12" i="67"/>
  <c r="C11" i="51"/>
  <c r="E11" i="51" s="1"/>
  <c r="G11" i="51" s="1"/>
  <c r="B12" i="51"/>
  <c r="B12" i="94"/>
  <c r="C11" i="94"/>
  <c r="E11" i="94" s="1"/>
  <c r="G11" i="94" s="1"/>
  <c r="C12" i="66"/>
  <c r="E12" i="66" s="1"/>
  <c r="G12" i="66" s="1"/>
  <c r="B13" i="66"/>
  <c r="C12" i="24"/>
  <c r="E12" i="24" s="1"/>
  <c r="G12" i="24" s="1"/>
  <c r="B13" i="24"/>
  <c r="C11" i="104"/>
  <c r="E11" i="104" s="1"/>
  <c r="G11" i="104" s="1"/>
  <c r="B12" i="104"/>
  <c r="C11" i="36"/>
  <c r="E11" i="36" s="1"/>
  <c r="G11" i="36" s="1"/>
  <c r="B12" i="36"/>
  <c r="B13" i="17"/>
  <c r="C12" i="17"/>
  <c r="E12" i="17" s="1"/>
  <c r="G12" i="17" s="1"/>
  <c r="B9" i="93"/>
  <c r="E9" i="93"/>
  <c r="AQ14" i="27"/>
  <c r="AP14" i="27"/>
  <c r="AN14" i="27"/>
  <c r="AM14" i="27"/>
  <c r="A15" i="27"/>
  <c r="AJ14" i="27"/>
  <c r="CK13" i="41" s="1"/>
  <c r="BW14" i="27"/>
  <c r="HI13" i="41" s="1"/>
  <c r="AL14" i="27"/>
  <c r="AE14" i="27"/>
  <c r="BU13" i="41" s="1"/>
  <c r="AD14" i="27"/>
  <c r="AC14" i="27"/>
  <c r="BS14" i="27"/>
  <c r="GW13" i="41" s="1"/>
  <c r="GO13" i="41"/>
  <c r="B12" i="80"/>
  <c r="C11" i="80"/>
  <c r="E11" i="80" s="1"/>
  <c r="G11" i="80" s="1"/>
  <c r="B12" i="53"/>
  <c r="C11" i="53"/>
  <c r="E11" i="53" s="1"/>
  <c r="G11" i="53" s="1"/>
  <c r="B13" i="50"/>
  <c r="C12" i="50"/>
  <c r="E12" i="50" s="1"/>
  <c r="G12" i="50" s="1"/>
  <c r="C11" i="84"/>
  <c r="E11" i="84" s="1"/>
  <c r="G11" i="84" s="1"/>
  <c r="B12" i="84"/>
  <c r="B12" i="125"/>
  <c r="C11" i="125"/>
  <c r="E11" i="125" s="1"/>
  <c r="G11" i="125" s="1"/>
  <c r="C11" i="95"/>
  <c r="E11" i="95" s="1"/>
  <c r="G11" i="95" s="1"/>
  <c r="B12" i="95"/>
  <c r="E11" i="75"/>
  <c r="G10" i="75"/>
  <c r="G11" i="44"/>
  <c r="E11" i="23"/>
  <c r="G11" i="23" s="1"/>
  <c r="B13" i="23"/>
  <c r="C12" i="23"/>
  <c r="C11" i="21"/>
  <c r="E11" i="21" s="1"/>
  <c r="G11" i="21" s="1"/>
  <c r="B12" i="21"/>
  <c r="B11" i="69"/>
  <c r="C10" i="69"/>
  <c r="E10" i="69" s="1"/>
  <c r="G10" i="69" s="1"/>
  <c r="C12" i="19"/>
  <c r="E12" i="19" s="1"/>
  <c r="G12" i="19" s="1"/>
  <c r="B13" i="19"/>
  <c r="C10" i="73"/>
  <c r="E10" i="73" s="1"/>
  <c r="G10" i="73" s="1"/>
  <c r="B11" i="73"/>
  <c r="B12" i="117"/>
  <c r="C11" i="117"/>
  <c r="E11" i="117" s="1"/>
  <c r="G11" i="117" s="1"/>
  <c r="B12" i="119"/>
  <c r="C11" i="119"/>
  <c r="E11" i="119" s="1"/>
  <c r="G11" i="119" s="1"/>
  <c r="C13" i="11"/>
  <c r="B12" i="11"/>
  <c r="C11" i="75"/>
  <c r="B12" i="75"/>
  <c r="C12" i="49"/>
  <c r="E12" i="49" s="1"/>
  <c r="G12" i="49" s="1"/>
  <c r="B13" i="49"/>
  <c r="E11" i="11"/>
  <c r="G11" i="11" s="1"/>
  <c r="B12" i="109"/>
  <c r="C11" i="109"/>
  <c r="E11" i="109" s="1"/>
  <c r="G11" i="109" s="1"/>
  <c r="C11" i="112"/>
  <c r="E11" i="112" s="1"/>
  <c r="G11" i="112" s="1"/>
  <c r="B12" i="112"/>
  <c r="B12" i="71"/>
  <c r="C11" i="71"/>
  <c r="E11" i="71" s="1"/>
  <c r="G11" i="71" s="1"/>
  <c r="B13" i="64"/>
  <c r="C12" i="64"/>
  <c r="E12" i="64" s="1"/>
  <c r="G12" i="64" s="1"/>
  <c r="B12" i="77"/>
  <c r="C11" i="77"/>
  <c r="E11" i="77" s="1"/>
  <c r="G11" i="77" s="1"/>
  <c r="B12" i="57"/>
  <c r="C11" i="57"/>
  <c r="E11" i="57" s="1"/>
  <c r="G11" i="57" s="1"/>
  <c r="B12" i="81"/>
  <c r="C11" i="81"/>
  <c r="E11" i="81" s="1"/>
  <c r="G11" i="81" s="1"/>
  <c r="B12" i="85"/>
  <c r="C11" i="85"/>
  <c r="E11" i="85" s="1"/>
  <c r="G11" i="85" s="1"/>
  <c r="B12" i="111"/>
  <c r="C11" i="111"/>
  <c r="E11" i="111" s="1"/>
  <c r="G11" i="111" s="1"/>
  <c r="B12" i="82"/>
  <c r="C11" i="82"/>
  <c r="E11" i="82" s="1"/>
  <c r="G11" i="82" s="1"/>
  <c r="B12" i="90"/>
  <c r="C11" i="90"/>
  <c r="E11" i="90" s="1"/>
  <c r="G11" i="90" s="1"/>
  <c r="B12" i="61"/>
  <c r="C11" i="61"/>
  <c r="E11" i="61" s="1"/>
  <c r="G11" i="61" s="1"/>
  <c r="B12" i="96"/>
  <c r="C11" i="96"/>
  <c r="E11" i="96" s="1"/>
  <c r="G11" i="96" s="1"/>
  <c r="B13" i="14"/>
  <c r="C12" i="14"/>
  <c r="E12" i="14" s="1"/>
  <c r="G12" i="14" s="1"/>
  <c r="B12" i="88"/>
  <c r="C11" i="88"/>
  <c r="E11" i="88" s="1"/>
  <c r="G11" i="88" s="1"/>
  <c r="E9" i="92"/>
  <c r="B9" i="92"/>
  <c r="B12" i="65"/>
  <c r="C11" i="65"/>
  <c r="E11" i="65" s="1"/>
  <c r="G11" i="65" s="1"/>
  <c r="C11" i="3"/>
  <c r="E11" i="3" s="1"/>
  <c r="G11" i="3" s="1"/>
  <c r="B12" i="3"/>
  <c r="C11" i="110"/>
  <c r="E11" i="110" s="1"/>
  <c r="G11" i="110" s="1"/>
  <c r="B12" i="110"/>
  <c r="C12" i="16"/>
  <c r="E12" i="16" s="1"/>
  <c r="G12" i="16" s="1"/>
  <c r="B13" i="16"/>
  <c r="C10" i="38"/>
  <c r="E10" i="38" s="1"/>
  <c r="G10" i="38" s="1"/>
  <c r="B11" i="38"/>
  <c r="C12" i="46"/>
  <c r="E12" i="46" s="1"/>
  <c r="G12" i="46" s="1"/>
  <c r="B13" i="46"/>
  <c r="C11" i="70"/>
  <c r="E11" i="70" s="1"/>
  <c r="G11" i="70" s="1"/>
  <c r="B12" i="70"/>
  <c r="C12" i="48"/>
  <c r="E12" i="48" s="1"/>
  <c r="G12" i="48" s="1"/>
  <c r="B13" i="48"/>
  <c r="C12" i="123"/>
  <c r="E12" i="123" s="1"/>
  <c r="G12" i="123" s="1"/>
  <c r="B13" i="123"/>
  <c r="C12" i="8"/>
  <c r="E11" i="8"/>
  <c r="G11" i="8" s="1"/>
  <c r="B12" i="121"/>
  <c r="C11" i="121"/>
  <c r="E11" i="121" s="1"/>
  <c r="G11" i="121" s="1"/>
  <c r="B17" i="40"/>
  <c r="C16" i="40"/>
  <c r="B19" i="63"/>
  <c r="B22" i="63" s="1"/>
  <c r="C18" i="63"/>
  <c r="B16" i="60"/>
  <c r="C40" i="126" l="1"/>
  <c r="B41" i="126"/>
  <c r="B23" i="63"/>
  <c r="C22" i="63"/>
  <c r="B22" i="87"/>
  <c r="C21" i="87"/>
  <c r="F18" i="48"/>
  <c r="D18" i="48"/>
  <c r="A15" i="31"/>
  <c r="D14" i="31"/>
  <c r="C14" i="31"/>
  <c r="EJ14" i="41"/>
  <c r="C14" i="41"/>
  <c r="BH14" i="41"/>
  <c r="CR14" i="41"/>
  <c r="EB14" i="41"/>
  <c r="GV14" i="41"/>
  <c r="GN14" i="41"/>
  <c r="CV14" i="41"/>
  <c r="CN14" i="41"/>
  <c r="AZ14" i="41"/>
  <c r="CJ14" i="41"/>
  <c r="GR14" i="41"/>
  <c r="EV14" i="41"/>
  <c r="B15" i="41"/>
  <c r="H14" i="41"/>
  <c r="CF14" i="41"/>
  <c r="AF14" i="41"/>
  <c r="FT14" i="41"/>
  <c r="T14" i="41"/>
  <c r="AV14" i="41"/>
  <c r="FP14" i="41"/>
  <c r="L14" i="41"/>
  <c r="EZ14" i="41"/>
  <c r="ER14" i="41"/>
  <c r="HD14" i="41"/>
  <c r="DT14" i="41"/>
  <c r="BL14" i="41"/>
  <c r="DD14" i="41"/>
  <c r="P14" i="41"/>
  <c r="AB14" i="41"/>
  <c r="GJ14" i="41"/>
  <c r="AR14" i="41"/>
  <c r="BX14" i="41"/>
  <c r="AJ14" i="41"/>
  <c r="GF14" i="41"/>
  <c r="EN14" i="41"/>
  <c r="FX14" i="41"/>
  <c r="BD14" i="41"/>
  <c r="DH14" i="41"/>
  <c r="FL14" i="41"/>
  <c r="GB14" i="41"/>
  <c r="BT14" i="41"/>
  <c r="GZ14" i="41"/>
  <c r="DL14" i="41"/>
  <c r="EF14" i="41"/>
  <c r="X14" i="41"/>
  <c r="DX14" i="41"/>
  <c r="FH14" i="41"/>
  <c r="CB14" i="41"/>
  <c r="HH14" i="41"/>
  <c r="CZ14" i="41"/>
  <c r="DP14" i="41"/>
  <c r="AN14" i="41"/>
  <c r="FD14" i="41"/>
  <c r="BP14" i="41"/>
  <c r="D13" i="41"/>
  <c r="B22" i="86"/>
  <c r="C21" i="86"/>
  <c r="GY13" i="41"/>
  <c r="GX13" i="41"/>
  <c r="GQ13" i="41"/>
  <c r="GP13" i="41"/>
  <c r="HK13" i="41"/>
  <c r="HJ13" i="41"/>
  <c r="CM13" i="41"/>
  <c r="CL13" i="41"/>
  <c r="G12" i="44"/>
  <c r="BW13" i="41"/>
  <c r="BV13" i="41"/>
  <c r="C18" i="87"/>
  <c r="C11" i="38"/>
  <c r="E11" i="38" s="1"/>
  <c r="G11" i="38" s="1"/>
  <c r="B12" i="38"/>
  <c r="C13" i="18"/>
  <c r="E13" i="18" s="1"/>
  <c r="G13" i="18" s="1"/>
  <c r="B14" i="18"/>
  <c r="B13" i="51"/>
  <c r="C12" i="51"/>
  <c r="E12" i="51" s="1"/>
  <c r="G12" i="51" s="1"/>
  <c r="C12" i="65"/>
  <c r="E12" i="65" s="1"/>
  <c r="G12" i="65" s="1"/>
  <c r="B13" i="65"/>
  <c r="C10" i="93"/>
  <c r="G9" i="93"/>
  <c r="B14" i="49"/>
  <c r="C13" i="49"/>
  <c r="E13" i="49" s="1"/>
  <c r="G13" i="49" s="1"/>
  <c r="B13" i="84"/>
  <c r="C12" i="84"/>
  <c r="E12" i="84" s="1"/>
  <c r="G12" i="84" s="1"/>
  <c r="C12" i="67"/>
  <c r="E12" i="67" s="1"/>
  <c r="G12" i="67" s="1"/>
  <c r="B13" i="67"/>
  <c r="B14" i="64"/>
  <c r="C13" i="64"/>
  <c r="E13" i="64" s="1"/>
  <c r="G13" i="64" s="1"/>
  <c r="C10" i="92"/>
  <c r="G9" i="92"/>
  <c r="B14" i="123"/>
  <c r="C13" i="123"/>
  <c r="E13" i="123" s="1"/>
  <c r="G13" i="123" s="1"/>
  <c r="B13" i="61"/>
  <c r="C12" i="61"/>
  <c r="E12" i="61" s="1"/>
  <c r="G12" i="61" s="1"/>
  <c r="C12" i="85"/>
  <c r="E12" i="85" s="1"/>
  <c r="G12" i="85" s="1"/>
  <c r="B13" i="85"/>
  <c r="B13" i="71"/>
  <c r="C12" i="71"/>
  <c r="E12" i="71" s="1"/>
  <c r="G12" i="71" s="1"/>
  <c r="C12" i="117"/>
  <c r="E12" i="117" s="1"/>
  <c r="G12" i="117" s="1"/>
  <c r="B13" i="117"/>
  <c r="B14" i="17"/>
  <c r="C13" i="17"/>
  <c r="E13" i="17" s="1"/>
  <c r="G13" i="17" s="1"/>
  <c r="B14" i="66"/>
  <c r="C13" i="66"/>
  <c r="E13" i="66" s="1"/>
  <c r="G13" i="66" s="1"/>
  <c r="C12" i="91"/>
  <c r="E12" i="91" s="1"/>
  <c r="G12" i="91" s="1"/>
  <c r="B13" i="91"/>
  <c r="C13" i="14"/>
  <c r="E13" i="14" s="1"/>
  <c r="G13" i="14" s="1"/>
  <c r="B14" i="14"/>
  <c r="B13" i="111"/>
  <c r="C12" i="111"/>
  <c r="E12" i="111" s="1"/>
  <c r="G12" i="111" s="1"/>
  <c r="E13" i="44"/>
  <c r="C13" i="44"/>
  <c r="B14" i="44"/>
  <c r="B14" i="50"/>
  <c r="C13" i="50"/>
  <c r="E13" i="50" s="1"/>
  <c r="G13" i="50" s="1"/>
  <c r="B13" i="36"/>
  <c r="C12" i="36"/>
  <c r="E12" i="36" s="1"/>
  <c r="G12" i="36" s="1"/>
  <c r="B13" i="107"/>
  <c r="C12" i="107"/>
  <c r="E12" i="107" s="1"/>
  <c r="G12" i="107" s="1"/>
  <c r="C11" i="69"/>
  <c r="E11" i="69" s="1"/>
  <c r="G11" i="69" s="1"/>
  <c r="B12" i="69"/>
  <c r="C13" i="22"/>
  <c r="E13" i="22" s="1"/>
  <c r="G13" i="22" s="1"/>
  <c r="B14" i="22"/>
  <c r="B13" i="77"/>
  <c r="C12" i="77"/>
  <c r="E12" i="77" s="1"/>
  <c r="G12" i="77" s="1"/>
  <c r="B15" i="43"/>
  <c r="C14" i="43"/>
  <c r="E14" i="43" s="1"/>
  <c r="G14" i="43" s="1"/>
  <c r="C12" i="94"/>
  <c r="E12" i="94" s="1"/>
  <c r="G12" i="94" s="1"/>
  <c r="B13" i="94"/>
  <c r="B13" i="83"/>
  <c r="C12" i="83"/>
  <c r="E12" i="83" s="1"/>
  <c r="G12" i="83" s="1"/>
  <c r="C12" i="76"/>
  <c r="E12" i="76" s="1"/>
  <c r="G12" i="76" s="1"/>
  <c r="B13" i="76"/>
  <c r="B14" i="23"/>
  <c r="C13" i="23"/>
  <c r="B14" i="48"/>
  <c r="C13" i="48"/>
  <c r="E13" i="48" s="1"/>
  <c r="G13" i="48" s="1"/>
  <c r="C12" i="90"/>
  <c r="E12" i="90" s="1"/>
  <c r="G12" i="90" s="1"/>
  <c r="B13" i="90"/>
  <c r="B12" i="73"/>
  <c r="C11" i="73"/>
  <c r="E11" i="73" s="1"/>
  <c r="G11" i="73" s="1"/>
  <c r="B13" i="81"/>
  <c r="C12" i="81"/>
  <c r="E12" i="81" s="1"/>
  <c r="G12" i="81" s="1"/>
  <c r="E12" i="75"/>
  <c r="G11" i="75"/>
  <c r="B13" i="104"/>
  <c r="C12" i="104"/>
  <c r="E12" i="104" s="1"/>
  <c r="G12" i="104" s="1"/>
  <c r="B14" i="16"/>
  <c r="C13" i="16"/>
  <c r="E13" i="16" s="1"/>
  <c r="G13" i="16" s="1"/>
  <c r="B13" i="112"/>
  <c r="C12" i="112"/>
  <c r="E12" i="112" s="1"/>
  <c r="G12" i="112" s="1"/>
  <c r="B13" i="75"/>
  <c r="C12" i="75"/>
  <c r="B13" i="124"/>
  <c r="C12" i="124"/>
  <c r="E12" i="124" s="1"/>
  <c r="G12" i="124" s="1"/>
  <c r="B13" i="96"/>
  <c r="C12" i="96"/>
  <c r="E12" i="96" s="1"/>
  <c r="G12" i="96" s="1"/>
  <c r="B13" i="119"/>
  <c r="C12" i="119"/>
  <c r="E12" i="119" s="1"/>
  <c r="G12" i="119" s="1"/>
  <c r="B18" i="40"/>
  <c r="B21" i="40" s="1"/>
  <c r="C17" i="40"/>
  <c r="B13" i="121"/>
  <c r="C12" i="121"/>
  <c r="E12" i="121" s="1"/>
  <c r="G12" i="121" s="1"/>
  <c r="B13" i="3"/>
  <c r="C12" i="3"/>
  <c r="E12" i="3" s="1"/>
  <c r="G12" i="3" s="1"/>
  <c r="B14" i="19"/>
  <c r="C13" i="19"/>
  <c r="E13" i="19" s="1"/>
  <c r="G13" i="19" s="1"/>
  <c r="B13" i="21"/>
  <c r="C12" i="21"/>
  <c r="E12" i="21" s="1"/>
  <c r="G12" i="21" s="1"/>
  <c r="C12" i="25"/>
  <c r="E12" i="25" s="1"/>
  <c r="G12" i="25" s="1"/>
  <c r="B13" i="25"/>
  <c r="B13" i="110"/>
  <c r="C12" i="110"/>
  <c r="E12" i="110" s="1"/>
  <c r="G12" i="110" s="1"/>
  <c r="C13" i="8"/>
  <c r="E12" i="8"/>
  <c r="G12" i="8" s="1"/>
  <c r="C13" i="46"/>
  <c r="E13" i="46" s="1"/>
  <c r="G13" i="46" s="1"/>
  <c r="B14" i="46"/>
  <c r="B13" i="82"/>
  <c r="C12" i="82"/>
  <c r="E12" i="82" s="1"/>
  <c r="G12" i="82" s="1"/>
  <c r="C12" i="57"/>
  <c r="E12" i="57" s="1"/>
  <c r="G12" i="57" s="1"/>
  <c r="B13" i="57"/>
  <c r="E12" i="11"/>
  <c r="G12" i="11" s="1"/>
  <c r="B13" i="95"/>
  <c r="C12" i="95"/>
  <c r="E12" i="95" s="1"/>
  <c r="G12" i="95" s="1"/>
  <c r="C12" i="53"/>
  <c r="E12" i="53" s="1"/>
  <c r="G12" i="53" s="1"/>
  <c r="B13" i="53"/>
  <c r="BS15" i="27"/>
  <c r="GW14" i="41" s="1"/>
  <c r="AQ15" i="27"/>
  <c r="AN15" i="27"/>
  <c r="AM15" i="27"/>
  <c r="AL15" i="27"/>
  <c r="AJ15" i="27"/>
  <c r="CK14" i="41" s="1"/>
  <c r="A16" i="27"/>
  <c r="BW15" i="27"/>
  <c r="AE15" i="27"/>
  <c r="BU14" i="41" s="1"/>
  <c r="AD15" i="27"/>
  <c r="AC15" i="27"/>
  <c r="BQ14" i="41" s="1"/>
  <c r="AP15" i="27"/>
  <c r="B13" i="70"/>
  <c r="C12" i="70"/>
  <c r="E12" i="70" s="1"/>
  <c r="G12" i="70" s="1"/>
  <c r="C12" i="109"/>
  <c r="E12" i="109" s="1"/>
  <c r="G12" i="109" s="1"/>
  <c r="B13" i="109"/>
  <c r="C14" i="11"/>
  <c r="B13" i="11"/>
  <c r="B13" i="125"/>
  <c r="C12" i="125"/>
  <c r="E12" i="125" s="1"/>
  <c r="G12" i="125" s="1"/>
  <c r="C12" i="88"/>
  <c r="E12" i="88" s="1"/>
  <c r="G12" i="88" s="1"/>
  <c r="B13" i="88"/>
  <c r="E12" i="23"/>
  <c r="G12" i="23" s="1"/>
  <c r="B13" i="80"/>
  <c r="C12" i="80"/>
  <c r="E12" i="80" s="1"/>
  <c r="G12" i="80" s="1"/>
  <c r="B14" i="24"/>
  <c r="C13" i="24"/>
  <c r="E13" i="24" s="1"/>
  <c r="G13" i="24" s="1"/>
  <c r="C19" i="63"/>
  <c r="B17" i="60"/>
  <c r="B42" i="126" l="1"/>
  <c r="C41" i="126"/>
  <c r="A39" i="126"/>
  <c r="F19" i="48"/>
  <c r="D19" i="48"/>
  <c r="A16" i="31"/>
  <c r="D15" i="31"/>
  <c r="C15" i="31"/>
  <c r="A21" i="87"/>
  <c r="C22" i="87"/>
  <c r="B23" i="87"/>
  <c r="C23" i="63"/>
  <c r="B24" i="63"/>
  <c r="D14" i="41"/>
  <c r="FH15" i="41"/>
  <c r="AZ15" i="41"/>
  <c r="CF15" i="41"/>
  <c r="FT15" i="41"/>
  <c r="FP15" i="41"/>
  <c r="DP15" i="41"/>
  <c r="ER15" i="41"/>
  <c r="CR15" i="41"/>
  <c r="AR15" i="41"/>
  <c r="GF15" i="41"/>
  <c r="EZ15" i="41"/>
  <c r="CN15" i="41"/>
  <c r="DT15" i="41"/>
  <c r="AF15" i="41"/>
  <c r="BT15" i="41"/>
  <c r="BP15" i="41"/>
  <c r="GJ15" i="41"/>
  <c r="GZ15" i="41"/>
  <c r="AV15" i="41"/>
  <c r="HD15" i="41"/>
  <c r="GN15" i="41"/>
  <c r="BX15" i="41"/>
  <c r="GV15" i="41"/>
  <c r="EB15" i="41"/>
  <c r="EN15" i="41"/>
  <c r="DL15" i="41"/>
  <c r="BL15" i="41"/>
  <c r="AN15" i="41"/>
  <c r="C15" i="41"/>
  <c r="DD15" i="41"/>
  <c r="AJ15" i="41"/>
  <c r="AB15" i="41"/>
  <c r="P15" i="41"/>
  <c r="GR15" i="41"/>
  <c r="L15" i="41"/>
  <c r="EV15" i="41"/>
  <c r="EJ15" i="41"/>
  <c r="FD15" i="41"/>
  <c r="GB15" i="41"/>
  <c r="BH15" i="41"/>
  <c r="FL15" i="41"/>
  <c r="H15" i="41"/>
  <c r="DH15" i="41"/>
  <c r="X15" i="41"/>
  <c r="CV15" i="41"/>
  <c r="T15" i="41"/>
  <c r="FX15" i="41"/>
  <c r="BD15" i="41"/>
  <c r="CB15" i="41"/>
  <c r="B16" i="41"/>
  <c r="CJ15" i="41"/>
  <c r="EF15" i="41"/>
  <c r="DX15" i="41"/>
  <c r="HH15" i="41"/>
  <c r="CZ15" i="41"/>
  <c r="J19" i="125"/>
  <c r="K19" i="125" s="1"/>
  <c r="B25" i="86"/>
  <c r="C22" i="86"/>
  <c r="CL14" i="41"/>
  <c r="CM14" i="41"/>
  <c r="BS14" i="41"/>
  <c r="BR14" i="41"/>
  <c r="GY14" i="41"/>
  <c r="GX14" i="41"/>
  <c r="BW14" i="41"/>
  <c r="BV14" i="41"/>
  <c r="B22" i="40"/>
  <c r="C21" i="40"/>
  <c r="E13" i="23"/>
  <c r="G13" i="23" s="1"/>
  <c r="E13" i="75"/>
  <c r="G12" i="75"/>
  <c r="C14" i="22"/>
  <c r="E14" i="22" s="1"/>
  <c r="G14" i="22" s="1"/>
  <c r="B15" i="22"/>
  <c r="B15" i="50"/>
  <c r="C14" i="50"/>
  <c r="E14" i="50" s="1"/>
  <c r="G14" i="50" s="1"/>
  <c r="C13" i="81"/>
  <c r="E13" i="81" s="1"/>
  <c r="G13" i="81" s="1"/>
  <c r="B14" i="81"/>
  <c r="B15" i="14"/>
  <c r="C14" i="14"/>
  <c r="E14" i="14" s="1"/>
  <c r="G14" i="14" s="1"/>
  <c r="C13" i="96"/>
  <c r="E13" i="96" s="1"/>
  <c r="G13" i="96" s="1"/>
  <c r="B14" i="96"/>
  <c r="C13" i="83"/>
  <c r="E13" i="83" s="1"/>
  <c r="G13" i="83" s="1"/>
  <c r="B14" i="83"/>
  <c r="B14" i="61"/>
  <c r="C13" i="61"/>
  <c r="E13" i="61" s="1"/>
  <c r="G13" i="61" s="1"/>
  <c r="C13" i="75"/>
  <c r="B14" i="75"/>
  <c r="C13" i="85"/>
  <c r="E13" i="85" s="1"/>
  <c r="G13" i="85" s="1"/>
  <c r="B14" i="85"/>
  <c r="AP16" i="27"/>
  <c r="AM16" i="27"/>
  <c r="AL16" i="27"/>
  <c r="A17" i="27"/>
  <c r="BW16" i="27"/>
  <c r="HI15" i="41" s="1"/>
  <c r="BS16" i="27"/>
  <c r="AQ16" i="27"/>
  <c r="AJ16" i="27"/>
  <c r="AE16" i="27"/>
  <c r="BU15" i="41" s="1"/>
  <c r="AD16" i="27"/>
  <c r="GO15" i="41"/>
  <c r="AN16" i="27"/>
  <c r="AC16" i="27"/>
  <c r="B14" i="110"/>
  <c r="C13" i="110"/>
  <c r="E13" i="110" s="1"/>
  <c r="G13" i="110" s="1"/>
  <c r="C13" i="25"/>
  <c r="E13" i="25" s="1"/>
  <c r="G13" i="25" s="1"/>
  <c r="B14" i="25"/>
  <c r="B15" i="123"/>
  <c r="C14" i="123"/>
  <c r="E14" i="123" s="1"/>
  <c r="G14" i="123" s="1"/>
  <c r="B15" i="46"/>
  <c r="C14" i="46"/>
  <c r="E14" i="46" s="1"/>
  <c r="G14" i="46" s="1"/>
  <c r="C14" i="19"/>
  <c r="E14" i="19" s="1"/>
  <c r="G14" i="19" s="1"/>
  <c r="B15" i="19"/>
  <c r="B14" i="3"/>
  <c r="C13" i="3"/>
  <c r="E13" i="3" s="1"/>
  <c r="G13" i="3" s="1"/>
  <c r="B14" i="112"/>
  <c r="C13" i="112"/>
  <c r="E13" i="112" s="1"/>
  <c r="G13" i="112" s="1"/>
  <c r="B13" i="73"/>
  <c r="C12" i="73"/>
  <c r="E12" i="73" s="1"/>
  <c r="G12" i="73" s="1"/>
  <c r="B13" i="69"/>
  <c r="C12" i="69"/>
  <c r="E12" i="69" s="1"/>
  <c r="G12" i="69" s="1"/>
  <c r="C13" i="51"/>
  <c r="E13" i="51" s="1"/>
  <c r="G13" i="51" s="1"/>
  <c r="B14" i="51"/>
  <c r="B14" i="76"/>
  <c r="C13" i="76"/>
  <c r="E13" i="76" s="1"/>
  <c r="G13" i="76" s="1"/>
  <c r="C14" i="16"/>
  <c r="E14" i="16" s="1"/>
  <c r="G14" i="16" s="1"/>
  <c r="B15" i="16"/>
  <c r="E10" i="92"/>
  <c r="B10" i="92"/>
  <c r="B14" i="71"/>
  <c r="C13" i="71"/>
  <c r="E13" i="71" s="1"/>
  <c r="G13" i="71" s="1"/>
  <c r="C13" i="119"/>
  <c r="E13" i="119" s="1"/>
  <c r="G13" i="119" s="1"/>
  <c r="B14" i="119"/>
  <c r="B14" i="95"/>
  <c r="C13" i="95"/>
  <c r="E13" i="95" s="1"/>
  <c r="G13" i="95" s="1"/>
  <c r="B14" i="67"/>
  <c r="C13" i="67"/>
  <c r="E13" i="67" s="1"/>
  <c r="G13" i="67" s="1"/>
  <c r="C13" i="94"/>
  <c r="E13" i="94" s="1"/>
  <c r="G13" i="94" s="1"/>
  <c r="B14" i="94"/>
  <c r="B15" i="44"/>
  <c r="E14" i="44"/>
  <c r="C14" i="44"/>
  <c r="B15" i="18"/>
  <c r="C14" i="18"/>
  <c r="E14" i="18" s="1"/>
  <c r="G14" i="18" s="1"/>
  <c r="E13" i="8"/>
  <c r="G13" i="8" s="1"/>
  <c r="C14" i="8"/>
  <c r="B14" i="121"/>
  <c r="C13" i="121"/>
  <c r="E13" i="121" s="1"/>
  <c r="G13" i="121" s="1"/>
  <c r="C14" i="66"/>
  <c r="E14" i="66" s="1"/>
  <c r="G14" i="66" s="1"/>
  <c r="B15" i="66"/>
  <c r="C13" i="65"/>
  <c r="E13" i="65" s="1"/>
  <c r="G13" i="65" s="1"/>
  <c r="B14" i="65"/>
  <c r="B14" i="57"/>
  <c r="C13" i="57"/>
  <c r="E13" i="57" s="1"/>
  <c r="G13" i="57" s="1"/>
  <c r="B14" i="124"/>
  <c r="C13" i="124"/>
  <c r="E13" i="124" s="1"/>
  <c r="G13" i="124" s="1"/>
  <c r="G13" i="44"/>
  <c r="C14" i="64"/>
  <c r="E14" i="64" s="1"/>
  <c r="G14" i="64" s="1"/>
  <c r="B15" i="64"/>
  <c r="C13" i="84"/>
  <c r="E13" i="84" s="1"/>
  <c r="G13" i="84" s="1"/>
  <c r="B14" i="84"/>
  <c r="C13" i="70"/>
  <c r="E13" i="70" s="1"/>
  <c r="G13" i="70" s="1"/>
  <c r="B14" i="70"/>
  <c r="C13" i="90"/>
  <c r="E13" i="90" s="1"/>
  <c r="G13" i="90" s="1"/>
  <c r="B14" i="90"/>
  <c r="B15" i="17"/>
  <c r="C14" i="17"/>
  <c r="E14" i="17" s="1"/>
  <c r="G14" i="17" s="1"/>
  <c r="B14" i="111"/>
  <c r="C13" i="111"/>
  <c r="E13" i="111" s="1"/>
  <c r="G13" i="111" s="1"/>
  <c r="B14" i="88"/>
  <c r="C13" i="88"/>
  <c r="E13" i="88" s="1"/>
  <c r="G13" i="88" s="1"/>
  <c r="C13" i="80"/>
  <c r="E13" i="80" s="1"/>
  <c r="G13" i="80" s="1"/>
  <c r="B14" i="80"/>
  <c r="B14" i="82"/>
  <c r="C13" i="82"/>
  <c r="E13" i="82" s="1"/>
  <c r="G13" i="82" s="1"/>
  <c r="C13" i="107"/>
  <c r="E13" i="107" s="1"/>
  <c r="G13" i="107" s="1"/>
  <c r="B14" i="107"/>
  <c r="B14" i="125"/>
  <c r="C13" i="125"/>
  <c r="E13" i="125" s="1"/>
  <c r="G13" i="125" s="1"/>
  <c r="B14" i="91"/>
  <c r="C13" i="91"/>
  <c r="E13" i="91" s="1"/>
  <c r="G13" i="91" s="1"/>
  <c r="C18" i="40"/>
  <c r="C14" i="49"/>
  <c r="E14" i="49" s="1"/>
  <c r="G14" i="49" s="1"/>
  <c r="B15" i="49"/>
  <c r="C12" i="38"/>
  <c r="E12" i="38" s="1"/>
  <c r="G12" i="38" s="1"/>
  <c r="B13" i="38"/>
  <c r="B14" i="109"/>
  <c r="C13" i="109"/>
  <c r="E13" i="109" s="1"/>
  <c r="G13" i="109" s="1"/>
  <c r="B14" i="77"/>
  <c r="C13" i="77"/>
  <c r="E13" i="77" s="1"/>
  <c r="G13" i="77" s="1"/>
  <c r="E13" i="11"/>
  <c r="G13" i="11" s="1"/>
  <c r="B14" i="104"/>
  <c r="C13" i="104"/>
  <c r="E13" i="104" s="1"/>
  <c r="G13" i="104" s="1"/>
  <c r="C15" i="43"/>
  <c r="E15" i="43" s="1"/>
  <c r="G15" i="43" s="1"/>
  <c r="B16" i="43"/>
  <c r="C13" i="36"/>
  <c r="E13" i="36" s="1"/>
  <c r="G13" i="36" s="1"/>
  <c r="B14" i="36"/>
  <c r="B14" i="117"/>
  <c r="C13" i="117"/>
  <c r="E13" i="117" s="1"/>
  <c r="G13" i="117" s="1"/>
  <c r="C13" i="21"/>
  <c r="E13" i="21" s="1"/>
  <c r="G13" i="21" s="1"/>
  <c r="B14" i="21"/>
  <c r="B10" i="93"/>
  <c r="E10" i="93"/>
  <c r="B15" i="23"/>
  <c r="C14" i="23"/>
  <c r="E14" i="23" s="1"/>
  <c r="G14" i="23" s="1"/>
  <c r="C14" i="24"/>
  <c r="E14" i="24" s="1"/>
  <c r="G14" i="24" s="1"/>
  <c r="B15" i="24"/>
  <c r="B14" i="11"/>
  <c r="C15" i="11"/>
  <c r="C13" i="53"/>
  <c r="E13" i="53" s="1"/>
  <c r="G13" i="53" s="1"/>
  <c r="B14" i="53"/>
  <c r="C14" i="48"/>
  <c r="E14" i="48" s="1"/>
  <c r="G14" i="48" s="1"/>
  <c r="B15" i="48"/>
  <c r="B18" i="60"/>
  <c r="B43" i="126" l="1"/>
  <c r="C42" i="126"/>
  <c r="B24" i="87"/>
  <c r="C24" i="87" s="1"/>
  <c r="C23" i="87"/>
  <c r="A17" i="31"/>
  <c r="D16" i="31"/>
  <c r="C16" i="31"/>
  <c r="A22" i="63"/>
  <c r="C24" i="63"/>
  <c r="B25" i="63"/>
  <c r="C25" i="63" s="1"/>
  <c r="F20" i="48"/>
  <c r="D20" i="48"/>
  <c r="GR16" i="41"/>
  <c r="FX16" i="41"/>
  <c r="AF16" i="41"/>
  <c r="FH16" i="41"/>
  <c r="GF16" i="41"/>
  <c r="EN16" i="41"/>
  <c r="AR16" i="41"/>
  <c r="GN16" i="41"/>
  <c r="ER16" i="41"/>
  <c r="EJ16" i="41"/>
  <c r="AZ16" i="41"/>
  <c r="GJ16" i="41"/>
  <c r="GZ16" i="41"/>
  <c r="CN16" i="41"/>
  <c r="HH16" i="41"/>
  <c r="DL16" i="41"/>
  <c r="DT16" i="41"/>
  <c r="CZ16" i="41"/>
  <c r="P16" i="41"/>
  <c r="EB16" i="41"/>
  <c r="FT16" i="41"/>
  <c r="CV16" i="41"/>
  <c r="BD16" i="41"/>
  <c r="DD16" i="41"/>
  <c r="X16" i="41"/>
  <c r="CJ16" i="41"/>
  <c r="AN16" i="41"/>
  <c r="FP16" i="41"/>
  <c r="CB16" i="41"/>
  <c r="AJ16" i="41"/>
  <c r="EF16" i="41"/>
  <c r="BT16" i="41"/>
  <c r="CF16" i="41"/>
  <c r="FL16" i="41"/>
  <c r="BX16" i="41"/>
  <c r="L16" i="41"/>
  <c r="EZ16" i="41"/>
  <c r="AB16" i="41"/>
  <c r="CR16" i="41"/>
  <c r="H16" i="41"/>
  <c r="DX16" i="41"/>
  <c r="BP16" i="41"/>
  <c r="C16" i="41"/>
  <c r="BL16" i="41"/>
  <c r="B17" i="41"/>
  <c r="B20" i="41" s="1"/>
  <c r="HD16" i="41"/>
  <c r="BH16" i="41"/>
  <c r="DP16" i="41"/>
  <c r="DH16" i="41"/>
  <c r="GB16" i="41"/>
  <c r="T16" i="41"/>
  <c r="EV16" i="41"/>
  <c r="AV16" i="41"/>
  <c r="FD16" i="41"/>
  <c r="GV16" i="41"/>
  <c r="D15" i="41"/>
  <c r="J20" i="125"/>
  <c r="K20" i="125" s="1"/>
  <c r="C25" i="86"/>
  <c r="B26" i="86"/>
  <c r="HJ15" i="41"/>
  <c r="HK15" i="41"/>
  <c r="GQ15" i="41"/>
  <c r="GP15" i="41"/>
  <c r="BV15" i="41"/>
  <c r="BW15" i="41"/>
  <c r="C22" i="40"/>
  <c r="B23" i="40"/>
  <c r="G14" i="44"/>
  <c r="B15" i="51"/>
  <c r="C14" i="51"/>
  <c r="E14" i="51" s="1"/>
  <c r="G14" i="51" s="1"/>
  <c r="C15" i="44"/>
  <c r="B16" i="44"/>
  <c r="E15" i="44"/>
  <c r="B15" i="95"/>
  <c r="C14" i="95"/>
  <c r="E14" i="95" s="1"/>
  <c r="G14" i="95" s="1"/>
  <c r="B15" i="119"/>
  <c r="C14" i="119"/>
  <c r="E14" i="119" s="1"/>
  <c r="G14" i="119" s="1"/>
  <c r="G13" i="75"/>
  <c r="E14" i="75"/>
  <c r="B15" i="75"/>
  <c r="C14" i="75"/>
  <c r="B15" i="57"/>
  <c r="C14" i="57"/>
  <c r="E14" i="57" s="1"/>
  <c r="G14" i="57" s="1"/>
  <c r="B16" i="14"/>
  <c r="C15" i="14"/>
  <c r="E15" i="14" s="1"/>
  <c r="G15" i="14" s="1"/>
  <c r="B15" i="90"/>
  <c r="C14" i="90"/>
  <c r="E14" i="90" s="1"/>
  <c r="G14" i="90" s="1"/>
  <c r="C14" i="121"/>
  <c r="E14" i="121" s="1"/>
  <c r="G14" i="121" s="1"/>
  <c r="B15" i="121"/>
  <c r="C14" i="94"/>
  <c r="E14" i="94" s="1"/>
  <c r="G14" i="94" s="1"/>
  <c r="B15" i="94"/>
  <c r="B15" i="81"/>
  <c r="C14" i="81"/>
  <c r="E14" i="81" s="1"/>
  <c r="G14" i="81" s="1"/>
  <c r="E14" i="11"/>
  <c r="G14" i="11" s="1"/>
  <c r="C14" i="117"/>
  <c r="E14" i="117" s="1"/>
  <c r="G14" i="117" s="1"/>
  <c r="B15" i="117"/>
  <c r="C14" i="82"/>
  <c r="E14" i="82" s="1"/>
  <c r="G14" i="82" s="1"/>
  <c r="B15" i="82"/>
  <c r="C15" i="8"/>
  <c r="E14" i="8"/>
  <c r="G14" i="8" s="1"/>
  <c r="B15" i="71"/>
  <c r="C14" i="71"/>
  <c r="E14" i="71" s="1"/>
  <c r="G14" i="71" s="1"/>
  <c r="B15" i="21"/>
  <c r="C14" i="21"/>
  <c r="E14" i="21" s="1"/>
  <c r="G14" i="21" s="1"/>
  <c r="B15" i="84"/>
  <c r="C14" i="84"/>
  <c r="E14" i="84" s="1"/>
  <c r="G14" i="84" s="1"/>
  <c r="B15" i="88"/>
  <c r="C14" i="88"/>
  <c r="E14" i="88" s="1"/>
  <c r="G14" i="88" s="1"/>
  <c r="C14" i="110"/>
  <c r="E14" i="110" s="1"/>
  <c r="G14" i="110" s="1"/>
  <c r="B15" i="110"/>
  <c r="B15" i="80"/>
  <c r="C14" i="80"/>
  <c r="E14" i="80" s="1"/>
  <c r="G14" i="80" s="1"/>
  <c r="G10" i="92"/>
  <c r="C11" i="92"/>
  <c r="B16" i="19"/>
  <c r="C15" i="19"/>
  <c r="E15" i="19" s="1"/>
  <c r="G15" i="19" s="1"/>
  <c r="C13" i="69"/>
  <c r="E13" i="69" s="1"/>
  <c r="G13" i="69" s="1"/>
  <c r="B14" i="69"/>
  <c r="B15" i="3"/>
  <c r="C14" i="3"/>
  <c r="E14" i="3" s="1"/>
  <c r="G14" i="3" s="1"/>
  <c r="B15" i="36"/>
  <c r="C14" i="36"/>
  <c r="E14" i="36" s="1"/>
  <c r="G14" i="36" s="1"/>
  <c r="C15" i="64"/>
  <c r="E15" i="64" s="1"/>
  <c r="G15" i="64" s="1"/>
  <c r="B16" i="64"/>
  <c r="B15" i="65"/>
  <c r="C14" i="65"/>
  <c r="E14" i="65" s="1"/>
  <c r="G14" i="65" s="1"/>
  <c r="AQ17" i="27"/>
  <c r="AM17" i="27"/>
  <c r="AL17" i="27"/>
  <c r="A18" i="27"/>
  <c r="AJ17" i="27"/>
  <c r="BW17" i="27"/>
  <c r="BS17" i="27"/>
  <c r="AP17" i="27"/>
  <c r="AN17" i="27"/>
  <c r="AE17" i="27"/>
  <c r="BU16" i="41" s="1"/>
  <c r="AD17" i="27"/>
  <c r="AC17" i="27"/>
  <c r="C15" i="50"/>
  <c r="E15" i="50" s="1"/>
  <c r="G15" i="50" s="1"/>
  <c r="B16" i="50"/>
  <c r="B15" i="107"/>
  <c r="C14" i="107"/>
  <c r="E14" i="107" s="1"/>
  <c r="G14" i="107" s="1"/>
  <c r="C14" i="111"/>
  <c r="E14" i="111" s="1"/>
  <c r="G14" i="111" s="1"/>
  <c r="B15" i="111"/>
  <c r="B16" i="16"/>
  <c r="C15" i="16"/>
  <c r="E15" i="16" s="1"/>
  <c r="G15" i="16" s="1"/>
  <c r="C15" i="46"/>
  <c r="E15" i="46" s="1"/>
  <c r="G15" i="46" s="1"/>
  <c r="B16" i="46"/>
  <c r="B16" i="17"/>
  <c r="C15" i="17"/>
  <c r="E15" i="17" s="1"/>
  <c r="G15" i="17" s="1"/>
  <c r="B15" i="11"/>
  <c r="E15" i="11" s="1"/>
  <c r="G15" i="11" s="1"/>
  <c r="C16" i="11"/>
  <c r="C14" i="91"/>
  <c r="E14" i="91" s="1"/>
  <c r="G14" i="91" s="1"/>
  <c r="B15" i="91"/>
  <c r="B15" i="124"/>
  <c r="C14" i="124"/>
  <c r="E14" i="124" s="1"/>
  <c r="G14" i="124" s="1"/>
  <c r="C15" i="18"/>
  <c r="E15" i="18" s="1"/>
  <c r="G15" i="18" s="1"/>
  <c r="B16" i="18"/>
  <c r="C14" i="67"/>
  <c r="E14" i="67" s="1"/>
  <c r="G14" i="67" s="1"/>
  <c r="B15" i="67"/>
  <c r="C13" i="38"/>
  <c r="E13" i="38" s="1"/>
  <c r="G13" i="38" s="1"/>
  <c r="B14" i="38"/>
  <c r="B16" i="23"/>
  <c r="C15" i="23"/>
  <c r="C11" i="93"/>
  <c r="G10" i="93"/>
  <c r="B17" i="43"/>
  <c r="C16" i="43"/>
  <c r="E16" i="43" s="1"/>
  <c r="G16" i="43" s="1"/>
  <c r="B15" i="96"/>
  <c r="C14" i="96"/>
  <c r="E14" i="96" s="1"/>
  <c r="G14" i="96" s="1"/>
  <c r="B14" i="73"/>
  <c r="C13" i="73"/>
  <c r="E13" i="73" s="1"/>
  <c r="G13" i="73" s="1"/>
  <c r="C15" i="123"/>
  <c r="E15" i="123" s="1"/>
  <c r="G15" i="123" s="1"/>
  <c r="B16" i="123"/>
  <c r="B15" i="85"/>
  <c r="C14" i="85"/>
  <c r="E14" i="85" s="1"/>
  <c r="G14" i="85" s="1"/>
  <c r="B15" i="61"/>
  <c r="C14" i="61"/>
  <c r="E14" i="61" s="1"/>
  <c r="G14" i="61" s="1"/>
  <c r="C14" i="104"/>
  <c r="E14" i="104" s="1"/>
  <c r="G14" i="104" s="1"/>
  <c r="B15" i="104"/>
  <c r="B16" i="48"/>
  <c r="C15" i="48"/>
  <c r="E15" i="48" s="1"/>
  <c r="G15" i="48" s="1"/>
  <c r="B16" i="24"/>
  <c r="C15" i="24"/>
  <c r="E15" i="24" s="1"/>
  <c r="G15" i="24" s="1"/>
  <c r="B16" i="49"/>
  <c r="C15" i="49"/>
  <c r="E15" i="49" s="1"/>
  <c r="G15" i="49" s="1"/>
  <c r="B15" i="53"/>
  <c r="C14" i="53"/>
  <c r="E14" i="53" s="1"/>
  <c r="G14" i="53" s="1"/>
  <c r="B15" i="76"/>
  <c r="C14" i="76"/>
  <c r="E14" i="76" s="1"/>
  <c r="G14" i="76" s="1"/>
  <c r="B15" i="83"/>
  <c r="C14" i="83"/>
  <c r="E14" i="83" s="1"/>
  <c r="G14" i="83" s="1"/>
  <c r="B16" i="22"/>
  <c r="C15" i="22"/>
  <c r="E15" i="22" s="1"/>
  <c r="G15" i="22" s="1"/>
  <c r="C14" i="77"/>
  <c r="E14" i="77" s="1"/>
  <c r="G14" i="77" s="1"/>
  <c r="B15" i="77"/>
  <c r="C14" i="125"/>
  <c r="E14" i="125" s="1"/>
  <c r="G14" i="125" s="1"/>
  <c r="B15" i="125"/>
  <c r="B15" i="70"/>
  <c r="C14" i="70"/>
  <c r="E14" i="70" s="1"/>
  <c r="G14" i="70" s="1"/>
  <c r="C14" i="112"/>
  <c r="E14" i="112" s="1"/>
  <c r="G14" i="112" s="1"/>
  <c r="B15" i="112"/>
  <c r="B15" i="25"/>
  <c r="C14" i="25"/>
  <c r="E14" i="25" s="1"/>
  <c r="G14" i="25" s="1"/>
  <c r="B15" i="109"/>
  <c r="C14" i="109"/>
  <c r="E14" i="109" s="1"/>
  <c r="G14" i="109" s="1"/>
  <c r="B16" i="66"/>
  <c r="C15" i="66"/>
  <c r="E15" i="66" s="1"/>
  <c r="G15" i="66" s="1"/>
  <c r="B19" i="60"/>
  <c r="C43" i="126" l="1"/>
  <c r="B44" i="126"/>
  <c r="C44" i="126" s="1"/>
  <c r="A18" i="31"/>
  <c r="D17" i="31"/>
  <c r="C17" i="31"/>
  <c r="F21" i="48"/>
  <c r="D21" i="48"/>
  <c r="EZ20" i="41"/>
  <c r="CF20" i="41"/>
  <c r="BD20" i="41"/>
  <c r="AR20" i="41"/>
  <c r="GB20" i="41"/>
  <c r="EN20" i="41"/>
  <c r="DP20" i="41"/>
  <c r="CV20" i="41"/>
  <c r="GN20" i="41"/>
  <c r="EF20" i="41"/>
  <c r="AJ20" i="41"/>
  <c r="T20" i="41"/>
  <c r="P20" i="41"/>
  <c r="DT20" i="41"/>
  <c r="DL20" i="41"/>
  <c r="CB20" i="41"/>
  <c r="B21" i="41"/>
  <c r="GR20" i="41"/>
  <c r="FD20" i="41"/>
  <c r="CR20" i="41"/>
  <c r="BL20" i="41"/>
  <c r="BH20" i="41"/>
  <c r="X20" i="41"/>
  <c r="FX20" i="41"/>
  <c r="FH20" i="41"/>
  <c r="HH20" i="41"/>
  <c r="BX20" i="41"/>
  <c r="AV20" i="41"/>
  <c r="AZ20" i="41"/>
  <c r="CZ20" i="41"/>
  <c r="EV20" i="41"/>
  <c r="CJ20" i="41"/>
  <c r="GZ20" i="41"/>
  <c r="EJ20" i="41"/>
  <c r="BT20" i="41"/>
  <c r="L20" i="41"/>
  <c r="GJ20" i="41"/>
  <c r="EB20" i="41"/>
  <c r="AF20" i="41"/>
  <c r="DD20" i="41"/>
  <c r="DH20" i="41"/>
  <c r="HD20" i="41"/>
  <c r="GF20" i="41"/>
  <c r="BP20" i="41"/>
  <c r="FP20" i="41"/>
  <c r="AN20" i="41"/>
  <c r="CN20" i="41"/>
  <c r="DX20" i="41"/>
  <c r="C20" i="41"/>
  <c r="FL20" i="41"/>
  <c r="AB20" i="41"/>
  <c r="H20" i="41"/>
  <c r="GV20" i="41"/>
  <c r="FT20" i="41"/>
  <c r="ER20" i="41"/>
  <c r="GV17" i="41"/>
  <c r="GV18" i="41" s="1"/>
  <c r="DL17" i="41"/>
  <c r="DL18" i="41" s="1"/>
  <c r="DD17" i="41"/>
  <c r="DD18" i="41" s="1"/>
  <c r="AN17" i="41"/>
  <c r="AN18" i="41" s="1"/>
  <c r="H17" i="41"/>
  <c r="H18" i="41" s="1"/>
  <c r="CN17" i="41"/>
  <c r="CN18" i="41" s="1"/>
  <c r="EF17" i="41"/>
  <c r="EF18" i="41" s="1"/>
  <c r="BL17" i="41"/>
  <c r="BL18" i="41" s="1"/>
  <c r="GB17" i="41"/>
  <c r="GB18" i="41" s="1"/>
  <c r="GR17" i="41"/>
  <c r="GR18" i="41" s="1"/>
  <c r="GJ17" i="41"/>
  <c r="GJ18" i="41" s="1"/>
  <c r="DP17" i="41"/>
  <c r="DP18" i="41" s="1"/>
  <c r="T17" i="41"/>
  <c r="T18" i="41" s="1"/>
  <c r="FL17" i="41"/>
  <c r="FL18" i="41" s="1"/>
  <c r="BX17" i="41"/>
  <c r="BX18" i="41" s="1"/>
  <c r="CR17" i="41"/>
  <c r="CR18" i="41" s="1"/>
  <c r="AZ17" i="41"/>
  <c r="AZ18" i="41" s="1"/>
  <c r="HH17" i="41"/>
  <c r="HH18" i="41" s="1"/>
  <c r="ER17" i="41"/>
  <c r="ER18" i="41" s="1"/>
  <c r="FD17" i="41"/>
  <c r="FD18" i="41" s="1"/>
  <c r="EN17" i="41"/>
  <c r="EN18" i="41" s="1"/>
  <c r="CF17" i="41"/>
  <c r="CF18" i="41" s="1"/>
  <c r="GN17" i="41"/>
  <c r="GN18" i="41" s="1"/>
  <c r="BD17" i="41"/>
  <c r="BD18" i="41" s="1"/>
  <c r="X17" i="41"/>
  <c r="X18" i="41" s="1"/>
  <c r="GF17" i="41"/>
  <c r="GF18" i="41" s="1"/>
  <c r="P17" i="41"/>
  <c r="P18" i="41" s="1"/>
  <c r="L17" i="41"/>
  <c r="L18" i="41" s="1"/>
  <c r="DH17" i="41"/>
  <c r="DH18" i="41" s="1"/>
  <c r="CB17" i="41"/>
  <c r="CB18" i="41" s="1"/>
  <c r="BH17" i="41"/>
  <c r="BH18" i="41" s="1"/>
  <c r="FH17" i="41"/>
  <c r="FH18" i="41" s="1"/>
  <c r="EV17" i="41"/>
  <c r="EV18" i="41" s="1"/>
  <c r="DX17" i="41"/>
  <c r="DX18" i="41" s="1"/>
  <c r="AJ17" i="41"/>
  <c r="AJ18" i="41" s="1"/>
  <c r="CJ17" i="41"/>
  <c r="CJ18" i="41" s="1"/>
  <c r="EB17" i="41"/>
  <c r="EB18" i="41" s="1"/>
  <c r="DT17" i="41"/>
  <c r="DT18" i="41" s="1"/>
  <c r="EJ17" i="41"/>
  <c r="EJ18" i="41" s="1"/>
  <c r="CZ17" i="41"/>
  <c r="CZ18" i="41" s="1"/>
  <c r="FT17" i="41"/>
  <c r="FT18" i="41" s="1"/>
  <c r="EZ17" i="41"/>
  <c r="EZ18" i="41" s="1"/>
  <c r="AR17" i="41"/>
  <c r="AR18" i="41" s="1"/>
  <c r="FP17" i="41"/>
  <c r="FP18" i="41" s="1"/>
  <c r="C17" i="41"/>
  <c r="GZ17" i="41"/>
  <c r="GZ18" i="41" s="1"/>
  <c r="HD17" i="41"/>
  <c r="HD18" i="41" s="1"/>
  <c r="FX17" i="41"/>
  <c r="FX18" i="41" s="1"/>
  <c r="BT17" i="41"/>
  <c r="BT18" i="41" s="1"/>
  <c r="AV17" i="41"/>
  <c r="AV18" i="41" s="1"/>
  <c r="AF17" i="41"/>
  <c r="AF18" i="41" s="1"/>
  <c r="BP17" i="41"/>
  <c r="BP18" i="41" s="1"/>
  <c r="AB17" i="41"/>
  <c r="AB18" i="41" s="1"/>
  <c r="CV17" i="41"/>
  <c r="CV18" i="41" s="1"/>
  <c r="D16" i="41"/>
  <c r="J21" i="125"/>
  <c r="K21" i="125" s="1"/>
  <c r="C26" i="86"/>
  <c r="B27" i="86"/>
  <c r="BW16" i="41"/>
  <c r="BV16" i="41"/>
  <c r="G15" i="44"/>
  <c r="A21" i="40"/>
  <c r="B24" i="40"/>
  <c r="C24" i="40" s="1"/>
  <c r="C23" i="40"/>
  <c r="B15" i="38"/>
  <c r="C14" i="38"/>
  <c r="E14" i="38" s="1"/>
  <c r="G14" i="38" s="1"/>
  <c r="B16" i="94"/>
  <c r="C15" i="94"/>
  <c r="E15" i="94" s="1"/>
  <c r="G15" i="94" s="1"/>
  <c r="C15" i="70"/>
  <c r="E15" i="70" s="1"/>
  <c r="G15" i="70" s="1"/>
  <c r="B16" i="70"/>
  <c r="E15" i="8"/>
  <c r="G15" i="8" s="1"/>
  <c r="C16" i="8"/>
  <c r="B16" i="77"/>
  <c r="C15" i="77"/>
  <c r="E15" i="77" s="1"/>
  <c r="G15" i="77" s="1"/>
  <c r="B16" i="104"/>
  <c r="C15" i="104"/>
  <c r="E15" i="104" s="1"/>
  <c r="G15" i="104" s="1"/>
  <c r="B16" i="11"/>
  <c r="C17" i="11"/>
  <c r="B17" i="19"/>
  <c r="C16" i="19"/>
  <c r="E16" i="19" s="1"/>
  <c r="G16" i="19" s="1"/>
  <c r="C15" i="109"/>
  <c r="E15" i="109" s="1"/>
  <c r="G15" i="109" s="1"/>
  <c r="B16" i="109"/>
  <c r="C15" i="107"/>
  <c r="E15" i="107" s="1"/>
  <c r="G15" i="107" s="1"/>
  <c r="B16" i="107"/>
  <c r="E11" i="92"/>
  <c r="B11" i="92"/>
  <c r="C15" i="88"/>
  <c r="E15" i="88" s="1"/>
  <c r="G15" i="88" s="1"/>
  <c r="B16" i="88"/>
  <c r="C15" i="95"/>
  <c r="E15" i="95" s="1"/>
  <c r="G15" i="95" s="1"/>
  <c r="B16" i="95"/>
  <c r="C15" i="124"/>
  <c r="E15" i="124" s="1"/>
  <c r="G15" i="124" s="1"/>
  <c r="B16" i="124"/>
  <c r="AP18" i="27"/>
  <c r="AN18" i="27"/>
  <c r="A19" i="27"/>
  <c r="AJ18" i="27"/>
  <c r="BW18" i="27"/>
  <c r="AM18" i="27"/>
  <c r="AL18" i="27"/>
  <c r="AE18" i="27"/>
  <c r="BU17" i="41" s="1"/>
  <c r="BU18" i="41" s="1"/>
  <c r="AD18" i="27"/>
  <c r="AQ18" i="27"/>
  <c r="BS18" i="27"/>
  <c r="AC18" i="27"/>
  <c r="B16" i="121"/>
  <c r="C15" i="121"/>
  <c r="E15" i="121" s="1"/>
  <c r="G15" i="121" s="1"/>
  <c r="C15" i="57"/>
  <c r="E15" i="57" s="1"/>
  <c r="G15" i="57" s="1"/>
  <c r="B16" i="57"/>
  <c r="B16" i="84"/>
  <c r="C15" i="84"/>
  <c r="E15" i="84" s="1"/>
  <c r="G15" i="84" s="1"/>
  <c r="B17" i="50"/>
  <c r="C16" i="50"/>
  <c r="E16" i="50" s="1"/>
  <c r="G16" i="50" s="1"/>
  <c r="C16" i="17"/>
  <c r="E16" i="17" s="1"/>
  <c r="G16" i="17" s="1"/>
  <c r="B17" i="17"/>
  <c r="C15" i="3"/>
  <c r="E15" i="3" s="1"/>
  <c r="G15" i="3" s="1"/>
  <c r="B16" i="3"/>
  <c r="B16" i="117"/>
  <c r="C15" i="117"/>
  <c r="E15" i="117" s="1"/>
  <c r="G15" i="117" s="1"/>
  <c r="B16" i="91"/>
  <c r="C15" i="91"/>
  <c r="E15" i="91" s="1"/>
  <c r="G15" i="91" s="1"/>
  <c r="C15" i="61"/>
  <c r="E15" i="61" s="1"/>
  <c r="G15" i="61" s="1"/>
  <c r="B16" i="61"/>
  <c r="B16" i="25"/>
  <c r="C15" i="25"/>
  <c r="E15" i="25" s="1"/>
  <c r="G15" i="25" s="1"/>
  <c r="B17" i="22"/>
  <c r="C16" i="22"/>
  <c r="E16" i="22" s="1"/>
  <c r="G16" i="22" s="1"/>
  <c r="B16" i="96"/>
  <c r="C15" i="96"/>
  <c r="E15" i="96" s="1"/>
  <c r="G15" i="96" s="1"/>
  <c r="E11" i="93"/>
  <c r="B11" i="93"/>
  <c r="B17" i="44"/>
  <c r="C16" i="44"/>
  <c r="E16" i="44"/>
  <c r="C15" i="80"/>
  <c r="E15" i="80" s="1"/>
  <c r="G15" i="80" s="1"/>
  <c r="B16" i="80"/>
  <c r="C16" i="48"/>
  <c r="E16" i="48" s="1"/>
  <c r="G16" i="48" s="1"/>
  <c r="B17" i="48"/>
  <c r="B17" i="23"/>
  <c r="C16" i="23"/>
  <c r="C14" i="69"/>
  <c r="E14" i="69" s="1"/>
  <c r="G14" i="69" s="1"/>
  <c r="B15" i="69"/>
  <c r="C15" i="21"/>
  <c r="E15" i="21" s="1"/>
  <c r="G15" i="21" s="1"/>
  <c r="B16" i="21"/>
  <c r="B16" i="75"/>
  <c r="C15" i="75"/>
  <c r="C15" i="119"/>
  <c r="E15" i="119" s="1"/>
  <c r="G15" i="119" s="1"/>
  <c r="B16" i="119"/>
  <c r="B17" i="64"/>
  <c r="C16" i="64"/>
  <c r="E16" i="64" s="1"/>
  <c r="G16" i="64" s="1"/>
  <c r="B16" i="36"/>
  <c r="C15" i="36"/>
  <c r="E15" i="36" s="1"/>
  <c r="G15" i="36" s="1"/>
  <c r="B17" i="18"/>
  <c r="C16" i="18"/>
  <c r="E16" i="18" s="1"/>
  <c r="G16" i="18" s="1"/>
  <c r="C15" i="90"/>
  <c r="E15" i="90" s="1"/>
  <c r="G15" i="90" s="1"/>
  <c r="B16" i="90"/>
  <c r="C14" i="73"/>
  <c r="E14" i="73" s="1"/>
  <c r="G14" i="73" s="1"/>
  <c r="B15" i="73"/>
  <c r="C16" i="14"/>
  <c r="E16" i="14" s="1"/>
  <c r="G16" i="14" s="1"/>
  <c r="B17" i="14"/>
  <c r="B16" i="125"/>
  <c r="C15" i="125"/>
  <c r="E15" i="125" s="1"/>
  <c r="G15" i="125" s="1"/>
  <c r="B16" i="53"/>
  <c r="C15" i="53"/>
  <c r="E15" i="53" s="1"/>
  <c r="G15" i="53" s="1"/>
  <c r="E15" i="23"/>
  <c r="G15" i="23" s="1"/>
  <c r="C16" i="46"/>
  <c r="E16" i="46" s="1"/>
  <c r="G16" i="46" s="1"/>
  <c r="B17" i="46"/>
  <c r="C16" i="49"/>
  <c r="E16" i="49" s="1"/>
  <c r="G16" i="49" s="1"/>
  <c r="B17" i="49"/>
  <c r="B16" i="112"/>
  <c r="C15" i="112"/>
  <c r="E15" i="112" s="1"/>
  <c r="G15" i="112" s="1"/>
  <c r="B17" i="123"/>
  <c r="C16" i="123"/>
  <c r="E16" i="123" s="1"/>
  <c r="G16" i="123" s="1"/>
  <c r="B16" i="81"/>
  <c r="C15" i="81"/>
  <c r="E15" i="81" s="1"/>
  <c r="G15" i="81" s="1"/>
  <c r="B18" i="43"/>
  <c r="C17" i="43"/>
  <c r="E17" i="43" s="1"/>
  <c r="G17" i="43" s="1"/>
  <c r="B16" i="82"/>
  <c r="C15" i="82"/>
  <c r="E15" i="82" s="1"/>
  <c r="G15" i="82" s="1"/>
  <c r="B16" i="67"/>
  <c r="C15" i="67"/>
  <c r="E15" i="67" s="1"/>
  <c r="G15" i="67" s="1"/>
  <c r="B16" i="85"/>
  <c r="C15" i="85"/>
  <c r="E15" i="85" s="1"/>
  <c r="G15" i="85" s="1"/>
  <c r="C16" i="66"/>
  <c r="E16" i="66" s="1"/>
  <c r="G16" i="66" s="1"/>
  <c r="B17" i="66"/>
  <c r="B17" i="24"/>
  <c r="C16" i="24"/>
  <c r="E16" i="24" s="1"/>
  <c r="G16" i="24" s="1"/>
  <c r="B17" i="16"/>
  <c r="C16" i="16"/>
  <c r="E16" i="16" s="1"/>
  <c r="G16" i="16" s="1"/>
  <c r="B16" i="110"/>
  <c r="C15" i="110"/>
  <c r="E15" i="110" s="1"/>
  <c r="G15" i="110" s="1"/>
  <c r="C15" i="51"/>
  <c r="E15" i="51" s="1"/>
  <c r="G15" i="51" s="1"/>
  <c r="B16" i="51"/>
  <c r="C15" i="76"/>
  <c r="E15" i="76" s="1"/>
  <c r="G15" i="76" s="1"/>
  <c r="B16" i="76"/>
  <c r="E15" i="75"/>
  <c r="G14" i="75"/>
  <c r="B16" i="83"/>
  <c r="C15" i="83"/>
  <c r="E15" i="83" s="1"/>
  <c r="G15" i="83" s="1"/>
  <c r="B16" i="111"/>
  <c r="C15" i="111"/>
  <c r="E15" i="111" s="1"/>
  <c r="G15" i="111" s="1"/>
  <c r="B16" i="65"/>
  <c r="C15" i="65"/>
  <c r="E15" i="65" s="1"/>
  <c r="G15" i="65" s="1"/>
  <c r="C15" i="71"/>
  <c r="E15" i="71" s="1"/>
  <c r="G15" i="71" s="1"/>
  <c r="B16" i="71"/>
  <c r="B20" i="60"/>
  <c r="F22" i="48" l="1"/>
  <c r="D22" i="48"/>
  <c r="A19" i="31"/>
  <c r="D18" i="31"/>
  <c r="C18" i="31"/>
  <c r="D20" i="41"/>
  <c r="AN21" i="41"/>
  <c r="GJ21" i="41"/>
  <c r="GF21" i="41"/>
  <c r="BH21" i="41"/>
  <c r="FH21" i="41"/>
  <c r="EZ21" i="41"/>
  <c r="DL21" i="41"/>
  <c r="H21" i="41"/>
  <c r="BX21" i="41"/>
  <c r="CB21" i="41"/>
  <c r="FD21" i="41"/>
  <c r="AR21" i="41"/>
  <c r="GZ21" i="41"/>
  <c r="DX21" i="41"/>
  <c r="FP21" i="41"/>
  <c r="DH21" i="41"/>
  <c r="ER21" i="41"/>
  <c r="AB21" i="41"/>
  <c r="FL21" i="41"/>
  <c r="CV21" i="41"/>
  <c r="DP21" i="41"/>
  <c r="C21" i="41"/>
  <c r="BP21" i="41"/>
  <c r="AZ21" i="41"/>
  <c r="EN21" i="41"/>
  <c r="CN21" i="41"/>
  <c r="AF21" i="41"/>
  <c r="GB21" i="41"/>
  <c r="FX21" i="41"/>
  <c r="DT21" i="41"/>
  <c r="X21" i="41"/>
  <c r="DD21" i="41"/>
  <c r="B22" i="41"/>
  <c r="L21" i="41"/>
  <c r="EV21" i="41"/>
  <c r="EJ21" i="41"/>
  <c r="CF21" i="41"/>
  <c r="AJ21" i="41"/>
  <c r="HD21" i="41"/>
  <c r="EB21" i="41"/>
  <c r="BT21" i="41"/>
  <c r="BL21" i="41"/>
  <c r="HH21" i="41"/>
  <c r="GN21" i="41"/>
  <c r="AV21" i="41"/>
  <c r="CR21" i="41"/>
  <c r="BD21" i="41"/>
  <c r="P21" i="41"/>
  <c r="GV21" i="41"/>
  <c r="FT21" i="41"/>
  <c r="CZ21" i="41"/>
  <c r="GR21" i="41"/>
  <c r="EF21" i="41"/>
  <c r="T21" i="41"/>
  <c r="CJ21" i="41"/>
  <c r="G16" i="44"/>
  <c r="D17" i="41"/>
  <c r="D18" i="41" s="1"/>
  <c r="J39" i="125"/>
  <c r="B28" i="86"/>
  <c r="C27" i="86"/>
  <c r="BV17" i="41"/>
  <c r="BV18" i="41" s="1"/>
  <c r="BW17" i="41"/>
  <c r="BW18" i="41" s="1"/>
  <c r="B25" i="87"/>
  <c r="B16" i="73"/>
  <c r="C15" i="73"/>
  <c r="E15" i="73" s="1"/>
  <c r="G15" i="73" s="1"/>
  <c r="B17" i="80"/>
  <c r="C16" i="80"/>
  <c r="E16" i="80" s="1"/>
  <c r="G16" i="80" s="1"/>
  <c r="B18" i="22"/>
  <c r="C17" i="22"/>
  <c r="E17" i="22" s="1"/>
  <c r="G17" i="22" s="1"/>
  <c r="C16" i="84"/>
  <c r="E16" i="84" s="1"/>
  <c r="G16" i="84" s="1"/>
  <c r="B17" i="84"/>
  <c r="B17" i="95"/>
  <c r="C16" i="95"/>
  <c r="E16" i="95" s="1"/>
  <c r="G16" i="95" s="1"/>
  <c r="C16" i="91"/>
  <c r="E16" i="91" s="1"/>
  <c r="G16" i="91" s="1"/>
  <c r="B17" i="91"/>
  <c r="B17" i="85"/>
  <c r="C16" i="85"/>
  <c r="E16" i="85" s="1"/>
  <c r="G16" i="85" s="1"/>
  <c r="B17" i="109"/>
  <c r="C16" i="109"/>
  <c r="E16" i="109" s="1"/>
  <c r="G16" i="109" s="1"/>
  <c r="C16" i="36"/>
  <c r="E16" i="36" s="1"/>
  <c r="G16" i="36" s="1"/>
  <c r="B17" i="36"/>
  <c r="B17" i="51"/>
  <c r="C16" i="51"/>
  <c r="E16" i="51" s="1"/>
  <c r="G16" i="51" s="1"/>
  <c r="C16" i="25"/>
  <c r="E16" i="25" s="1"/>
  <c r="G16" i="25" s="1"/>
  <c r="B17" i="25"/>
  <c r="B17" i="117"/>
  <c r="C16" i="117"/>
  <c r="E16" i="117" s="1"/>
  <c r="G16" i="117" s="1"/>
  <c r="C16" i="77"/>
  <c r="E16" i="77" s="1"/>
  <c r="G16" i="77" s="1"/>
  <c r="B17" i="77"/>
  <c r="C16" i="124"/>
  <c r="E16" i="124" s="1"/>
  <c r="G16" i="124" s="1"/>
  <c r="B17" i="124"/>
  <c r="C17" i="46"/>
  <c r="E17" i="46" s="1"/>
  <c r="G17" i="46" s="1"/>
  <c r="B18" i="46"/>
  <c r="B17" i="90"/>
  <c r="C16" i="90"/>
  <c r="E16" i="90" s="1"/>
  <c r="G16" i="90" s="1"/>
  <c r="B17" i="21"/>
  <c r="C16" i="21"/>
  <c r="E16" i="21" s="1"/>
  <c r="G16" i="21" s="1"/>
  <c r="C16" i="67"/>
  <c r="E16" i="67" s="1"/>
  <c r="G16" i="67" s="1"/>
  <c r="B17" i="67"/>
  <c r="B18" i="64"/>
  <c r="C17" i="64"/>
  <c r="E17" i="64" s="1"/>
  <c r="G17" i="64" s="1"/>
  <c r="B18" i="44"/>
  <c r="E17" i="44"/>
  <c r="C17" i="44"/>
  <c r="C16" i="3"/>
  <c r="E16" i="3" s="1"/>
  <c r="G16" i="3" s="1"/>
  <c r="B17" i="3"/>
  <c r="B17" i="57"/>
  <c r="C16" i="57"/>
  <c r="E16" i="57" s="1"/>
  <c r="G16" i="57" s="1"/>
  <c r="B17" i="88"/>
  <c r="C16" i="88"/>
  <c r="E16" i="88" s="1"/>
  <c r="G16" i="88" s="1"/>
  <c r="C17" i="8"/>
  <c r="E16" i="8"/>
  <c r="G16" i="8" s="1"/>
  <c r="C16" i="71"/>
  <c r="E16" i="71" s="1"/>
  <c r="G16" i="71" s="1"/>
  <c r="B17" i="71"/>
  <c r="B17" i="82"/>
  <c r="C16" i="82"/>
  <c r="E16" i="82" s="1"/>
  <c r="G16" i="82" s="1"/>
  <c r="B17" i="83"/>
  <c r="C16" i="83"/>
  <c r="E16" i="83" s="1"/>
  <c r="G16" i="83" s="1"/>
  <c r="C17" i="24"/>
  <c r="E17" i="24" s="1"/>
  <c r="G17" i="24" s="1"/>
  <c r="B18" i="24"/>
  <c r="B17" i="53"/>
  <c r="C16" i="53"/>
  <c r="E16" i="53" s="1"/>
  <c r="G16" i="53" s="1"/>
  <c r="B17" i="119"/>
  <c r="C16" i="119"/>
  <c r="E16" i="119" s="1"/>
  <c r="G16" i="119" s="1"/>
  <c r="B17" i="61"/>
  <c r="C16" i="61"/>
  <c r="E16" i="61" s="1"/>
  <c r="G16" i="61" s="1"/>
  <c r="G11" i="92"/>
  <c r="C12" i="92"/>
  <c r="C17" i="19"/>
  <c r="E17" i="19" s="1"/>
  <c r="G17" i="19" s="1"/>
  <c r="B18" i="19"/>
  <c r="B17" i="70"/>
  <c r="C16" i="70"/>
  <c r="E16" i="70" s="1"/>
  <c r="G16" i="70" s="1"/>
  <c r="C17" i="16"/>
  <c r="E17" i="16" s="1"/>
  <c r="G17" i="16" s="1"/>
  <c r="B18" i="16"/>
  <c r="C16" i="65"/>
  <c r="E16" i="65" s="1"/>
  <c r="G16" i="65" s="1"/>
  <c r="B17" i="65"/>
  <c r="C16" i="112"/>
  <c r="E16" i="112" s="1"/>
  <c r="G16" i="112" s="1"/>
  <c r="B17" i="112"/>
  <c r="C16" i="81"/>
  <c r="E16" i="81" s="1"/>
  <c r="G16" i="81" s="1"/>
  <c r="B17" i="81"/>
  <c r="B17" i="125"/>
  <c r="C16" i="125"/>
  <c r="E16" i="125" s="1"/>
  <c r="G16" i="125" s="1"/>
  <c r="C15" i="69"/>
  <c r="E15" i="69" s="1"/>
  <c r="G15" i="69" s="1"/>
  <c r="B16" i="69"/>
  <c r="B18" i="17"/>
  <c r="C17" i="17"/>
  <c r="E17" i="17" s="1"/>
  <c r="G17" i="17" s="1"/>
  <c r="AL19" i="27"/>
  <c r="A20" i="27"/>
  <c r="AJ19" i="27"/>
  <c r="CK20" i="41" s="1"/>
  <c r="BS19" i="27"/>
  <c r="GW20" i="41" s="1"/>
  <c r="AE19" i="27"/>
  <c r="BU20" i="41" s="1"/>
  <c r="GO20" i="41"/>
  <c r="AC19" i="27"/>
  <c r="BQ20" i="41" s="1"/>
  <c r="AD19" i="27"/>
  <c r="AQ19" i="27"/>
  <c r="AP19" i="27"/>
  <c r="BW19" i="27"/>
  <c r="HI20" i="41" s="1"/>
  <c r="AN19" i="27"/>
  <c r="AM19" i="27"/>
  <c r="C18" i="11"/>
  <c r="B17" i="11"/>
  <c r="B18" i="123"/>
  <c r="C17" i="123"/>
  <c r="E17" i="123" s="1"/>
  <c r="G17" i="123" s="1"/>
  <c r="B18" i="14"/>
  <c r="C17" i="14"/>
  <c r="E17" i="14" s="1"/>
  <c r="G17" i="14" s="1"/>
  <c r="G11" i="93"/>
  <c r="C12" i="93"/>
  <c r="C16" i="121"/>
  <c r="E16" i="121" s="1"/>
  <c r="G16" i="121" s="1"/>
  <c r="B17" i="121"/>
  <c r="E16" i="11"/>
  <c r="G16" i="11" s="1"/>
  <c r="C16" i="94"/>
  <c r="E16" i="94" s="1"/>
  <c r="G16" i="94" s="1"/>
  <c r="B17" i="94"/>
  <c r="B18" i="49"/>
  <c r="C17" i="49"/>
  <c r="E17" i="49" s="1"/>
  <c r="G17" i="49" s="1"/>
  <c r="C16" i="107"/>
  <c r="E16" i="107" s="1"/>
  <c r="G16" i="107" s="1"/>
  <c r="B17" i="107"/>
  <c r="E16" i="75"/>
  <c r="G15" i="75"/>
  <c r="B17" i="76"/>
  <c r="C16" i="76"/>
  <c r="E16" i="76" s="1"/>
  <c r="G16" i="76" s="1"/>
  <c r="B17" i="110"/>
  <c r="C16" i="110"/>
  <c r="E16" i="110" s="1"/>
  <c r="G16" i="110" s="1"/>
  <c r="B19" i="43"/>
  <c r="C18" i="43"/>
  <c r="E18" i="43" s="1"/>
  <c r="G18" i="43" s="1"/>
  <c r="E16" i="23"/>
  <c r="G16" i="23" s="1"/>
  <c r="C16" i="96"/>
  <c r="E16" i="96" s="1"/>
  <c r="G16" i="96" s="1"/>
  <c r="B17" i="96"/>
  <c r="B18" i="23"/>
  <c r="C17" i="23"/>
  <c r="B18" i="18"/>
  <c r="C17" i="18"/>
  <c r="E17" i="18" s="1"/>
  <c r="G17" i="18" s="1"/>
  <c r="C16" i="75"/>
  <c r="B17" i="75"/>
  <c r="B18" i="66"/>
  <c r="C17" i="66"/>
  <c r="E17" i="66" s="1"/>
  <c r="G17" i="66" s="1"/>
  <c r="B17" i="111"/>
  <c r="C16" i="111"/>
  <c r="E16" i="111" s="1"/>
  <c r="G16" i="111" s="1"/>
  <c r="B18" i="48"/>
  <c r="C17" i="48"/>
  <c r="E17" i="48" s="1"/>
  <c r="G17" i="48" s="1"/>
  <c r="B18" i="50"/>
  <c r="C17" i="50"/>
  <c r="E17" i="50" s="1"/>
  <c r="G17" i="50" s="1"/>
  <c r="B17" i="104"/>
  <c r="C16" i="104"/>
  <c r="E16" i="104" s="1"/>
  <c r="G16" i="104" s="1"/>
  <c r="C15" i="38"/>
  <c r="E15" i="38" s="1"/>
  <c r="G15" i="38" s="1"/>
  <c r="B16" i="38"/>
  <c r="B26" i="63"/>
  <c r="B21" i="60"/>
  <c r="D55" i="41" l="1"/>
  <c r="H55" i="41"/>
  <c r="A20" i="31"/>
  <c r="D19" i="31"/>
  <c r="C19" i="31"/>
  <c r="F23" i="48"/>
  <c r="D23" i="48"/>
  <c r="CZ22" i="41"/>
  <c r="FD22" i="41"/>
  <c r="AR22" i="41"/>
  <c r="AJ22" i="41"/>
  <c r="GN22" i="41"/>
  <c r="CB22" i="41"/>
  <c r="GJ22" i="41"/>
  <c r="FP22" i="41"/>
  <c r="AZ22" i="41"/>
  <c r="FX22" i="41"/>
  <c r="AB22" i="41"/>
  <c r="AN22" i="41"/>
  <c r="EN22" i="41"/>
  <c r="BP22" i="41"/>
  <c r="CN22" i="41"/>
  <c r="DD22" i="41"/>
  <c r="BT22" i="41"/>
  <c r="GB22" i="41"/>
  <c r="BL22" i="41"/>
  <c r="CF22" i="41"/>
  <c r="HD22" i="41"/>
  <c r="CJ22" i="41"/>
  <c r="FH22" i="41"/>
  <c r="BH22" i="41"/>
  <c r="P22" i="41"/>
  <c r="C22" i="41"/>
  <c r="AV22" i="41"/>
  <c r="DP22" i="41"/>
  <c r="X22" i="41"/>
  <c r="HH22" i="41"/>
  <c r="EF22" i="41"/>
  <c r="GZ22" i="41"/>
  <c r="GR22" i="41"/>
  <c r="DT22" i="41"/>
  <c r="EB22" i="41"/>
  <c r="DX22" i="41"/>
  <c r="BX22" i="41"/>
  <c r="GV22" i="41"/>
  <c r="EJ22" i="41"/>
  <c r="GF22" i="41"/>
  <c r="AF22" i="41"/>
  <c r="FL22" i="41"/>
  <c r="FT22" i="41"/>
  <c r="DL22" i="41"/>
  <c r="T22" i="41"/>
  <c r="CV22" i="41"/>
  <c r="DH22" i="41"/>
  <c r="CR22" i="41"/>
  <c r="H22" i="41"/>
  <c r="L22" i="41"/>
  <c r="BD22" i="41"/>
  <c r="EZ22" i="41"/>
  <c r="EV22" i="41"/>
  <c r="ER22" i="41"/>
  <c r="CL20" i="41"/>
  <c r="CM20" i="41"/>
  <c r="GP20" i="41"/>
  <c r="GQ20" i="41"/>
  <c r="GQ27" i="41" s="1"/>
  <c r="HJ20" i="41"/>
  <c r="HK20" i="41"/>
  <c r="HK27" i="41" s="1"/>
  <c r="D21" i="41"/>
  <c r="BR20" i="41"/>
  <c r="BS20" i="41"/>
  <c r="GY20" i="41"/>
  <c r="GX20" i="41"/>
  <c r="BV20" i="41"/>
  <c r="BW20" i="41"/>
  <c r="B23" i="41"/>
  <c r="K39" i="125"/>
  <c r="K40" i="125" s="1"/>
  <c r="K4" i="125"/>
  <c r="B29" i="86"/>
  <c r="C28" i="86"/>
  <c r="G17" i="44"/>
  <c r="C25" i="87"/>
  <c r="B26" i="87"/>
  <c r="C19" i="11"/>
  <c r="B18" i="11"/>
  <c r="E18" i="11" s="1"/>
  <c r="G18" i="11" s="1"/>
  <c r="B19" i="16"/>
  <c r="C18" i="16"/>
  <c r="E18" i="16" s="1"/>
  <c r="G18" i="16" s="1"/>
  <c r="B18" i="119"/>
  <c r="C17" i="119"/>
  <c r="E17" i="119" s="1"/>
  <c r="G17" i="119" s="1"/>
  <c r="C17" i="109"/>
  <c r="E17" i="109" s="1"/>
  <c r="G17" i="109" s="1"/>
  <c r="B18" i="109"/>
  <c r="C18" i="22"/>
  <c r="E18" i="22" s="1"/>
  <c r="G18" i="22" s="1"/>
  <c r="B19" i="22"/>
  <c r="C17" i="88"/>
  <c r="E17" i="88" s="1"/>
  <c r="G17" i="88" s="1"/>
  <c r="B18" i="88"/>
  <c r="E17" i="23"/>
  <c r="G17" i="23" s="1"/>
  <c r="B18" i="94"/>
  <c r="C17" i="94"/>
  <c r="E17" i="94" s="1"/>
  <c r="G17" i="94" s="1"/>
  <c r="B25" i="40"/>
  <c r="B18" i="67"/>
  <c r="C17" i="67"/>
  <c r="E17" i="67" s="1"/>
  <c r="G17" i="67" s="1"/>
  <c r="C17" i="85"/>
  <c r="E17" i="85" s="1"/>
  <c r="G17" i="85" s="1"/>
  <c r="B18" i="85"/>
  <c r="C17" i="104"/>
  <c r="E17" i="104" s="1"/>
  <c r="G17" i="104" s="1"/>
  <c r="B18" i="104"/>
  <c r="B19" i="17"/>
  <c r="C18" i="17"/>
  <c r="E18" i="17" s="1"/>
  <c r="G18" i="17" s="1"/>
  <c r="B18" i="70"/>
  <c r="C17" i="70"/>
  <c r="E17" i="70" s="1"/>
  <c r="G17" i="70" s="1"/>
  <c r="C17" i="53"/>
  <c r="E17" i="53" s="1"/>
  <c r="G17" i="53" s="1"/>
  <c r="B18" i="53"/>
  <c r="B18" i="80"/>
  <c r="C17" i="80"/>
  <c r="E17" i="80" s="1"/>
  <c r="G17" i="80" s="1"/>
  <c r="C17" i="82"/>
  <c r="E17" i="82" s="1"/>
  <c r="G17" i="82" s="1"/>
  <c r="B18" i="82"/>
  <c r="B18" i="91"/>
  <c r="C17" i="91"/>
  <c r="E17" i="91" s="1"/>
  <c r="G17" i="91" s="1"/>
  <c r="C16" i="69"/>
  <c r="E16" i="69" s="1"/>
  <c r="G16" i="69" s="1"/>
  <c r="B17" i="69"/>
  <c r="B18" i="3"/>
  <c r="C17" i="3"/>
  <c r="E17" i="3" s="1"/>
  <c r="G17" i="3" s="1"/>
  <c r="B19" i="46"/>
  <c r="C18" i="46"/>
  <c r="E18" i="46" s="1"/>
  <c r="G18" i="46" s="1"/>
  <c r="E12" i="92"/>
  <c r="B12" i="92"/>
  <c r="B19" i="24"/>
  <c r="C18" i="24"/>
  <c r="E18" i="24" s="1"/>
  <c r="G18" i="24" s="1"/>
  <c r="E17" i="11"/>
  <c r="G17" i="11" s="1"/>
  <c r="B19" i="64"/>
  <c r="C18" i="64"/>
  <c r="E18" i="64" s="1"/>
  <c r="G18" i="64" s="1"/>
  <c r="B18" i="107"/>
  <c r="C17" i="107"/>
  <c r="E17" i="107" s="1"/>
  <c r="G17" i="107" s="1"/>
  <c r="B19" i="19"/>
  <c r="C18" i="19"/>
  <c r="E18" i="19" s="1"/>
  <c r="G18" i="19" s="1"/>
  <c r="B18" i="71"/>
  <c r="C17" i="71"/>
  <c r="E17" i="71" s="1"/>
  <c r="G17" i="71" s="1"/>
  <c r="B18" i="124"/>
  <c r="C17" i="124"/>
  <c r="E17" i="124" s="1"/>
  <c r="G17" i="124" s="1"/>
  <c r="B18" i="57"/>
  <c r="C17" i="57"/>
  <c r="E17" i="57" s="1"/>
  <c r="G17" i="57" s="1"/>
  <c r="C17" i="21"/>
  <c r="E17" i="21" s="1"/>
  <c r="G17" i="21" s="1"/>
  <c r="B18" i="21"/>
  <c r="B18" i="111"/>
  <c r="C17" i="111"/>
  <c r="E17" i="111" s="1"/>
  <c r="G17" i="111" s="1"/>
  <c r="B19" i="23"/>
  <c r="C18" i="23"/>
  <c r="B18" i="112"/>
  <c r="C17" i="112"/>
  <c r="E17" i="112" s="1"/>
  <c r="G17" i="112" s="1"/>
  <c r="C18" i="66"/>
  <c r="E18" i="66" s="1"/>
  <c r="G18" i="66" s="1"/>
  <c r="B19" i="66"/>
  <c r="B18" i="77"/>
  <c r="C17" i="77"/>
  <c r="E17" i="77" s="1"/>
  <c r="G17" i="77" s="1"/>
  <c r="B17" i="73"/>
  <c r="C16" i="73"/>
  <c r="E16" i="73" s="1"/>
  <c r="G16" i="73" s="1"/>
  <c r="E12" i="93"/>
  <c r="B12" i="93"/>
  <c r="B18" i="125"/>
  <c r="C17" i="125"/>
  <c r="E17" i="125" s="1"/>
  <c r="G17" i="125" s="1"/>
  <c r="C17" i="65"/>
  <c r="E17" i="65" s="1"/>
  <c r="G17" i="65" s="1"/>
  <c r="B18" i="65"/>
  <c r="B18" i="90"/>
  <c r="C17" i="90"/>
  <c r="E17" i="90" s="1"/>
  <c r="G17" i="90" s="1"/>
  <c r="B18" i="81"/>
  <c r="C17" i="81"/>
  <c r="E17" i="81" s="1"/>
  <c r="G17" i="81" s="1"/>
  <c r="B18" i="83"/>
  <c r="C17" i="83"/>
  <c r="E17" i="83" s="1"/>
  <c r="G17" i="83" s="1"/>
  <c r="C18" i="8"/>
  <c r="E17" i="8"/>
  <c r="G17" i="8" s="1"/>
  <c r="B18" i="75"/>
  <c r="C17" i="75"/>
  <c r="C17" i="110"/>
  <c r="E17" i="110" s="1"/>
  <c r="G17" i="110" s="1"/>
  <c r="B18" i="110"/>
  <c r="C18" i="48"/>
  <c r="E18" i="48" s="1"/>
  <c r="G18" i="48" s="1"/>
  <c r="B19" i="48"/>
  <c r="C17" i="95"/>
  <c r="E17" i="95" s="1"/>
  <c r="G17" i="95" s="1"/>
  <c r="B18" i="95"/>
  <c r="B19" i="50"/>
  <c r="C18" i="50"/>
  <c r="E18" i="50" s="1"/>
  <c r="G18" i="50" s="1"/>
  <c r="B18" i="121"/>
  <c r="C17" i="121"/>
  <c r="E17" i="121" s="1"/>
  <c r="G17" i="121" s="1"/>
  <c r="C18" i="49"/>
  <c r="E18" i="49" s="1"/>
  <c r="G18" i="49" s="1"/>
  <c r="B19" i="49"/>
  <c r="C18" i="14"/>
  <c r="E18" i="14" s="1"/>
  <c r="G18" i="14" s="1"/>
  <c r="B19" i="14"/>
  <c r="C17" i="61"/>
  <c r="E17" i="61" s="1"/>
  <c r="G17" i="61" s="1"/>
  <c r="B18" i="61"/>
  <c r="B18" i="36"/>
  <c r="C17" i="36"/>
  <c r="E17" i="36" s="1"/>
  <c r="G17" i="36" s="1"/>
  <c r="B20" i="43"/>
  <c r="C19" i="43"/>
  <c r="E19" i="43" s="1"/>
  <c r="G19" i="43" s="1"/>
  <c r="C16" i="38"/>
  <c r="E16" i="38" s="1"/>
  <c r="G16" i="38" s="1"/>
  <c r="B17" i="38"/>
  <c r="E17" i="75"/>
  <c r="G16" i="75"/>
  <c r="B19" i="123"/>
  <c r="C18" i="123"/>
  <c r="E18" i="123" s="1"/>
  <c r="G18" i="123" s="1"/>
  <c r="A21" i="27"/>
  <c r="BW20" i="27"/>
  <c r="HI21" i="41" s="1"/>
  <c r="AQ20" i="27"/>
  <c r="AP20" i="27"/>
  <c r="BS20" i="27"/>
  <c r="GW21" i="41" s="1"/>
  <c r="AL20" i="27"/>
  <c r="AJ20" i="27"/>
  <c r="CK21" i="41" s="1"/>
  <c r="GO21" i="41"/>
  <c r="AN20" i="27"/>
  <c r="AM20" i="27"/>
  <c r="AD20" i="27"/>
  <c r="AE20" i="27"/>
  <c r="BU21" i="41" s="1"/>
  <c r="AC20" i="27"/>
  <c r="BQ21" i="41" s="1"/>
  <c r="B18" i="84"/>
  <c r="C17" i="84"/>
  <c r="E17" i="84" s="1"/>
  <c r="G17" i="84" s="1"/>
  <c r="B19" i="18"/>
  <c r="C18" i="18"/>
  <c r="E18" i="18" s="1"/>
  <c r="G18" i="18" s="1"/>
  <c r="C17" i="51"/>
  <c r="E17" i="51" s="1"/>
  <c r="G17" i="51" s="1"/>
  <c r="B18" i="51"/>
  <c r="B18" i="96"/>
  <c r="C17" i="96"/>
  <c r="E17" i="96" s="1"/>
  <c r="G17" i="96" s="1"/>
  <c r="E18" i="44"/>
  <c r="C18" i="44"/>
  <c r="B19" i="44"/>
  <c r="C17" i="117"/>
  <c r="E17" i="117" s="1"/>
  <c r="G17" i="117" s="1"/>
  <c r="B18" i="117"/>
  <c r="B18" i="76"/>
  <c r="C17" i="76"/>
  <c r="E17" i="76" s="1"/>
  <c r="G17" i="76" s="1"/>
  <c r="C17" i="25"/>
  <c r="E17" i="25" s="1"/>
  <c r="G17" i="25" s="1"/>
  <c r="B18" i="25"/>
  <c r="B27" i="63"/>
  <c r="C26" i="63"/>
  <c r="B22" i="60"/>
  <c r="AI16" i="86" l="1"/>
  <c r="AI17" i="86"/>
  <c r="AI18" i="86"/>
  <c r="AI19" i="86"/>
  <c r="AI20" i="86"/>
  <c r="AI21" i="86"/>
  <c r="AI22" i="86"/>
  <c r="AI25" i="86"/>
  <c r="AI26" i="86"/>
  <c r="AI27" i="86"/>
  <c r="F24" i="48"/>
  <c r="D24" i="48"/>
  <c r="A21" i="31"/>
  <c r="D20" i="31"/>
  <c r="C20" i="31"/>
  <c r="HK21" i="41"/>
  <c r="HJ21" i="41"/>
  <c r="GP21" i="41"/>
  <c r="GQ21" i="41"/>
  <c r="CL21" i="41"/>
  <c r="CM21" i="41"/>
  <c r="D22" i="41"/>
  <c r="BR21" i="41"/>
  <c r="BS21" i="41"/>
  <c r="GY21" i="41"/>
  <c r="GX21" i="41"/>
  <c r="BV21" i="41"/>
  <c r="BW21" i="41"/>
  <c r="GR23" i="41"/>
  <c r="CR23" i="41"/>
  <c r="BX23" i="41"/>
  <c r="EB23" i="41"/>
  <c r="FX23" i="41"/>
  <c r="P23" i="41"/>
  <c r="AJ23" i="41"/>
  <c r="FD23" i="41"/>
  <c r="FL23" i="41"/>
  <c r="DL23" i="41"/>
  <c r="AR23" i="41"/>
  <c r="EJ23" i="41"/>
  <c r="BP23" i="41"/>
  <c r="ER23" i="41"/>
  <c r="DP23" i="41"/>
  <c r="BL23" i="41"/>
  <c r="EV23" i="41"/>
  <c r="AN23" i="41"/>
  <c r="AV23" i="41"/>
  <c r="CJ23" i="41"/>
  <c r="B24" i="41"/>
  <c r="FP23" i="41"/>
  <c r="AZ23" i="41"/>
  <c r="DD23" i="41"/>
  <c r="DH23" i="41"/>
  <c r="CF23" i="41"/>
  <c r="L23" i="41"/>
  <c r="H23" i="41"/>
  <c r="EN23" i="41"/>
  <c r="GN23" i="41"/>
  <c r="GJ23" i="41"/>
  <c r="DT23" i="41"/>
  <c r="EZ23" i="41"/>
  <c r="CN23" i="41"/>
  <c r="BH23" i="41"/>
  <c r="EF23" i="41"/>
  <c r="FH23" i="41"/>
  <c r="GV23" i="41"/>
  <c r="CV23" i="41"/>
  <c r="DX23" i="41"/>
  <c r="BT23" i="41"/>
  <c r="AB23" i="41"/>
  <c r="CZ23" i="41"/>
  <c r="C23" i="41"/>
  <c r="AF23" i="41"/>
  <c r="GZ23" i="41"/>
  <c r="X23" i="41"/>
  <c r="HD23" i="41"/>
  <c r="CB23" i="41"/>
  <c r="BD23" i="41"/>
  <c r="GF23" i="41"/>
  <c r="FT23" i="41"/>
  <c r="GB23" i="41"/>
  <c r="HH23" i="41"/>
  <c r="T23" i="41"/>
  <c r="Y29" i="86"/>
  <c r="C29" i="86"/>
  <c r="V29" i="86"/>
  <c r="B27" i="87"/>
  <c r="G29" i="86" s="1"/>
  <c r="C26" i="87"/>
  <c r="C19" i="19"/>
  <c r="E19" i="19" s="1"/>
  <c r="G19" i="19" s="1"/>
  <c r="B20" i="19"/>
  <c r="C19" i="24"/>
  <c r="E19" i="24" s="1"/>
  <c r="G19" i="24" s="1"/>
  <c r="B20" i="24"/>
  <c r="C18" i="82"/>
  <c r="E18" i="82" s="1"/>
  <c r="G18" i="82" s="1"/>
  <c r="B19" i="82"/>
  <c r="C13" i="92"/>
  <c r="G12" i="92"/>
  <c r="C13" i="93"/>
  <c r="G12" i="93"/>
  <c r="B19" i="57"/>
  <c r="C18" i="57"/>
  <c r="E18" i="57" s="1"/>
  <c r="G18" i="57" s="1"/>
  <c r="C18" i="94"/>
  <c r="E18" i="94" s="1"/>
  <c r="G18" i="94" s="1"/>
  <c r="B19" i="94"/>
  <c r="C18" i="119"/>
  <c r="E18" i="119" s="1"/>
  <c r="G18" i="119" s="1"/>
  <c r="B19" i="119"/>
  <c r="B26" i="40"/>
  <c r="C25" i="40"/>
  <c r="B19" i="25"/>
  <c r="C18" i="25"/>
  <c r="E18" i="25" s="1"/>
  <c r="G18" i="25" s="1"/>
  <c r="B19" i="104"/>
  <c r="C18" i="104"/>
  <c r="E18" i="104" s="1"/>
  <c r="G18" i="104" s="1"/>
  <c r="C18" i="96"/>
  <c r="E18" i="96" s="1"/>
  <c r="G18" i="96" s="1"/>
  <c r="B19" i="96"/>
  <c r="C19" i="48"/>
  <c r="E19" i="48" s="1"/>
  <c r="G19" i="48" s="1"/>
  <c r="B20" i="48"/>
  <c r="C18" i="107"/>
  <c r="E18" i="107" s="1"/>
  <c r="G18" i="107" s="1"/>
  <c r="B19" i="107"/>
  <c r="C18" i="80"/>
  <c r="E18" i="80" s="1"/>
  <c r="G18" i="80" s="1"/>
  <c r="B19" i="80"/>
  <c r="B20" i="16"/>
  <c r="C19" i="16"/>
  <c r="E19" i="16" s="1"/>
  <c r="G19" i="16" s="1"/>
  <c r="B20" i="44"/>
  <c r="C19" i="44"/>
  <c r="E19" i="44"/>
  <c r="C20" i="43"/>
  <c r="E20" i="43" s="1"/>
  <c r="G20" i="43" s="1"/>
  <c r="B21" i="43"/>
  <c r="B20" i="66"/>
  <c r="C19" i="66"/>
  <c r="E19" i="66" s="1"/>
  <c r="G19" i="66" s="1"/>
  <c r="B19" i="124"/>
  <c r="C18" i="124"/>
  <c r="E18" i="124" s="1"/>
  <c r="G18" i="124" s="1"/>
  <c r="B20" i="46"/>
  <c r="C19" i="46"/>
  <c r="E19" i="46" s="1"/>
  <c r="G19" i="46" s="1"/>
  <c r="C18" i="85"/>
  <c r="E18" i="85" s="1"/>
  <c r="G18" i="85" s="1"/>
  <c r="B19" i="85"/>
  <c r="E18" i="75"/>
  <c r="G17" i="75"/>
  <c r="C18" i="65"/>
  <c r="E18" i="65" s="1"/>
  <c r="G18" i="65" s="1"/>
  <c r="B19" i="65"/>
  <c r="E18" i="23"/>
  <c r="G18" i="23" s="1"/>
  <c r="B19" i="11"/>
  <c r="C20" i="11"/>
  <c r="B20" i="17"/>
  <c r="C19" i="17"/>
  <c r="E19" i="17" s="1"/>
  <c r="G19" i="17" s="1"/>
  <c r="C18" i="90"/>
  <c r="E18" i="90" s="1"/>
  <c r="G18" i="90" s="1"/>
  <c r="B19" i="90"/>
  <c r="B19" i="77"/>
  <c r="C18" i="77"/>
  <c r="E18" i="77" s="1"/>
  <c r="G18" i="77" s="1"/>
  <c r="G18" i="44"/>
  <c r="B20" i="49"/>
  <c r="C19" i="49"/>
  <c r="E19" i="49" s="1"/>
  <c r="G19" i="49" s="1"/>
  <c r="B20" i="23"/>
  <c r="C19" i="23"/>
  <c r="B19" i="3"/>
  <c r="C18" i="3"/>
  <c r="E18" i="3" s="1"/>
  <c r="G18" i="3" s="1"/>
  <c r="B19" i="110"/>
  <c r="C18" i="110"/>
  <c r="E18" i="110" s="1"/>
  <c r="G18" i="110" s="1"/>
  <c r="B19" i="53"/>
  <c r="C18" i="53"/>
  <c r="E18" i="53" s="1"/>
  <c r="G18" i="53" s="1"/>
  <c r="B19" i="112"/>
  <c r="C18" i="112"/>
  <c r="E18" i="112" s="1"/>
  <c r="G18" i="112" s="1"/>
  <c r="C19" i="64"/>
  <c r="E19" i="64" s="1"/>
  <c r="G19" i="64" s="1"/>
  <c r="B20" i="64"/>
  <c r="B18" i="69"/>
  <c r="C17" i="69"/>
  <c r="E17" i="69" s="1"/>
  <c r="G17" i="69" s="1"/>
  <c r="B19" i="88"/>
  <c r="C18" i="88"/>
  <c r="E18" i="88" s="1"/>
  <c r="G18" i="88" s="1"/>
  <c r="B19" i="109"/>
  <c r="C18" i="109"/>
  <c r="E18" i="109" s="1"/>
  <c r="G18" i="109" s="1"/>
  <c r="B19" i="81"/>
  <c r="C18" i="81"/>
  <c r="E18" i="81" s="1"/>
  <c r="G18" i="81" s="1"/>
  <c r="B19" i="51"/>
  <c r="C18" i="51"/>
  <c r="E18" i="51" s="1"/>
  <c r="G18" i="51" s="1"/>
  <c r="B19" i="111"/>
  <c r="C18" i="111"/>
  <c r="E18" i="111" s="1"/>
  <c r="G18" i="111" s="1"/>
  <c r="B19" i="121"/>
  <c r="C18" i="121"/>
  <c r="E18" i="121" s="1"/>
  <c r="G18" i="121" s="1"/>
  <c r="C18" i="95"/>
  <c r="E18" i="95" s="1"/>
  <c r="G18" i="95" s="1"/>
  <c r="B19" i="95"/>
  <c r="C18" i="125"/>
  <c r="E18" i="125" s="1"/>
  <c r="G18" i="125" s="1"/>
  <c r="B19" i="125"/>
  <c r="B19" i="71"/>
  <c r="C18" i="71"/>
  <c r="E18" i="71" s="1"/>
  <c r="G18" i="71" s="1"/>
  <c r="C18" i="70"/>
  <c r="E18" i="70" s="1"/>
  <c r="G18" i="70" s="1"/>
  <c r="B19" i="70"/>
  <c r="B18" i="73"/>
  <c r="C17" i="73"/>
  <c r="E17" i="73" s="1"/>
  <c r="G17" i="73" s="1"/>
  <c r="B20" i="123"/>
  <c r="C19" i="123"/>
  <c r="E19" i="123" s="1"/>
  <c r="G19" i="123" s="1"/>
  <c r="C19" i="50"/>
  <c r="E19" i="50" s="1"/>
  <c r="G19" i="50" s="1"/>
  <c r="B20" i="50"/>
  <c r="B19" i="84"/>
  <c r="C18" i="84"/>
  <c r="E18" i="84" s="1"/>
  <c r="G18" i="84" s="1"/>
  <c r="B19" i="61"/>
  <c r="C18" i="61"/>
  <c r="E18" i="61" s="1"/>
  <c r="G18" i="61" s="1"/>
  <c r="E18" i="8"/>
  <c r="G18" i="8" s="1"/>
  <c r="C19" i="8"/>
  <c r="B19" i="21"/>
  <c r="C18" i="21"/>
  <c r="E18" i="21" s="1"/>
  <c r="G18" i="21" s="1"/>
  <c r="C18" i="67"/>
  <c r="E18" i="67" s="1"/>
  <c r="G18" i="67" s="1"/>
  <c r="B19" i="67"/>
  <c r="B20" i="22"/>
  <c r="C19" i="22"/>
  <c r="E19" i="22" s="1"/>
  <c r="G19" i="22" s="1"/>
  <c r="BS21" i="27"/>
  <c r="GW22" i="41" s="1"/>
  <c r="AE21" i="27"/>
  <c r="BU22" i="41" s="1"/>
  <c r="GO22" i="41"/>
  <c r="AP21" i="27"/>
  <c r="A22" i="27"/>
  <c r="BW21" i="27"/>
  <c r="HI22" i="41" s="1"/>
  <c r="AQ21" i="27"/>
  <c r="AN21" i="27"/>
  <c r="AM21" i="27"/>
  <c r="AL21" i="27"/>
  <c r="AJ21" i="27"/>
  <c r="CK22" i="41" s="1"/>
  <c r="AD21" i="27"/>
  <c r="AC21" i="27"/>
  <c r="BQ22" i="41" s="1"/>
  <c r="C17" i="38"/>
  <c r="E17" i="38" s="1"/>
  <c r="G17" i="38" s="1"/>
  <c r="B18" i="38"/>
  <c r="B19" i="91"/>
  <c r="C18" i="91"/>
  <c r="E18" i="91" s="1"/>
  <c r="G18" i="91" s="1"/>
  <c r="B19" i="117"/>
  <c r="C18" i="117"/>
  <c r="E18" i="117" s="1"/>
  <c r="G18" i="117" s="1"/>
  <c r="B20" i="14"/>
  <c r="C19" i="14"/>
  <c r="E19" i="14" s="1"/>
  <c r="G19" i="14" s="1"/>
  <c r="C18" i="75"/>
  <c r="B19" i="75"/>
  <c r="C19" i="18"/>
  <c r="E19" i="18" s="1"/>
  <c r="G19" i="18" s="1"/>
  <c r="B20" i="18"/>
  <c r="B19" i="36"/>
  <c r="C18" i="36"/>
  <c r="E18" i="36" s="1"/>
  <c r="G18" i="36" s="1"/>
  <c r="C18" i="76"/>
  <c r="E18" i="76" s="1"/>
  <c r="G18" i="76" s="1"/>
  <c r="B19" i="76"/>
  <c r="C18" i="83"/>
  <c r="E18" i="83" s="1"/>
  <c r="G18" i="83" s="1"/>
  <c r="B19" i="83"/>
  <c r="B28" i="63"/>
  <c r="B31" i="63" s="1"/>
  <c r="C27" i="63"/>
  <c r="AI13" i="86"/>
  <c r="AI11" i="86"/>
  <c r="AI10" i="86"/>
  <c r="AH10" i="86"/>
  <c r="AI12" i="86"/>
  <c r="AH11" i="86"/>
  <c r="AH13" i="86"/>
  <c r="AH12" i="86"/>
  <c r="B23" i="60"/>
  <c r="AI28" i="86" s="1"/>
  <c r="M29" i="86" l="1"/>
  <c r="S29" i="86"/>
  <c r="F25" i="48"/>
  <c r="D25" i="48"/>
  <c r="B30" i="87"/>
  <c r="J16" i="86"/>
  <c r="S16" i="86"/>
  <c r="V16" i="86"/>
  <c r="Y16" i="86"/>
  <c r="AB16" i="86"/>
  <c r="M16" i="86"/>
  <c r="P16" i="86"/>
  <c r="G16" i="86"/>
  <c r="J17" i="86"/>
  <c r="V17" i="86"/>
  <c r="S17" i="86"/>
  <c r="Y17" i="86"/>
  <c r="G17" i="86"/>
  <c r="M17" i="86"/>
  <c r="P17" i="86"/>
  <c r="AB17" i="86"/>
  <c r="P18" i="86"/>
  <c r="S18" i="86"/>
  <c r="J18" i="86"/>
  <c r="AB18" i="86"/>
  <c r="Y18" i="86"/>
  <c r="M18" i="86"/>
  <c r="G18" i="86"/>
  <c r="V18" i="86"/>
  <c r="G19" i="86"/>
  <c r="M19" i="86"/>
  <c r="AB19" i="86"/>
  <c r="P19" i="86"/>
  <c r="J19" i="86"/>
  <c r="Y19" i="86"/>
  <c r="S19" i="86"/>
  <c r="V19" i="86"/>
  <c r="M20" i="86"/>
  <c r="P20" i="86"/>
  <c r="G20" i="86"/>
  <c r="S20" i="86"/>
  <c r="AB20" i="86"/>
  <c r="Y20" i="86"/>
  <c r="J20" i="86"/>
  <c r="V20" i="86"/>
  <c r="V21" i="86"/>
  <c r="J21" i="86"/>
  <c r="S21" i="86"/>
  <c r="G21" i="86"/>
  <c r="P21" i="86"/>
  <c r="AB21" i="86"/>
  <c r="M21" i="86"/>
  <c r="Y21" i="86"/>
  <c r="M22" i="86"/>
  <c r="S22" i="86"/>
  <c r="AB22" i="86"/>
  <c r="G22" i="86"/>
  <c r="Y22" i="86"/>
  <c r="V22" i="86"/>
  <c r="J22" i="86"/>
  <c r="P22" i="86"/>
  <c r="Y25" i="86"/>
  <c r="S25" i="86"/>
  <c r="G25" i="86"/>
  <c r="AB25" i="86"/>
  <c r="M25" i="86"/>
  <c r="J25" i="86"/>
  <c r="P25" i="86"/>
  <c r="V25" i="86"/>
  <c r="S26" i="86"/>
  <c r="V26" i="86"/>
  <c r="J26" i="86"/>
  <c r="P26" i="86"/>
  <c r="M26" i="86"/>
  <c r="AB26" i="86"/>
  <c r="Y26" i="86"/>
  <c r="G26" i="86"/>
  <c r="V27" i="86"/>
  <c r="M27" i="86"/>
  <c r="J27" i="86"/>
  <c r="G27" i="86"/>
  <c r="S27" i="86"/>
  <c r="P27" i="86"/>
  <c r="AB27" i="86"/>
  <c r="Y27" i="86"/>
  <c r="Y28" i="86"/>
  <c r="P28" i="86"/>
  <c r="M28" i="86"/>
  <c r="AB28" i="86"/>
  <c r="V28" i="86"/>
  <c r="J28" i="86"/>
  <c r="G28" i="86"/>
  <c r="S28" i="86"/>
  <c r="J29" i="86"/>
  <c r="AB29" i="86"/>
  <c r="B32" i="63"/>
  <c r="C31" i="63"/>
  <c r="P29" i="86"/>
  <c r="A22" i="31"/>
  <c r="D21" i="31"/>
  <c r="C21" i="31"/>
  <c r="AI23" i="86"/>
  <c r="CL22" i="41"/>
  <c r="CM22" i="41"/>
  <c r="HK22" i="41"/>
  <c r="HJ22" i="41"/>
  <c r="GQ22" i="41"/>
  <c r="GP22" i="41"/>
  <c r="BR22" i="41"/>
  <c r="BS22" i="41"/>
  <c r="GY22" i="41"/>
  <c r="GX22" i="41"/>
  <c r="BW22" i="41"/>
  <c r="BV22" i="41"/>
  <c r="D23" i="41"/>
  <c r="AH14" i="86"/>
  <c r="AI14" i="86"/>
  <c r="BX24" i="41"/>
  <c r="CB24" i="41"/>
  <c r="GN24" i="41"/>
  <c r="EN24" i="41"/>
  <c r="BD24" i="41"/>
  <c r="FT24" i="41"/>
  <c r="CR24" i="41"/>
  <c r="AJ24" i="41"/>
  <c r="AV24" i="41"/>
  <c r="CJ24" i="41"/>
  <c r="GZ24" i="41"/>
  <c r="P24" i="41"/>
  <c r="ER24" i="41"/>
  <c r="GB24" i="41"/>
  <c r="AN24" i="41"/>
  <c r="FX24" i="41"/>
  <c r="DL24" i="41"/>
  <c r="BP24" i="41"/>
  <c r="BL24" i="41"/>
  <c r="DD24" i="41"/>
  <c r="FH24" i="41"/>
  <c r="T24" i="41"/>
  <c r="FL24" i="41"/>
  <c r="EB24" i="41"/>
  <c r="EV24" i="41"/>
  <c r="DT24" i="41"/>
  <c r="GF24" i="41"/>
  <c r="DX24" i="41"/>
  <c r="AF24" i="41"/>
  <c r="AZ24" i="41"/>
  <c r="FP24" i="41"/>
  <c r="H24" i="41"/>
  <c r="HD24" i="41"/>
  <c r="BT24" i="41"/>
  <c r="DP24" i="41"/>
  <c r="CF24" i="41"/>
  <c r="GV24" i="41"/>
  <c r="CV24" i="41"/>
  <c r="L24" i="41"/>
  <c r="HH24" i="41"/>
  <c r="CZ24" i="41"/>
  <c r="GJ24" i="41"/>
  <c r="FD24" i="41"/>
  <c r="C24" i="41"/>
  <c r="EF24" i="41"/>
  <c r="GR24" i="41"/>
  <c r="EJ24" i="41"/>
  <c r="EZ24" i="41"/>
  <c r="DH24" i="41"/>
  <c r="AB24" i="41"/>
  <c r="CN24" i="41"/>
  <c r="BH24" i="41"/>
  <c r="AR24" i="41"/>
  <c r="X24" i="41"/>
  <c r="G19" i="44"/>
  <c r="C27" i="87"/>
  <c r="C19" i="67"/>
  <c r="E19" i="67" s="1"/>
  <c r="G19" i="67" s="1"/>
  <c r="B20" i="67"/>
  <c r="B19" i="69"/>
  <c r="C18" i="69"/>
  <c r="E18" i="69" s="1"/>
  <c r="G18" i="69" s="1"/>
  <c r="B20" i="3"/>
  <c r="C19" i="3"/>
  <c r="E19" i="3" s="1"/>
  <c r="G19" i="3" s="1"/>
  <c r="E19" i="11"/>
  <c r="G19" i="11" s="1"/>
  <c r="C20" i="46"/>
  <c r="E20" i="46" s="1"/>
  <c r="G20" i="46" s="1"/>
  <c r="B21" i="46"/>
  <c r="B21" i="48"/>
  <c r="C20" i="48"/>
  <c r="E20" i="48" s="1"/>
  <c r="G20" i="48" s="1"/>
  <c r="E19" i="23"/>
  <c r="G19" i="23" s="1"/>
  <c r="B20" i="96"/>
  <c r="C19" i="96"/>
  <c r="E19" i="96" s="1"/>
  <c r="G19" i="96" s="1"/>
  <c r="C19" i="82"/>
  <c r="E19" i="82" s="1"/>
  <c r="G19" i="82" s="1"/>
  <c r="B20" i="82"/>
  <c r="C19" i="111"/>
  <c r="E19" i="111" s="1"/>
  <c r="G19" i="111" s="1"/>
  <c r="B20" i="111"/>
  <c r="C20" i="64"/>
  <c r="E20" i="64" s="1"/>
  <c r="G20" i="64" s="1"/>
  <c r="B21" i="64"/>
  <c r="B21" i="23"/>
  <c r="C20" i="23"/>
  <c r="E20" i="23" s="1"/>
  <c r="G20" i="23" s="1"/>
  <c r="C20" i="44"/>
  <c r="B21" i="44"/>
  <c r="E20" i="44"/>
  <c r="B20" i="57"/>
  <c r="C19" i="57"/>
  <c r="E19" i="57" s="1"/>
  <c r="G19" i="57" s="1"/>
  <c r="B19" i="38"/>
  <c r="C18" i="38"/>
  <c r="E18" i="38" s="1"/>
  <c r="G18" i="38" s="1"/>
  <c r="E13" i="93"/>
  <c r="B13" i="93"/>
  <c r="B20" i="83"/>
  <c r="C19" i="83"/>
  <c r="E19" i="83" s="1"/>
  <c r="G19" i="83" s="1"/>
  <c r="B20" i="65"/>
  <c r="C19" i="65"/>
  <c r="E19" i="65" s="1"/>
  <c r="G19" i="65" s="1"/>
  <c r="B20" i="125"/>
  <c r="C19" i="125"/>
  <c r="E19" i="125" s="1"/>
  <c r="G19" i="125" s="1"/>
  <c r="B20" i="95"/>
  <c r="C19" i="95"/>
  <c r="E19" i="95" s="1"/>
  <c r="G19" i="95" s="1"/>
  <c r="C20" i="49"/>
  <c r="E20" i="49" s="1"/>
  <c r="G20" i="49" s="1"/>
  <c r="B21" i="49"/>
  <c r="B20" i="124"/>
  <c r="C19" i="124"/>
  <c r="E19" i="124" s="1"/>
  <c r="G19" i="124" s="1"/>
  <c r="B20" i="104"/>
  <c r="C19" i="104"/>
  <c r="E19" i="104" s="1"/>
  <c r="G19" i="104" s="1"/>
  <c r="B20" i="94"/>
  <c r="C19" i="94"/>
  <c r="E19" i="94" s="1"/>
  <c r="G19" i="94" s="1"/>
  <c r="B21" i="24"/>
  <c r="C20" i="24"/>
  <c r="E20" i="24" s="1"/>
  <c r="G20" i="24" s="1"/>
  <c r="C19" i="84"/>
  <c r="E19" i="84" s="1"/>
  <c r="G19" i="84" s="1"/>
  <c r="B20" i="84"/>
  <c r="C19" i="21"/>
  <c r="E19" i="21" s="1"/>
  <c r="G19" i="21" s="1"/>
  <c r="B20" i="21"/>
  <c r="G18" i="75"/>
  <c r="E19" i="75"/>
  <c r="B21" i="16"/>
  <c r="C20" i="16"/>
  <c r="E20" i="16" s="1"/>
  <c r="G20" i="16" s="1"/>
  <c r="C19" i="51"/>
  <c r="E19" i="51" s="1"/>
  <c r="G19" i="51" s="1"/>
  <c r="B20" i="51"/>
  <c r="E13" i="92"/>
  <c r="B13" i="92"/>
  <c r="C19" i="112"/>
  <c r="E19" i="112" s="1"/>
  <c r="G19" i="112" s="1"/>
  <c r="B20" i="112"/>
  <c r="B20" i="76"/>
  <c r="C19" i="76"/>
  <c r="E19" i="76" s="1"/>
  <c r="G19" i="76" s="1"/>
  <c r="B20" i="117"/>
  <c r="C19" i="117"/>
  <c r="E19" i="117" s="1"/>
  <c r="G19" i="117" s="1"/>
  <c r="C20" i="8"/>
  <c r="E19" i="8"/>
  <c r="G19" i="8" s="1"/>
  <c r="C20" i="123"/>
  <c r="E20" i="123" s="1"/>
  <c r="G20" i="123" s="1"/>
  <c r="B21" i="123"/>
  <c r="C20" i="66"/>
  <c r="E20" i="66" s="1"/>
  <c r="G20" i="66" s="1"/>
  <c r="B21" i="66"/>
  <c r="B20" i="25"/>
  <c r="C19" i="25"/>
  <c r="E19" i="25" s="1"/>
  <c r="G19" i="25" s="1"/>
  <c r="C19" i="81"/>
  <c r="E19" i="81" s="1"/>
  <c r="G19" i="81" s="1"/>
  <c r="B20" i="81"/>
  <c r="C19" i="77"/>
  <c r="E19" i="77" s="1"/>
  <c r="G19" i="77" s="1"/>
  <c r="B20" i="77"/>
  <c r="B20" i="80"/>
  <c r="C19" i="80"/>
  <c r="E19" i="80" s="1"/>
  <c r="G19" i="80" s="1"/>
  <c r="B21" i="19"/>
  <c r="C20" i="19"/>
  <c r="E20" i="19" s="1"/>
  <c r="G20" i="19" s="1"/>
  <c r="AP22" i="27"/>
  <c r="AM22" i="27"/>
  <c r="AL22" i="27"/>
  <c r="BS22" i="27"/>
  <c r="AQ22" i="27"/>
  <c r="AN22" i="27"/>
  <c r="AJ22" i="27"/>
  <c r="AE22" i="27"/>
  <c r="BU23" i="41" s="1"/>
  <c r="AD22" i="27"/>
  <c r="A23" i="27"/>
  <c r="BW22" i="27"/>
  <c r="AC22" i="27"/>
  <c r="B21" i="50"/>
  <c r="C20" i="50"/>
  <c r="E20" i="50" s="1"/>
  <c r="G20" i="50" s="1"/>
  <c r="C19" i="53"/>
  <c r="E19" i="53" s="1"/>
  <c r="G19" i="53" s="1"/>
  <c r="B20" i="53"/>
  <c r="C21" i="43"/>
  <c r="E21" i="43" s="1"/>
  <c r="G21" i="43" s="1"/>
  <c r="B22" i="43"/>
  <c r="B27" i="40"/>
  <c r="B30" i="40" s="1"/>
  <c r="C26" i="40"/>
  <c r="C19" i="36"/>
  <c r="E19" i="36" s="1"/>
  <c r="G19" i="36" s="1"/>
  <c r="B20" i="36"/>
  <c r="B20" i="70"/>
  <c r="C19" i="70"/>
  <c r="E19" i="70" s="1"/>
  <c r="G19" i="70" s="1"/>
  <c r="B20" i="109"/>
  <c r="C19" i="109"/>
  <c r="E19" i="109" s="1"/>
  <c r="G19" i="109" s="1"/>
  <c r="B20" i="11"/>
  <c r="C21" i="11"/>
  <c r="C19" i="91"/>
  <c r="E19" i="91" s="1"/>
  <c r="G19" i="91" s="1"/>
  <c r="B20" i="91"/>
  <c r="C18" i="73"/>
  <c r="E18" i="73" s="1"/>
  <c r="G18" i="73" s="1"/>
  <c r="B19" i="73"/>
  <c r="B20" i="90"/>
  <c r="C19" i="90"/>
  <c r="E19" i="90" s="1"/>
  <c r="G19" i="90" s="1"/>
  <c r="B20" i="85"/>
  <c r="C19" i="85"/>
  <c r="E19" i="85" s="1"/>
  <c r="G19" i="85" s="1"/>
  <c r="B20" i="119"/>
  <c r="C19" i="119"/>
  <c r="E19" i="119" s="1"/>
  <c r="G19" i="119" s="1"/>
  <c r="B21" i="14"/>
  <c r="C20" i="14"/>
  <c r="E20" i="14" s="1"/>
  <c r="G20" i="14" s="1"/>
  <c r="B20" i="61"/>
  <c r="C19" i="61"/>
  <c r="E19" i="61" s="1"/>
  <c r="G19" i="61" s="1"/>
  <c r="B20" i="107"/>
  <c r="C19" i="107"/>
  <c r="E19" i="107" s="1"/>
  <c r="G19" i="107" s="1"/>
  <c r="B21" i="22"/>
  <c r="C20" i="22"/>
  <c r="E20" i="22" s="1"/>
  <c r="G20" i="22" s="1"/>
  <c r="B20" i="88"/>
  <c r="C19" i="88"/>
  <c r="E19" i="88" s="1"/>
  <c r="G19" i="88" s="1"/>
  <c r="B20" i="71"/>
  <c r="C19" i="71"/>
  <c r="E19" i="71" s="1"/>
  <c r="G19" i="71" s="1"/>
  <c r="C19" i="121"/>
  <c r="E19" i="121" s="1"/>
  <c r="G19" i="121" s="1"/>
  <c r="B20" i="121"/>
  <c r="B20" i="110"/>
  <c r="C19" i="110"/>
  <c r="E19" i="110" s="1"/>
  <c r="G19" i="110" s="1"/>
  <c r="B21" i="18"/>
  <c r="C20" i="18"/>
  <c r="E20" i="18" s="1"/>
  <c r="G20" i="18" s="1"/>
  <c r="C19" i="75"/>
  <c r="B20" i="75"/>
  <c r="B21" i="17"/>
  <c r="C20" i="17"/>
  <c r="E20" i="17" s="1"/>
  <c r="G20" i="17" s="1"/>
  <c r="B30" i="86"/>
  <c r="C28" i="63"/>
  <c r="AJ13" i="86"/>
  <c r="AJ12" i="86"/>
  <c r="AJ11" i="86"/>
  <c r="AJ10" i="86"/>
  <c r="B24" i="60"/>
  <c r="AB23" i="86" l="1"/>
  <c r="S23" i="86"/>
  <c r="D29" i="86"/>
  <c r="D26" i="86"/>
  <c r="P23" i="86"/>
  <c r="D16" i="86"/>
  <c r="B31" i="87"/>
  <c r="C30" i="87"/>
  <c r="D19" i="86"/>
  <c r="D28" i="86"/>
  <c r="J23" i="86"/>
  <c r="D18" i="86"/>
  <c r="M23" i="86"/>
  <c r="B33" i="63"/>
  <c r="C32" i="63"/>
  <c r="V23" i="86"/>
  <c r="Y23" i="86"/>
  <c r="D17" i="86"/>
  <c r="F26" i="48"/>
  <c r="D26" i="48"/>
  <c r="A23" i="31"/>
  <c r="D22" i="31"/>
  <c r="C22" i="31"/>
  <c r="D27" i="86"/>
  <c r="G23" i="86"/>
  <c r="D22" i="86"/>
  <c r="D21" i="86"/>
  <c r="D25" i="86"/>
  <c r="D20" i="86"/>
  <c r="D24" i="41"/>
  <c r="AJ14" i="86"/>
  <c r="BV23" i="41"/>
  <c r="BW23" i="41"/>
  <c r="G20" i="44"/>
  <c r="B31" i="40"/>
  <c r="C30" i="40"/>
  <c r="AQ23" i="27"/>
  <c r="AM23" i="27"/>
  <c r="AL23" i="27"/>
  <c r="A24" i="27"/>
  <c r="AJ23" i="27"/>
  <c r="BW23" i="27"/>
  <c r="AE23" i="27"/>
  <c r="BU24" i="41" s="1"/>
  <c r="AD23" i="27"/>
  <c r="BS23" i="27"/>
  <c r="AP23" i="27"/>
  <c r="AN23" i="27"/>
  <c r="AC23" i="27"/>
  <c r="C21" i="123"/>
  <c r="E21" i="123" s="1"/>
  <c r="G21" i="123" s="1"/>
  <c r="B22" i="123"/>
  <c r="B21" i="51"/>
  <c r="C20" i="51"/>
  <c r="E20" i="51" s="1"/>
  <c r="G20" i="51" s="1"/>
  <c r="C20" i="82"/>
  <c r="E20" i="82" s="1"/>
  <c r="G20" i="82" s="1"/>
  <c r="B21" i="82"/>
  <c r="B25" i="41"/>
  <c r="C21" i="18"/>
  <c r="E21" i="18" s="1"/>
  <c r="G21" i="18" s="1"/>
  <c r="B22" i="18"/>
  <c r="B21" i="71"/>
  <c r="C20" i="71"/>
  <c r="E20" i="71" s="1"/>
  <c r="G20" i="71" s="1"/>
  <c r="C20" i="119"/>
  <c r="E20" i="119" s="1"/>
  <c r="G20" i="119" s="1"/>
  <c r="B21" i="119"/>
  <c r="E20" i="11"/>
  <c r="G20" i="11" s="1"/>
  <c r="C20" i="80"/>
  <c r="E20" i="80" s="1"/>
  <c r="G20" i="80" s="1"/>
  <c r="B21" i="80"/>
  <c r="C20" i="57"/>
  <c r="E20" i="57" s="1"/>
  <c r="G20" i="57" s="1"/>
  <c r="B21" i="57"/>
  <c r="C20" i="88"/>
  <c r="E20" i="88" s="1"/>
  <c r="G20" i="88" s="1"/>
  <c r="B21" i="88"/>
  <c r="C21" i="8"/>
  <c r="E20" i="8"/>
  <c r="G20" i="8" s="1"/>
  <c r="B22" i="24"/>
  <c r="C21" i="24"/>
  <c r="E21" i="24" s="1"/>
  <c r="G21" i="24" s="1"/>
  <c r="C20" i="124"/>
  <c r="E20" i="124" s="1"/>
  <c r="G20" i="124" s="1"/>
  <c r="B21" i="124"/>
  <c r="B21" i="83"/>
  <c r="C20" i="83"/>
  <c r="E20" i="83" s="1"/>
  <c r="G20" i="83" s="1"/>
  <c r="B21" i="96"/>
  <c r="C20" i="96"/>
  <c r="E20" i="96" s="1"/>
  <c r="G20" i="96" s="1"/>
  <c r="C20" i="61"/>
  <c r="E20" i="61" s="1"/>
  <c r="G20" i="61" s="1"/>
  <c r="B21" i="61"/>
  <c r="B22" i="49"/>
  <c r="C21" i="49"/>
  <c r="E21" i="49" s="1"/>
  <c r="G21" i="49" s="1"/>
  <c r="B22" i="44"/>
  <c r="E21" i="44"/>
  <c r="C21" i="44"/>
  <c r="B21" i="3"/>
  <c r="C20" i="3"/>
  <c r="E20" i="3" s="1"/>
  <c r="G20" i="3" s="1"/>
  <c r="C20" i="107"/>
  <c r="E20" i="107" s="1"/>
  <c r="G20" i="107" s="1"/>
  <c r="B21" i="107"/>
  <c r="B21" i="11"/>
  <c r="C22" i="11"/>
  <c r="B21" i="65"/>
  <c r="C20" i="65"/>
  <c r="E20" i="65" s="1"/>
  <c r="G20" i="65" s="1"/>
  <c r="B21" i="85"/>
  <c r="C20" i="85"/>
  <c r="E20" i="85" s="1"/>
  <c r="G20" i="85" s="1"/>
  <c r="G13" i="93"/>
  <c r="C14" i="93"/>
  <c r="B21" i="84"/>
  <c r="C20" i="84"/>
  <c r="E20" i="84" s="1"/>
  <c r="G20" i="84" s="1"/>
  <c r="C20" i="70"/>
  <c r="E20" i="70" s="1"/>
  <c r="G20" i="70" s="1"/>
  <c r="B21" i="70"/>
  <c r="B21" i="77"/>
  <c r="C20" i="77"/>
  <c r="E20" i="77" s="1"/>
  <c r="G20" i="77" s="1"/>
  <c r="B21" i="117"/>
  <c r="C20" i="117"/>
  <c r="E20" i="117" s="1"/>
  <c r="G20" i="117" s="1"/>
  <c r="B22" i="23"/>
  <c r="C21" i="23"/>
  <c r="B21" i="53"/>
  <c r="C20" i="53"/>
  <c r="E20" i="53" s="1"/>
  <c r="G20" i="53" s="1"/>
  <c r="C20" i="109"/>
  <c r="E20" i="109" s="1"/>
  <c r="G20" i="109" s="1"/>
  <c r="B21" i="109"/>
  <c r="B22" i="22"/>
  <c r="C21" i="22"/>
  <c r="E21" i="22" s="1"/>
  <c r="G21" i="22" s="1"/>
  <c r="B21" i="36"/>
  <c r="C20" i="36"/>
  <c r="E20" i="36" s="1"/>
  <c r="G20" i="36" s="1"/>
  <c r="B22" i="16"/>
  <c r="C21" i="16"/>
  <c r="E21" i="16" s="1"/>
  <c r="G21" i="16" s="1"/>
  <c r="B21" i="81"/>
  <c r="C20" i="81"/>
  <c r="E20" i="81" s="1"/>
  <c r="G20" i="81" s="1"/>
  <c r="B21" i="76"/>
  <c r="C20" i="76"/>
  <c r="E20" i="76" s="1"/>
  <c r="G20" i="76" s="1"/>
  <c r="G19" i="75"/>
  <c r="E20" i="75"/>
  <c r="C20" i="95"/>
  <c r="E20" i="95" s="1"/>
  <c r="G20" i="95" s="1"/>
  <c r="B21" i="95"/>
  <c r="B21" i="110"/>
  <c r="C20" i="110"/>
  <c r="E20" i="110" s="1"/>
  <c r="G20" i="110" s="1"/>
  <c r="B21" i="90"/>
  <c r="C20" i="90"/>
  <c r="E20" i="90" s="1"/>
  <c r="G20" i="90" s="1"/>
  <c r="C21" i="48"/>
  <c r="E21" i="48" s="1"/>
  <c r="G21" i="48" s="1"/>
  <c r="B22" i="48"/>
  <c r="C19" i="69"/>
  <c r="E19" i="69" s="1"/>
  <c r="G19" i="69" s="1"/>
  <c r="B20" i="69"/>
  <c r="G13" i="92"/>
  <c r="C14" i="92"/>
  <c r="C19" i="73"/>
  <c r="E19" i="73" s="1"/>
  <c r="G19" i="73" s="1"/>
  <c r="B20" i="73"/>
  <c r="C21" i="50"/>
  <c r="E21" i="50" s="1"/>
  <c r="G21" i="50" s="1"/>
  <c r="B22" i="50"/>
  <c r="B21" i="111"/>
  <c r="C20" i="111"/>
  <c r="E20" i="111" s="1"/>
  <c r="G20" i="111" s="1"/>
  <c r="B21" i="94"/>
  <c r="C20" i="94"/>
  <c r="E20" i="94" s="1"/>
  <c r="G20" i="94" s="1"/>
  <c r="B22" i="64"/>
  <c r="C21" i="64"/>
  <c r="E21" i="64" s="1"/>
  <c r="G21" i="64" s="1"/>
  <c r="B22" i="19"/>
  <c r="C21" i="19"/>
  <c r="E21" i="19" s="1"/>
  <c r="G21" i="19" s="1"/>
  <c r="B21" i="75"/>
  <c r="C20" i="75"/>
  <c r="B21" i="121"/>
  <c r="C20" i="121"/>
  <c r="E20" i="121" s="1"/>
  <c r="G20" i="121" s="1"/>
  <c r="C21" i="14"/>
  <c r="E21" i="14" s="1"/>
  <c r="G21" i="14" s="1"/>
  <c r="B22" i="14"/>
  <c r="B21" i="25"/>
  <c r="C20" i="25"/>
  <c r="E20" i="25" s="1"/>
  <c r="G20" i="25" s="1"/>
  <c r="B21" i="112"/>
  <c r="C20" i="112"/>
  <c r="E20" i="112" s="1"/>
  <c r="G20" i="112" s="1"/>
  <c r="C30" i="86"/>
  <c r="B31" i="86"/>
  <c r="B34" i="86" s="1"/>
  <c r="B21" i="104"/>
  <c r="C20" i="104"/>
  <c r="E20" i="104" s="1"/>
  <c r="G20" i="104" s="1"/>
  <c r="C21" i="17"/>
  <c r="E21" i="17" s="1"/>
  <c r="G21" i="17" s="1"/>
  <c r="B22" i="17"/>
  <c r="C27" i="40"/>
  <c r="B21" i="21"/>
  <c r="C20" i="21"/>
  <c r="E20" i="21" s="1"/>
  <c r="G20" i="21" s="1"/>
  <c r="B21" i="91"/>
  <c r="C20" i="91"/>
  <c r="E20" i="91" s="1"/>
  <c r="G20" i="91" s="1"/>
  <c r="C20" i="67"/>
  <c r="E20" i="67" s="1"/>
  <c r="G20" i="67" s="1"/>
  <c r="B21" i="67"/>
  <c r="B22" i="46"/>
  <c r="C21" i="46"/>
  <c r="E21" i="46" s="1"/>
  <c r="G21" i="46" s="1"/>
  <c r="B22" i="66"/>
  <c r="C21" i="66"/>
  <c r="E21" i="66" s="1"/>
  <c r="G21" i="66" s="1"/>
  <c r="B23" i="43"/>
  <c r="C22" i="43"/>
  <c r="E22" i="43" s="1"/>
  <c r="G22" i="43" s="1"/>
  <c r="B21" i="125"/>
  <c r="C20" i="125"/>
  <c r="E20" i="125" s="1"/>
  <c r="G20" i="125" s="1"/>
  <c r="C19" i="38"/>
  <c r="E19" i="38" s="1"/>
  <c r="G19" i="38" s="1"/>
  <c r="B20" i="38"/>
  <c r="B25" i="60"/>
  <c r="F27" i="48" l="1"/>
  <c r="D27" i="48"/>
  <c r="D23" i="86"/>
  <c r="A30" i="87"/>
  <c r="B32" i="87"/>
  <c r="C31" i="87"/>
  <c r="A31" i="63"/>
  <c r="C33" i="63"/>
  <c r="B34" i="63"/>
  <c r="C34" i="63" s="1"/>
  <c r="A24" i="31"/>
  <c r="D23" i="31"/>
  <c r="C23" i="31"/>
  <c r="B35" i="86"/>
  <c r="C34" i="86"/>
  <c r="BW24" i="41"/>
  <c r="BV24" i="41"/>
  <c r="B32" i="40"/>
  <c r="C31" i="40"/>
  <c r="C21" i="61"/>
  <c r="E21" i="61" s="1"/>
  <c r="G21" i="61" s="1"/>
  <c r="B22" i="61"/>
  <c r="E21" i="8"/>
  <c r="G21" i="8" s="1"/>
  <c r="C22" i="8"/>
  <c r="B22" i="119"/>
  <c r="C21" i="119"/>
  <c r="E21" i="119" s="1"/>
  <c r="G21" i="119" s="1"/>
  <c r="C21" i="85"/>
  <c r="E21" i="85" s="1"/>
  <c r="G21" i="85" s="1"/>
  <c r="B22" i="85"/>
  <c r="B22" i="88"/>
  <c r="C21" i="88"/>
  <c r="E21" i="88" s="1"/>
  <c r="G21" i="88" s="1"/>
  <c r="C31" i="86"/>
  <c r="C21" i="111"/>
  <c r="E21" i="111" s="1"/>
  <c r="G21" i="111" s="1"/>
  <c r="B22" i="111"/>
  <c r="C21" i="107"/>
  <c r="E21" i="107" s="1"/>
  <c r="G21" i="107" s="1"/>
  <c r="B22" i="107"/>
  <c r="G21" i="44"/>
  <c r="B23" i="44"/>
  <c r="E22" i="44"/>
  <c r="C22" i="44"/>
  <c r="B22" i="71"/>
  <c r="C21" i="71"/>
  <c r="E21" i="71" s="1"/>
  <c r="G21" i="71" s="1"/>
  <c r="B26" i="41"/>
  <c r="B29" i="41" s="1"/>
  <c r="C25" i="41"/>
  <c r="B23" i="48"/>
  <c r="C22" i="48"/>
  <c r="E22" i="48" s="1"/>
  <c r="G22" i="48" s="1"/>
  <c r="B22" i="109"/>
  <c r="C21" i="109"/>
  <c r="E21" i="109" s="1"/>
  <c r="G21" i="109" s="1"/>
  <c r="B22" i="77"/>
  <c r="C21" i="77"/>
  <c r="E21" i="77" s="1"/>
  <c r="G21" i="77" s="1"/>
  <c r="C21" i="96"/>
  <c r="E21" i="96" s="1"/>
  <c r="G21" i="96" s="1"/>
  <c r="B22" i="96"/>
  <c r="B22" i="95"/>
  <c r="C21" i="95"/>
  <c r="E21" i="95" s="1"/>
  <c r="G21" i="95" s="1"/>
  <c r="B22" i="70"/>
  <c r="C21" i="70"/>
  <c r="E21" i="70" s="1"/>
  <c r="G21" i="70" s="1"/>
  <c r="B23" i="18"/>
  <c r="C22" i="18"/>
  <c r="E22" i="18" s="1"/>
  <c r="G22" i="18" s="1"/>
  <c r="B23" i="64"/>
  <c r="C22" i="64"/>
  <c r="E22" i="64" s="1"/>
  <c r="G22" i="64" s="1"/>
  <c r="C21" i="3"/>
  <c r="E21" i="3" s="1"/>
  <c r="G21" i="3" s="1"/>
  <c r="B22" i="3"/>
  <c r="C21" i="83"/>
  <c r="E21" i="83" s="1"/>
  <c r="G21" i="83" s="1"/>
  <c r="B22" i="83"/>
  <c r="B21" i="69"/>
  <c r="C20" i="69"/>
  <c r="E20" i="69" s="1"/>
  <c r="G20" i="69" s="1"/>
  <c r="B21" i="38"/>
  <c r="C20" i="38"/>
  <c r="E20" i="38" s="1"/>
  <c r="G20" i="38" s="1"/>
  <c r="E21" i="75"/>
  <c r="G20" i="75"/>
  <c r="B22" i="57"/>
  <c r="C21" i="57"/>
  <c r="E21" i="57" s="1"/>
  <c r="G21" i="57" s="1"/>
  <c r="E14" i="92"/>
  <c r="B14" i="92"/>
  <c r="C21" i="112"/>
  <c r="E21" i="112" s="1"/>
  <c r="G21" i="112" s="1"/>
  <c r="B22" i="112"/>
  <c r="B22" i="65"/>
  <c r="C21" i="65"/>
  <c r="E21" i="65" s="1"/>
  <c r="G21" i="65" s="1"/>
  <c r="C22" i="49"/>
  <c r="E22" i="49" s="1"/>
  <c r="G22" i="49" s="1"/>
  <c r="B23" i="49"/>
  <c r="B24" i="43"/>
  <c r="C23" i="43"/>
  <c r="E23" i="43" s="1"/>
  <c r="G23" i="43" s="1"/>
  <c r="C22" i="16"/>
  <c r="E22" i="16" s="1"/>
  <c r="G22" i="16" s="1"/>
  <c r="B23" i="16"/>
  <c r="C21" i="67"/>
  <c r="E21" i="67" s="1"/>
  <c r="G21" i="67" s="1"/>
  <c r="B22" i="67"/>
  <c r="C21" i="75"/>
  <c r="B22" i="75"/>
  <c r="C21" i="90"/>
  <c r="E21" i="90" s="1"/>
  <c r="G21" i="90" s="1"/>
  <c r="B22" i="90"/>
  <c r="B22" i="53"/>
  <c r="C21" i="53"/>
  <c r="E21" i="53" s="1"/>
  <c r="G21" i="53" s="1"/>
  <c r="C23" i="11"/>
  <c r="B22" i="11"/>
  <c r="B22" i="124"/>
  <c r="C21" i="124"/>
  <c r="E21" i="124" s="1"/>
  <c r="G21" i="124" s="1"/>
  <c r="B22" i="82"/>
  <c r="C21" i="82"/>
  <c r="E21" i="82" s="1"/>
  <c r="G21" i="82" s="1"/>
  <c r="AM24" i="27"/>
  <c r="BW24" i="27"/>
  <c r="HI25" i="41" s="1"/>
  <c r="BS24" i="27"/>
  <c r="GW25" i="41" s="1"/>
  <c r="AE24" i="27"/>
  <c r="BU25" i="41" s="1"/>
  <c r="AC24" i="27"/>
  <c r="BQ25" i="41" s="1"/>
  <c r="A25" i="27"/>
  <c r="GO25" i="41"/>
  <c r="AQ24" i="27"/>
  <c r="AP24" i="27"/>
  <c r="AN24" i="27"/>
  <c r="AL24" i="27"/>
  <c r="AJ24" i="27"/>
  <c r="CK25" i="41" s="1"/>
  <c r="AD24" i="27"/>
  <c r="C21" i="51"/>
  <c r="E21" i="51" s="1"/>
  <c r="G21" i="51" s="1"/>
  <c r="B22" i="51"/>
  <c r="C22" i="19"/>
  <c r="E22" i="19" s="1"/>
  <c r="G22" i="19" s="1"/>
  <c r="B23" i="19"/>
  <c r="B22" i="104"/>
  <c r="C21" i="104"/>
  <c r="E21" i="104" s="1"/>
  <c r="G21" i="104" s="1"/>
  <c r="C21" i="125"/>
  <c r="E21" i="125" s="1"/>
  <c r="G21" i="125" s="1"/>
  <c r="B22" i="125"/>
  <c r="C21" i="25"/>
  <c r="E21" i="25" s="1"/>
  <c r="G21" i="25" s="1"/>
  <c r="B22" i="25"/>
  <c r="C21" i="76"/>
  <c r="E21" i="76" s="1"/>
  <c r="G21" i="76" s="1"/>
  <c r="B22" i="76"/>
  <c r="B22" i="84"/>
  <c r="C21" i="84"/>
  <c r="E21" i="84" s="1"/>
  <c r="G21" i="84" s="1"/>
  <c r="E21" i="11"/>
  <c r="G21" i="11" s="1"/>
  <c r="B23" i="123"/>
  <c r="C22" i="123"/>
  <c r="E22" i="123" s="1"/>
  <c r="G22" i="123" s="1"/>
  <c r="B23" i="14"/>
  <c r="C22" i="14"/>
  <c r="E22" i="14" s="1"/>
  <c r="G22" i="14" s="1"/>
  <c r="B22" i="121"/>
  <c r="C21" i="121"/>
  <c r="E21" i="121" s="1"/>
  <c r="G21" i="121" s="1"/>
  <c r="B23" i="50"/>
  <c r="C22" i="50"/>
  <c r="E22" i="50" s="1"/>
  <c r="G22" i="50" s="1"/>
  <c r="B22" i="36"/>
  <c r="C21" i="36"/>
  <c r="E21" i="36" s="1"/>
  <c r="G21" i="36" s="1"/>
  <c r="E21" i="23"/>
  <c r="G21" i="23" s="1"/>
  <c r="B14" i="93"/>
  <c r="E14" i="93"/>
  <c r="B22" i="117"/>
  <c r="C21" i="117"/>
  <c r="E21" i="117" s="1"/>
  <c r="G21" i="117" s="1"/>
  <c r="B23" i="17"/>
  <c r="C22" i="17"/>
  <c r="E22" i="17" s="1"/>
  <c r="G22" i="17" s="1"/>
  <c r="C22" i="66"/>
  <c r="E22" i="66" s="1"/>
  <c r="G22" i="66" s="1"/>
  <c r="B23" i="66"/>
  <c r="C21" i="81"/>
  <c r="E21" i="81" s="1"/>
  <c r="G21" i="81" s="1"/>
  <c r="B22" i="81"/>
  <c r="B23" i="23"/>
  <c r="C22" i="23"/>
  <c r="B22" i="80"/>
  <c r="C21" i="80"/>
  <c r="E21" i="80" s="1"/>
  <c r="G21" i="80" s="1"/>
  <c r="C21" i="21"/>
  <c r="E21" i="21" s="1"/>
  <c r="G21" i="21" s="1"/>
  <c r="B22" i="21"/>
  <c r="C20" i="73"/>
  <c r="E20" i="73" s="1"/>
  <c r="G20" i="73" s="1"/>
  <c r="B21" i="73"/>
  <c r="B22" i="110"/>
  <c r="C21" i="110"/>
  <c r="E21" i="110" s="1"/>
  <c r="G21" i="110" s="1"/>
  <c r="C21" i="91"/>
  <c r="E21" i="91" s="1"/>
  <c r="G21" i="91" s="1"/>
  <c r="B22" i="91"/>
  <c r="C21" i="94"/>
  <c r="E21" i="94" s="1"/>
  <c r="G21" i="94" s="1"/>
  <c r="B22" i="94"/>
  <c r="C22" i="46"/>
  <c r="E22" i="46" s="1"/>
  <c r="G22" i="46" s="1"/>
  <c r="B23" i="46"/>
  <c r="B23" i="22"/>
  <c r="C22" i="22"/>
  <c r="E22" i="22" s="1"/>
  <c r="G22" i="22" s="1"/>
  <c r="C22" i="24"/>
  <c r="E22" i="24" s="1"/>
  <c r="G22" i="24" s="1"/>
  <c r="B23" i="24"/>
  <c r="B26" i="60"/>
  <c r="B33" i="87" l="1"/>
  <c r="C33" i="87" s="1"/>
  <c r="C32" i="87"/>
  <c r="A25" i="31"/>
  <c r="D24" i="31"/>
  <c r="C24" i="31"/>
  <c r="F28" i="48"/>
  <c r="D28" i="48"/>
  <c r="CJ29" i="41"/>
  <c r="GF29" i="41"/>
  <c r="T29" i="41"/>
  <c r="EF29" i="41"/>
  <c r="EZ29" i="41"/>
  <c r="GR29" i="41"/>
  <c r="AF29" i="41"/>
  <c r="X29" i="41"/>
  <c r="DX29" i="41"/>
  <c r="BH29" i="41"/>
  <c r="FD29" i="41"/>
  <c r="BD29" i="41"/>
  <c r="C29" i="41"/>
  <c r="GZ29" i="41"/>
  <c r="AJ29" i="41"/>
  <c r="HD29" i="41"/>
  <c r="EV29" i="41"/>
  <c r="FL29" i="41"/>
  <c r="ER29" i="41"/>
  <c r="EN29" i="41"/>
  <c r="BL29" i="41"/>
  <c r="B30" i="41"/>
  <c r="FP29" i="41"/>
  <c r="DD29" i="41"/>
  <c r="BX29" i="41"/>
  <c r="L29" i="41"/>
  <c r="AB29" i="41"/>
  <c r="BP29" i="41"/>
  <c r="BT29" i="41"/>
  <c r="AV29" i="41"/>
  <c r="FX29" i="41"/>
  <c r="GB29" i="41"/>
  <c r="DH29" i="41"/>
  <c r="P29" i="41"/>
  <c r="AN29" i="41"/>
  <c r="FH29" i="41"/>
  <c r="GJ29" i="41"/>
  <c r="DL29" i="41"/>
  <c r="CB29" i="41"/>
  <c r="DP29" i="41"/>
  <c r="GV29" i="41"/>
  <c r="AZ29" i="41"/>
  <c r="FT29" i="41"/>
  <c r="EJ29" i="41"/>
  <c r="CR29" i="41"/>
  <c r="GN29" i="41"/>
  <c r="CZ29" i="41"/>
  <c r="EB29" i="41"/>
  <c r="HH29" i="41"/>
  <c r="DT29" i="41"/>
  <c r="CN29" i="41"/>
  <c r="H29" i="41"/>
  <c r="CV29" i="41"/>
  <c r="AR29" i="41"/>
  <c r="CF29" i="41"/>
  <c r="B36" i="86"/>
  <c r="C35" i="86"/>
  <c r="A30" i="40"/>
  <c r="B33" i="40"/>
  <c r="C33" i="40" s="1"/>
  <c r="C32" i="40"/>
  <c r="C22" i="57"/>
  <c r="E22" i="57" s="1"/>
  <c r="G22" i="57" s="1"/>
  <c r="B23" i="57"/>
  <c r="B23" i="3"/>
  <c r="C22" i="3"/>
  <c r="E22" i="3" s="1"/>
  <c r="G22" i="3" s="1"/>
  <c r="B23" i="109"/>
  <c r="C22" i="109"/>
  <c r="E22" i="109" s="1"/>
  <c r="G22" i="109" s="1"/>
  <c r="B23" i="125"/>
  <c r="C22" i="125"/>
  <c r="E22" i="125" s="1"/>
  <c r="G22" i="125" s="1"/>
  <c r="B24" i="18"/>
  <c r="C23" i="18"/>
  <c r="E23" i="18" s="1"/>
  <c r="G23" i="18" s="1"/>
  <c r="B23" i="124"/>
  <c r="C22" i="124"/>
  <c r="E22" i="124" s="1"/>
  <c r="G22" i="124" s="1"/>
  <c r="B24" i="49"/>
  <c r="C23" i="49"/>
  <c r="E23" i="49" s="1"/>
  <c r="G23" i="49" s="1"/>
  <c r="E22" i="75"/>
  <c r="G21" i="75"/>
  <c r="C22" i="70"/>
  <c r="E22" i="70" s="1"/>
  <c r="G22" i="70" s="1"/>
  <c r="B23" i="70"/>
  <c r="B23" i="71"/>
  <c r="C22" i="71"/>
  <c r="E22" i="71" s="1"/>
  <c r="G22" i="71" s="1"/>
  <c r="B23" i="119"/>
  <c r="C22" i="119"/>
  <c r="E22" i="119" s="1"/>
  <c r="G22" i="119" s="1"/>
  <c r="C22" i="117"/>
  <c r="E22" i="117" s="1"/>
  <c r="G22" i="117" s="1"/>
  <c r="B23" i="117"/>
  <c r="E22" i="11"/>
  <c r="G22" i="11" s="1"/>
  <c r="C23" i="8"/>
  <c r="E22" i="8"/>
  <c r="G22" i="8" s="1"/>
  <c r="C24" i="11"/>
  <c r="B23" i="11"/>
  <c r="C22" i="65"/>
  <c r="E22" i="65" s="1"/>
  <c r="G22" i="65" s="1"/>
  <c r="B23" i="65"/>
  <c r="C22" i="53"/>
  <c r="E22" i="53" s="1"/>
  <c r="G22" i="53" s="1"/>
  <c r="B23" i="53"/>
  <c r="C22" i="67"/>
  <c r="E22" i="67" s="1"/>
  <c r="G22" i="67" s="1"/>
  <c r="B23" i="67"/>
  <c r="C22" i="95"/>
  <c r="E22" i="95" s="1"/>
  <c r="G22" i="95" s="1"/>
  <c r="B23" i="95"/>
  <c r="B23" i="61"/>
  <c r="C22" i="61"/>
  <c r="E22" i="61" s="1"/>
  <c r="G22" i="61" s="1"/>
  <c r="E22" i="23"/>
  <c r="G22" i="23" s="1"/>
  <c r="C22" i="84"/>
  <c r="E22" i="84" s="1"/>
  <c r="G22" i="84" s="1"/>
  <c r="B23" i="84"/>
  <c r="B24" i="19"/>
  <c r="C23" i="19"/>
  <c r="E23" i="19" s="1"/>
  <c r="G23" i="19" s="1"/>
  <c r="B24" i="23"/>
  <c r="C23" i="23"/>
  <c r="B23" i="121"/>
  <c r="C22" i="121"/>
  <c r="E22" i="121" s="1"/>
  <c r="G22" i="121" s="1"/>
  <c r="B23" i="76"/>
  <c r="C22" i="76"/>
  <c r="E22" i="76" s="1"/>
  <c r="G22" i="76" s="1"/>
  <c r="C21" i="38"/>
  <c r="E21" i="38" s="1"/>
  <c r="G21" i="38" s="1"/>
  <c r="B22" i="38"/>
  <c r="B24" i="64"/>
  <c r="C23" i="64"/>
  <c r="E23" i="64" s="1"/>
  <c r="G23" i="64" s="1"/>
  <c r="C26" i="41"/>
  <c r="G22" i="44"/>
  <c r="B24" i="46"/>
  <c r="C23" i="46"/>
  <c r="E23" i="46" s="1"/>
  <c r="G23" i="46" s="1"/>
  <c r="C15" i="93"/>
  <c r="G14" i="93"/>
  <c r="B23" i="51"/>
  <c r="C22" i="51"/>
  <c r="E22" i="51" s="1"/>
  <c r="G22" i="51" s="1"/>
  <c r="C23" i="48"/>
  <c r="E23" i="48" s="1"/>
  <c r="G23" i="48" s="1"/>
  <c r="B24" i="48"/>
  <c r="E23" i="44"/>
  <c r="C23" i="44"/>
  <c r="B24" i="44"/>
  <c r="C22" i="110"/>
  <c r="E22" i="110" s="1"/>
  <c r="G22" i="110" s="1"/>
  <c r="B23" i="110"/>
  <c r="B23" i="81"/>
  <c r="C22" i="81"/>
  <c r="E22" i="81" s="1"/>
  <c r="G22" i="81" s="1"/>
  <c r="B23" i="90"/>
  <c r="C22" i="90"/>
  <c r="E22" i="90" s="1"/>
  <c r="G22" i="90" s="1"/>
  <c r="B23" i="94"/>
  <c r="C22" i="94"/>
  <c r="E22" i="94" s="1"/>
  <c r="G22" i="94" s="1"/>
  <c r="B23" i="96"/>
  <c r="C22" i="96"/>
  <c r="E22" i="96" s="1"/>
  <c r="G22" i="96" s="1"/>
  <c r="C22" i="88"/>
  <c r="E22" i="88" s="1"/>
  <c r="G22" i="88" s="1"/>
  <c r="B23" i="88"/>
  <c r="C23" i="50"/>
  <c r="E23" i="50" s="1"/>
  <c r="G23" i="50" s="1"/>
  <c r="B24" i="50"/>
  <c r="B23" i="80"/>
  <c r="C22" i="80"/>
  <c r="E22" i="80" s="1"/>
  <c r="G22" i="80" s="1"/>
  <c r="B24" i="16"/>
  <c r="C23" i="16"/>
  <c r="E23" i="16" s="1"/>
  <c r="G23" i="16" s="1"/>
  <c r="B23" i="112"/>
  <c r="C22" i="112"/>
  <c r="E22" i="112" s="1"/>
  <c r="G22" i="112" s="1"/>
  <c r="B23" i="107"/>
  <c r="C22" i="107"/>
  <c r="E22" i="107" s="1"/>
  <c r="G22" i="107" s="1"/>
  <c r="C22" i="104"/>
  <c r="E22" i="104" s="1"/>
  <c r="G22" i="104" s="1"/>
  <c r="B23" i="104"/>
  <c r="B22" i="73"/>
  <c r="C21" i="73"/>
  <c r="E21" i="73" s="1"/>
  <c r="G21" i="73" s="1"/>
  <c r="B24" i="66"/>
  <c r="C23" i="66"/>
  <c r="E23" i="66" s="1"/>
  <c r="G23" i="66" s="1"/>
  <c r="C22" i="25"/>
  <c r="E22" i="25" s="1"/>
  <c r="G22" i="25" s="1"/>
  <c r="B23" i="25"/>
  <c r="C22" i="36"/>
  <c r="E22" i="36" s="1"/>
  <c r="G22" i="36" s="1"/>
  <c r="B23" i="36"/>
  <c r="C22" i="85"/>
  <c r="E22" i="85" s="1"/>
  <c r="G22" i="85" s="1"/>
  <c r="B23" i="85"/>
  <c r="C23" i="22"/>
  <c r="E23" i="22" s="1"/>
  <c r="G23" i="22" s="1"/>
  <c r="B24" i="22"/>
  <c r="C23" i="14"/>
  <c r="E23" i="14" s="1"/>
  <c r="G23" i="14" s="1"/>
  <c r="B24" i="14"/>
  <c r="B23" i="21"/>
  <c r="C22" i="21"/>
  <c r="E22" i="21" s="1"/>
  <c r="G22" i="21" s="1"/>
  <c r="B24" i="17"/>
  <c r="C23" i="17"/>
  <c r="E23" i="17" s="1"/>
  <c r="G23" i="17" s="1"/>
  <c r="BW25" i="27"/>
  <c r="HI26" i="41" s="1"/>
  <c r="BS25" i="27"/>
  <c r="GW26" i="41" s="1"/>
  <c r="AE25" i="27"/>
  <c r="BU26" i="41" s="1"/>
  <c r="BU27" i="41" s="1"/>
  <c r="AD25" i="27"/>
  <c r="A26" i="27"/>
  <c r="AQ25" i="27"/>
  <c r="AP25" i="27"/>
  <c r="GO26" i="41"/>
  <c r="AN25" i="27"/>
  <c r="AL25" i="27"/>
  <c r="AJ25" i="27"/>
  <c r="CK26" i="41" s="1"/>
  <c r="AC25" i="27"/>
  <c r="BQ26" i="41" s="1"/>
  <c r="AM25" i="27"/>
  <c r="C15" i="92"/>
  <c r="G14" i="92"/>
  <c r="B22" i="69"/>
  <c r="C21" i="69"/>
  <c r="E21" i="69" s="1"/>
  <c r="G21" i="69" s="1"/>
  <c r="B24" i="24"/>
  <c r="C23" i="24"/>
  <c r="E23" i="24" s="1"/>
  <c r="G23" i="24" s="1"/>
  <c r="B23" i="91"/>
  <c r="C22" i="91"/>
  <c r="E22" i="91" s="1"/>
  <c r="G22" i="91" s="1"/>
  <c r="B24" i="123"/>
  <c r="C23" i="123"/>
  <c r="E23" i="123" s="1"/>
  <c r="G23" i="123" s="1"/>
  <c r="B23" i="82"/>
  <c r="C22" i="82"/>
  <c r="E22" i="82" s="1"/>
  <c r="G22" i="82" s="1"/>
  <c r="B23" i="75"/>
  <c r="C22" i="75"/>
  <c r="B23" i="111"/>
  <c r="C22" i="111"/>
  <c r="E22" i="111" s="1"/>
  <c r="G22" i="111" s="1"/>
  <c r="B25" i="43"/>
  <c r="C24" i="43"/>
  <c r="E24" i="43" s="1"/>
  <c r="G24" i="43" s="1"/>
  <c r="C22" i="83"/>
  <c r="E22" i="83" s="1"/>
  <c r="G22" i="83" s="1"/>
  <c r="B23" i="83"/>
  <c r="C22" i="77"/>
  <c r="E22" i="77" s="1"/>
  <c r="G22" i="77" s="1"/>
  <c r="B23" i="77"/>
  <c r="B27" i="60"/>
  <c r="F29" i="48" l="1"/>
  <c r="D29" i="48"/>
  <c r="A26" i="31"/>
  <c r="D25" i="31"/>
  <c r="C25" i="31"/>
  <c r="D29" i="41"/>
  <c r="CV30" i="41"/>
  <c r="EB30" i="41"/>
  <c r="C30" i="41"/>
  <c r="HH30" i="41"/>
  <c r="FL30" i="41"/>
  <c r="AN30" i="41"/>
  <c r="EF30" i="41"/>
  <c r="DL30" i="41"/>
  <c r="EJ30" i="41"/>
  <c r="GZ30" i="41"/>
  <c r="CB30" i="41"/>
  <c r="BH30" i="41"/>
  <c r="CN30" i="41"/>
  <c r="DX30" i="41"/>
  <c r="FH30" i="41"/>
  <c r="EN30" i="41"/>
  <c r="GF30" i="41"/>
  <c r="GB30" i="41"/>
  <c r="X30" i="41"/>
  <c r="FX30" i="41"/>
  <c r="L30" i="41"/>
  <c r="BP30" i="41"/>
  <c r="FP30" i="41"/>
  <c r="AB30" i="41"/>
  <c r="AR30" i="41"/>
  <c r="GR30" i="41"/>
  <c r="GN30" i="41"/>
  <c r="AZ30" i="41"/>
  <c r="DT30" i="41"/>
  <c r="CZ30" i="41"/>
  <c r="H30" i="41"/>
  <c r="P30" i="41"/>
  <c r="B31" i="41"/>
  <c r="DH30" i="41"/>
  <c r="EV30" i="41"/>
  <c r="ER30" i="41"/>
  <c r="DP30" i="41"/>
  <c r="FT30" i="41"/>
  <c r="T30" i="41"/>
  <c r="GV30" i="41"/>
  <c r="EZ30" i="41"/>
  <c r="DD30" i="41"/>
  <c r="CJ30" i="41"/>
  <c r="AF30" i="41"/>
  <c r="BX30" i="41"/>
  <c r="BD30" i="41"/>
  <c r="AV30" i="41"/>
  <c r="AJ30" i="41"/>
  <c r="BL30" i="41"/>
  <c r="BT30" i="41"/>
  <c r="CF30" i="41"/>
  <c r="CR30" i="41"/>
  <c r="HD30" i="41"/>
  <c r="GJ30" i="41"/>
  <c r="FD30" i="41"/>
  <c r="C36" i="86"/>
  <c r="B37" i="86"/>
  <c r="B34" i="87"/>
  <c r="G23" i="44"/>
  <c r="E23" i="11"/>
  <c r="G23" i="11" s="1"/>
  <c r="B25" i="16"/>
  <c r="C24" i="16"/>
  <c r="E24" i="16" s="1"/>
  <c r="G24" i="16" s="1"/>
  <c r="B24" i="11"/>
  <c r="C25" i="11"/>
  <c r="B24" i="124"/>
  <c r="C23" i="124"/>
  <c r="E23" i="124" s="1"/>
  <c r="G23" i="124" s="1"/>
  <c r="B24" i="36"/>
  <c r="C23" i="36"/>
  <c r="E23" i="36" s="1"/>
  <c r="G23" i="36" s="1"/>
  <c r="E23" i="8"/>
  <c r="G23" i="8" s="1"/>
  <c r="C24" i="8"/>
  <c r="C23" i="53"/>
  <c r="E23" i="53" s="1"/>
  <c r="G23" i="53" s="1"/>
  <c r="B24" i="53"/>
  <c r="B25" i="22"/>
  <c r="C24" i="22"/>
  <c r="E24" i="22" s="1"/>
  <c r="G24" i="22" s="1"/>
  <c r="C22" i="38"/>
  <c r="E22" i="38" s="1"/>
  <c r="G22" i="38" s="1"/>
  <c r="B23" i="38"/>
  <c r="C23" i="75"/>
  <c r="B24" i="75"/>
  <c r="C23" i="25"/>
  <c r="E23" i="25" s="1"/>
  <c r="G23" i="25" s="1"/>
  <c r="B24" i="25"/>
  <c r="B24" i="90"/>
  <c r="C23" i="90"/>
  <c r="E23" i="90" s="1"/>
  <c r="G23" i="90" s="1"/>
  <c r="B24" i="76"/>
  <c r="C23" i="76"/>
  <c r="E23" i="76" s="1"/>
  <c r="G23" i="76" s="1"/>
  <c r="B24" i="70"/>
  <c r="C23" i="70"/>
  <c r="E23" i="70" s="1"/>
  <c r="G23" i="70" s="1"/>
  <c r="B24" i="109"/>
  <c r="C23" i="109"/>
  <c r="E23" i="109" s="1"/>
  <c r="G23" i="109" s="1"/>
  <c r="C23" i="119"/>
  <c r="E23" i="119" s="1"/>
  <c r="G23" i="119" s="1"/>
  <c r="B24" i="119"/>
  <c r="B25" i="17"/>
  <c r="C24" i="17"/>
  <c r="E24" i="17" s="1"/>
  <c r="G24" i="17" s="1"/>
  <c r="C24" i="24"/>
  <c r="E24" i="24" s="1"/>
  <c r="G24" i="24" s="1"/>
  <c r="B25" i="24"/>
  <c r="B24" i="3"/>
  <c r="C23" i="3"/>
  <c r="E23" i="3" s="1"/>
  <c r="G23" i="3" s="1"/>
  <c r="B24" i="71"/>
  <c r="C23" i="71"/>
  <c r="E23" i="71" s="1"/>
  <c r="G23" i="71" s="1"/>
  <c r="B25" i="44"/>
  <c r="E24" i="44"/>
  <c r="C24" i="44"/>
  <c r="B24" i="77"/>
  <c r="C23" i="77"/>
  <c r="E23" i="77" s="1"/>
  <c r="G23" i="77" s="1"/>
  <c r="C23" i="51"/>
  <c r="E23" i="51" s="1"/>
  <c r="G23" i="51" s="1"/>
  <c r="B24" i="51"/>
  <c r="B24" i="121"/>
  <c r="C23" i="121"/>
  <c r="E23" i="121" s="1"/>
  <c r="G23" i="121" s="1"/>
  <c r="C24" i="66"/>
  <c r="E24" i="66" s="1"/>
  <c r="G24" i="66" s="1"/>
  <c r="B25" i="66"/>
  <c r="B24" i="61"/>
  <c r="C23" i="61"/>
  <c r="E23" i="61" s="1"/>
  <c r="G23" i="61" s="1"/>
  <c r="C24" i="18"/>
  <c r="E24" i="18" s="1"/>
  <c r="G24" i="18" s="1"/>
  <c r="B25" i="18"/>
  <c r="B24" i="91"/>
  <c r="C23" i="91"/>
  <c r="E23" i="91" s="1"/>
  <c r="G23" i="91" s="1"/>
  <c r="B24" i="88"/>
  <c r="C23" i="88"/>
  <c r="E23" i="88" s="1"/>
  <c r="G23" i="88" s="1"/>
  <c r="B25" i="48"/>
  <c r="C24" i="48"/>
  <c r="E24" i="48" s="1"/>
  <c r="G24" i="48" s="1"/>
  <c r="B24" i="83"/>
  <c r="C23" i="83"/>
  <c r="E23" i="83" s="1"/>
  <c r="G23" i="83" s="1"/>
  <c r="B24" i="81"/>
  <c r="C23" i="81"/>
  <c r="E23" i="81" s="1"/>
  <c r="G23" i="81" s="1"/>
  <c r="E15" i="93"/>
  <c r="B15" i="93"/>
  <c r="E23" i="23"/>
  <c r="G23" i="23" s="1"/>
  <c r="B24" i="57"/>
  <c r="C23" i="57"/>
  <c r="E23" i="57" s="1"/>
  <c r="G23" i="57" s="1"/>
  <c r="B24" i="21"/>
  <c r="C23" i="21"/>
  <c r="E23" i="21" s="1"/>
  <c r="G23" i="21" s="1"/>
  <c r="B25" i="50"/>
  <c r="C24" i="50"/>
  <c r="E24" i="50" s="1"/>
  <c r="G24" i="50" s="1"/>
  <c r="B25" i="23"/>
  <c r="C24" i="23"/>
  <c r="E23" i="75"/>
  <c r="G22" i="75"/>
  <c r="B24" i="125"/>
  <c r="C23" i="125"/>
  <c r="E23" i="125" s="1"/>
  <c r="G23" i="125" s="1"/>
  <c r="C23" i="82"/>
  <c r="E23" i="82" s="1"/>
  <c r="G23" i="82" s="1"/>
  <c r="B24" i="82"/>
  <c r="BW26" i="27"/>
  <c r="HI29" i="41" s="1"/>
  <c r="AQ26" i="27"/>
  <c r="AP26" i="27"/>
  <c r="BS26" i="27"/>
  <c r="GW29" i="41" s="1"/>
  <c r="AN26" i="27"/>
  <c r="GO29" i="41"/>
  <c r="AM26" i="27"/>
  <c r="AL26" i="27"/>
  <c r="AJ26" i="27"/>
  <c r="CK29" i="41" s="1"/>
  <c r="AD26" i="27"/>
  <c r="AE26" i="27"/>
  <c r="BU29" i="41" s="1"/>
  <c r="A27" i="27"/>
  <c r="AC26" i="27"/>
  <c r="BQ29" i="41" s="1"/>
  <c r="B24" i="110"/>
  <c r="C23" i="110"/>
  <c r="E23" i="110" s="1"/>
  <c r="G23" i="110" s="1"/>
  <c r="C23" i="117"/>
  <c r="E23" i="117" s="1"/>
  <c r="G23" i="117" s="1"/>
  <c r="B24" i="117"/>
  <c r="B25" i="123"/>
  <c r="C24" i="123"/>
  <c r="E24" i="123" s="1"/>
  <c r="G24" i="123" s="1"/>
  <c r="C22" i="69"/>
  <c r="E22" i="69" s="1"/>
  <c r="G22" i="69" s="1"/>
  <c r="B23" i="69"/>
  <c r="C23" i="94"/>
  <c r="E23" i="94" s="1"/>
  <c r="G23" i="94" s="1"/>
  <c r="B24" i="94"/>
  <c r="B25" i="46"/>
  <c r="C24" i="46"/>
  <c r="E24" i="46" s="1"/>
  <c r="G24" i="46" s="1"/>
  <c r="C23" i="65"/>
  <c r="E23" i="65" s="1"/>
  <c r="G23" i="65" s="1"/>
  <c r="B24" i="65"/>
  <c r="C22" i="73"/>
  <c r="E22" i="73" s="1"/>
  <c r="G22" i="73" s="1"/>
  <c r="B23" i="73"/>
  <c r="E15" i="92"/>
  <c r="B15" i="92"/>
  <c r="B25" i="14"/>
  <c r="C24" i="14"/>
  <c r="E24" i="14" s="1"/>
  <c r="G24" i="14" s="1"/>
  <c r="C23" i="95"/>
  <c r="E23" i="95" s="1"/>
  <c r="G23" i="95" s="1"/>
  <c r="B24" i="95"/>
  <c r="C24" i="49"/>
  <c r="E24" i="49" s="1"/>
  <c r="G24" i="49" s="1"/>
  <c r="B25" i="49"/>
  <c r="B24" i="96"/>
  <c r="C23" i="96"/>
  <c r="E23" i="96" s="1"/>
  <c r="G23" i="96" s="1"/>
  <c r="C23" i="85"/>
  <c r="E23" i="85" s="1"/>
  <c r="G23" i="85" s="1"/>
  <c r="B24" i="85"/>
  <c r="C23" i="80"/>
  <c r="E23" i="80" s="1"/>
  <c r="G23" i="80" s="1"/>
  <c r="B24" i="80"/>
  <c r="B24" i="112"/>
  <c r="C23" i="112"/>
  <c r="E23" i="112" s="1"/>
  <c r="G23" i="112" s="1"/>
  <c r="C24" i="64"/>
  <c r="E24" i="64" s="1"/>
  <c r="G24" i="64" s="1"/>
  <c r="B25" i="64"/>
  <c r="C24" i="19"/>
  <c r="E24" i="19" s="1"/>
  <c r="G24" i="19" s="1"/>
  <c r="B25" i="19"/>
  <c r="B24" i="67"/>
  <c r="C23" i="67"/>
  <c r="E23" i="67" s="1"/>
  <c r="G23" i="67" s="1"/>
  <c r="C23" i="107"/>
  <c r="E23" i="107" s="1"/>
  <c r="G23" i="107" s="1"/>
  <c r="B24" i="107"/>
  <c r="B24" i="111"/>
  <c r="C23" i="111"/>
  <c r="E23" i="111" s="1"/>
  <c r="G23" i="111" s="1"/>
  <c r="C25" i="43"/>
  <c r="E25" i="43" s="1"/>
  <c r="G25" i="43" s="1"/>
  <c r="B26" i="43"/>
  <c r="B24" i="104"/>
  <c r="C23" i="104"/>
  <c r="E23" i="104" s="1"/>
  <c r="G23" i="104" s="1"/>
  <c r="B24" i="84"/>
  <c r="C23" i="84"/>
  <c r="E23" i="84" s="1"/>
  <c r="G23" i="84" s="1"/>
  <c r="B35" i="63"/>
  <c r="B28" i="60"/>
  <c r="D30" i="41" l="1"/>
  <c r="A27" i="31"/>
  <c r="D26" i="31"/>
  <c r="C26" i="31"/>
  <c r="F30" i="48"/>
  <c r="D30" i="48"/>
  <c r="GP29" i="41"/>
  <c r="GQ29" i="41"/>
  <c r="GQ36" i="41" s="1"/>
  <c r="CM29" i="41"/>
  <c r="CL29" i="41"/>
  <c r="EV31" i="41"/>
  <c r="BH31" i="41"/>
  <c r="GZ31" i="41"/>
  <c r="CR31" i="41"/>
  <c r="GR31" i="41"/>
  <c r="CZ31" i="41"/>
  <c r="GF31" i="41"/>
  <c r="CF31" i="41"/>
  <c r="DP31" i="41"/>
  <c r="BP31" i="41"/>
  <c r="AJ31" i="41"/>
  <c r="AN31" i="41"/>
  <c r="GB31" i="41"/>
  <c r="AB31" i="41"/>
  <c r="EZ31" i="41"/>
  <c r="ER31" i="41"/>
  <c r="FX31" i="41"/>
  <c r="FL31" i="41"/>
  <c r="AR31" i="41"/>
  <c r="H31" i="41"/>
  <c r="AZ31" i="41"/>
  <c r="HD31" i="41"/>
  <c r="CV31" i="41"/>
  <c r="BX31" i="41"/>
  <c r="AV31" i="41"/>
  <c r="C31" i="41"/>
  <c r="HH31" i="41"/>
  <c r="GJ31" i="41"/>
  <c r="P31" i="41"/>
  <c r="AF31" i="41"/>
  <c r="FD31" i="41"/>
  <c r="GV31" i="41"/>
  <c r="EF31" i="41"/>
  <c r="CB31" i="41"/>
  <c r="FP31" i="41"/>
  <c r="BL31" i="41"/>
  <c r="DL31" i="41"/>
  <c r="BD31" i="41"/>
  <c r="DD31" i="41"/>
  <c r="CJ31" i="41"/>
  <c r="L31" i="41"/>
  <c r="BT31" i="41"/>
  <c r="DH31" i="41"/>
  <c r="EJ31" i="41"/>
  <c r="EN31" i="41"/>
  <c r="T31" i="41"/>
  <c r="FT31" i="41"/>
  <c r="GN31" i="41"/>
  <c r="DX31" i="41"/>
  <c r="DT31" i="41"/>
  <c r="EB31" i="41"/>
  <c r="X31" i="41"/>
  <c r="CN31" i="41"/>
  <c r="FH31" i="41"/>
  <c r="HK29" i="41"/>
  <c r="HK36" i="41" s="1"/>
  <c r="HJ29" i="41"/>
  <c r="BR29" i="41"/>
  <c r="BS29" i="41"/>
  <c r="GY29" i="41"/>
  <c r="GX29" i="41"/>
  <c r="BW29" i="41"/>
  <c r="BV29" i="41"/>
  <c r="B32" i="41"/>
  <c r="C37" i="86"/>
  <c r="C34" i="87"/>
  <c r="B35" i="87"/>
  <c r="G24" i="44"/>
  <c r="C24" i="76"/>
  <c r="E24" i="76" s="1"/>
  <c r="G24" i="76" s="1"/>
  <c r="B25" i="76"/>
  <c r="B25" i="85"/>
  <c r="C24" i="85"/>
  <c r="E24" i="85" s="1"/>
  <c r="G15" i="92"/>
  <c r="C16" i="92"/>
  <c r="B26" i="24"/>
  <c r="C25" i="24"/>
  <c r="E25" i="24" s="1"/>
  <c r="G25" i="24" s="1"/>
  <c r="B25" i="124"/>
  <c r="C24" i="124"/>
  <c r="E24" i="124" s="1"/>
  <c r="G24" i="124" s="1"/>
  <c r="B26" i="14"/>
  <c r="C25" i="14"/>
  <c r="E25" i="14" s="1"/>
  <c r="G25" i="14" s="1"/>
  <c r="B25" i="82"/>
  <c r="C24" i="82"/>
  <c r="E24" i="82" s="1"/>
  <c r="G24" i="82" s="1"/>
  <c r="B25" i="11"/>
  <c r="C26" i="11"/>
  <c r="B24" i="69"/>
  <c r="C23" i="69"/>
  <c r="E23" i="69" s="1"/>
  <c r="G23" i="69" s="1"/>
  <c r="B26" i="49"/>
  <c r="C25" i="49"/>
  <c r="E25" i="49" s="1"/>
  <c r="G25" i="49" s="1"/>
  <c r="B26" i="123"/>
  <c r="C25" i="123"/>
  <c r="E25" i="123" s="1"/>
  <c r="G25" i="123" s="1"/>
  <c r="B25" i="57"/>
  <c r="C24" i="57"/>
  <c r="E24" i="57" s="1"/>
  <c r="G24" i="57" s="1"/>
  <c r="B25" i="61"/>
  <c r="C24" i="61"/>
  <c r="E24" i="61" s="1"/>
  <c r="G24" i="61" s="1"/>
  <c r="B25" i="90"/>
  <c r="C24" i="90"/>
  <c r="E24" i="90" s="1"/>
  <c r="G24" i="90" s="1"/>
  <c r="E24" i="11"/>
  <c r="G24" i="11" s="1"/>
  <c r="B25" i="25"/>
  <c r="C24" i="25"/>
  <c r="E24" i="25" s="1"/>
  <c r="G24" i="25" s="1"/>
  <c r="C25" i="64"/>
  <c r="E25" i="64" s="1"/>
  <c r="G25" i="64" s="1"/>
  <c r="B26" i="64"/>
  <c r="C25" i="44"/>
  <c r="B26" i="44"/>
  <c r="E25" i="44"/>
  <c r="C25" i="48"/>
  <c r="E25" i="48" s="1"/>
  <c r="G25" i="48" s="1"/>
  <c r="B26" i="48"/>
  <c r="B25" i="107"/>
  <c r="C24" i="107"/>
  <c r="E24" i="107" s="1"/>
  <c r="G24" i="107" s="1"/>
  <c r="B24" i="73"/>
  <c r="C23" i="73"/>
  <c r="E23" i="73" s="1"/>
  <c r="G23" i="73" s="1"/>
  <c r="G23" i="75"/>
  <c r="E24" i="75"/>
  <c r="C25" i="46"/>
  <c r="E25" i="46" s="1"/>
  <c r="G25" i="46" s="1"/>
  <c r="B26" i="46"/>
  <c r="B25" i="117"/>
  <c r="C24" i="117"/>
  <c r="E24" i="117" s="1"/>
  <c r="G24" i="117" s="1"/>
  <c r="E24" i="23"/>
  <c r="G24" i="23" s="1"/>
  <c r="B26" i="66"/>
  <c r="C25" i="66"/>
  <c r="E25" i="66" s="1"/>
  <c r="G25" i="66" s="1"/>
  <c r="B26" i="22"/>
  <c r="C25" i="22"/>
  <c r="E25" i="22" s="1"/>
  <c r="G25" i="22" s="1"/>
  <c r="B26" i="23"/>
  <c r="C25" i="23"/>
  <c r="C16" i="93"/>
  <c r="G15" i="93"/>
  <c r="B26" i="17"/>
  <c r="C25" i="17"/>
  <c r="E25" i="17" s="1"/>
  <c r="G25" i="17" s="1"/>
  <c r="C24" i="77"/>
  <c r="E24" i="77" s="1"/>
  <c r="G24" i="77" s="1"/>
  <c r="B25" i="77"/>
  <c r="B25" i="88"/>
  <c r="C24" i="88"/>
  <c r="E24" i="88" s="1"/>
  <c r="G24" i="88" s="1"/>
  <c r="B34" i="40"/>
  <c r="B26" i="16"/>
  <c r="C25" i="16"/>
  <c r="E25" i="16" s="1"/>
  <c r="G25" i="16" s="1"/>
  <c r="C24" i="81"/>
  <c r="E24" i="81" s="1"/>
  <c r="G24" i="81" s="1"/>
  <c r="B25" i="81"/>
  <c r="B25" i="119"/>
  <c r="C24" i="119"/>
  <c r="E24" i="119" s="1"/>
  <c r="G24" i="119" s="1"/>
  <c r="B25" i="104"/>
  <c r="C24" i="104"/>
  <c r="E24" i="104" s="1"/>
  <c r="G24" i="104" s="1"/>
  <c r="B26" i="50"/>
  <c r="C25" i="50"/>
  <c r="E25" i="50" s="1"/>
  <c r="G25" i="50" s="1"/>
  <c r="B25" i="53"/>
  <c r="C24" i="53"/>
  <c r="E24" i="53" s="1"/>
  <c r="G24" i="53" s="1"/>
  <c r="B25" i="65"/>
  <c r="C24" i="65"/>
  <c r="E24" i="65" s="1"/>
  <c r="G24" i="65" s="1"/>
  <c r="B25" i="94"/>
  <c r="C24" i="94"/>
  <c r="E24" i="94" s="1"/>
  <c r="G24" i="94" s="1"/>
  <c r="C24" i="91"/>
  <c r="E24" i="91" s="1"/>
  <c r="G24" i="91" s="1"/>
  <c r="B25" i="91"/>
  <c r="B25" i="109"/>
  <c r="C24" i="109"/>
  <c r="E24" i="109" s="1"/>
  <c r="G24" i="109" s="1"/>
  <c r="B25" i="75"/>
  <c r="C24" i="75"/>
  <c r="B27" i="43"/>
  <c r="C26" i="43"/>
  <c r="E26" i="43" s="1"/>
  <c r="G26" i="43" s="1"/>
  <c r="C24" i="67"/>
  <c r="E24" i="67" s="1"/>
  <c r="G24" i="67" s="1"/>
  <c r="B25" i="67"/>
  <c r="B25" i="110"/>
  <c r="C24" i="110"/>
  <c r="E24" i="110" s="1"/>
  <c r="G24" i="110" s="1"/>
  <c r="C24" i="121"/>
  <c r="E24" i="121" s="1"/>
  <c r="G24" i="121" s="1"/>
  <c r="B25" i="121"/>
  <c r="C25" i="8"/>
  <c r="E24" i="8"/>
  <c r="G24" i="8" s="1"/>
  <c r="C23" i="38"/>
  <c r="E23" i="38" s="1"/>
  <c r="G23" i="38" s="1"/>
  <c r="B24" i="38"/>
  <c r="B25" i="80"/>
  <c r="C24" i="80"/>
  <c r="E24" i="80" s="1"/>
  <c r="G24" i="80" s="1"/>
  <c r="B26" i="18"/>
  <c r="C25" i="18"/>
  <c r="E25" i="18" s="1"/>
  <c r="G25" i="18" s="1"/>
  <c r="B25" i="51"/>
  <c r="C24" i="51"/>
  <c r="E24" i="51" s="1"/>
  <c r="G24" i="51" s="1"/>
  <c r="B25" i="71"/>
  <c r="C24" i="71"/>
  <c r="E24" i="71" s="1"/>
  <c r="G24" i="71" s="1"/>
  <c r="B25" i="84"/>
  <c r="C24" i="84"/>
  <c r="E24" i="84" s="1"/>
  <c r="G24" i="84" s="1"/>
  <c r="B25" i="125"/>
  <c r="C24" i="125"/>
  <c r="E24" i="125" s="1"/>
  <c r="G24" i="125" s="1"/>
  <c r="C24" i="112"/>
  <c r="E24" i="112" s="1"/>
  <c r="G24" i="112" s="1"/>
  <c r="B25" i="112"/>
  <c r="C24" i="95"/>
  <c r="E24" i="95" s="1"/>
  <c r="G24" i="95" s="1"/>
  <c r="B25" i="95"/>
  <c r="C24" i="21"/>
  <c r="E24" i="21" s="1"/>
  <c r="G24" i="21" s="1"/>
  <c r="B25" i="21"/>
  <c r="C24" i="83"/>
  <c r="E24" i="83" s="1"/>
  <c r="G24" i="83" s="1"/>
  <c r="B25" i="83"/>
  <c r="C24" i="70"/>
  <c r="E24" i="70" s="1"/>
  <c r="G24" i="70" s="1"/>
  <c r="B25" i="70"/>
  <c r="C24" i="111"/>
  <c r="E24" i="111" s="1"/>
  <c r="G24" i="111" s="1"/>
  <c r="B25" i="111"/>
  <c r="C24" i="96"/>
  <c r="E24" i="96" s="1"/>
  <c r="G24" i="96" s="1"/>
  <c r="B25" i="96"/>
  <c r="B26" i="19"/>
  <c r="C25" i="19"/>
  <c r="E25" i="19" s="1"/>
  <c r="G25" i="19" s="1"/>
  <c r="BS27" i="27"/>
  <c r="GW30" i="41" s="1"/>
  <c r="AE27" i="27"/>
  <c r="BU30" i="41" s="1"/>
  <c r="GO30" i="41"/>
  <c r="AP27" i="27"/>
  <c r="A28" i="27"/>
  <c r="AJ27" i="27"/>
  <c r="CK30" i="41" s="1"/>
  <c r="AM27" i="27"/>
  <c r="AL27" i="27"/>
  <c r="AD27" i="27"/>
  <c r="BW27" i="27"/>
  <c r="HI30" i="41" s="1"/>
  <c r="AQ27" i="27"/>
  <c r="AN27" i="27"/>
  <c r="AC27" i="27"/>
  <c r="BQ30" i="41" s="1"/>
  <c r="C24" i="3"/>
  <c r="E24" i="3" s="1"/>
  <c r="G24" i="3" s="1"/>
  <c r="B25" i="3"/>
  <c r="B25" i="36"/>
  <c r="C24" i="36"/>
  <c r="E24" i="36" s="1"/>
  <c r="G24" i="36" s="1"/>
  <c r="C35" i="63"/>
  <c r="B36" i="63"/>
  <c r="B29" i="60"/>
  <c r="F31" i="48" l="1"/>
  <c r="D31" i="48"/>
  <c r="A28" i="31"/>
  <c r="D27" i="31"/>
  <c r="C27" i="31"/>
  <c r="HJ30" i="41"/>
  <c r="HK30" i="41"/>
  <c r="D31" i="41"/>
  <c r="GP30" i="41"/>
  <c r="GQ30" i="41"/>
  <c r="CL30" i="41"/>
  <c r="CM30" i="41"/>
  <c r="BR30" i="41"/>
  <c r="BS30" i="41"/>
  <c r="GY30" i="41"/>
  <c r="GX30" i="41"/>
  <c r="BV30" i="41"/>
  <c r="BW30" i="41"/>
  <c r="G25" i="44"/>
  <c r="BP32" i="41"/>
  <c r="DT32" i="41"/>
  <c r="AN32" i="41"/>
  <c r="GZ32" i="41"/>
  <c r="B33" i="41"/>
  <c r="FH32" i="41"/>
  <c r="EF32" i="41"/>
  <c r="CZ32" i="41"/>
  <c r="DD32" i="41"/>
  <c r="CB32" i="41"/>
  <c r="HH32" i="41"/>
  <c r="H32" i="41"/>
  <c r="AB32" i="41"/>
  <c r="GR32" i="41"/>
  <c r="BX32" i="41"/>
  <c r="GJ32" i="41"/>
  <c r="EN32" i="41"/>
  <c r="FX32" i="41"/>
  <c r="AR32" i="41"/>
  <c r="GF32" i="41"/>
  <c r="EJ32" i="41"/>
  <c r="CN32" i="41"/>
  <c r="ER32" i="41"/>
  <c r="DP32" i="41"/>
  <c r="CR32" i="41"/>
  <c r="CV32" i="41"/>
  <c r="P32" i="41"/>
  <c r="BH32" i="41"/>
  <c r="CJ32" i="41"/>
  <c r="GN32" i="41"/>
  <c r="T32" i="41"/>
  <c r="BT32" i="41"/>
  <c r="FL32" i="41"/>
  <c r="AZ32" i="41"/>
  <c r="DH32" i="41"/>
  <c r="HD32" i="41"/>
  <c r="AF32" i="41"/>
  <c r="CF32" i="41"/>
  <c r="BD32" i="41"/>
  <c r="L32" i="41"/>
  <c r="AV32" i="41"/>
  <c r="GB32" i="41"/>
  <c r="GV32" i="41"/>
  <c r="EZ32" i="41"/>
  <c r="DL32" i="41"/>
  <c r="X32" i="41"/>
  <c r="FP32" i="41"/>
  <c r="EV32" i="41"/>
  <c r="FT32" i="41"/>
  <c r="DX32" i="41"/>
  <c r="EB32" i="41"/>
  <c r="C32" i="41"/>
  <c r="AJ32" i="41"/>
  <c r="BL32" i="41"/>
  <c r="FD32" i="41"/>
  <c r="B36" i="87"/>
  <c r="B39" i="87" s="1"/>
  <c r="C35" i="87"/>
  <c r="B26" i="121"/>
  <c r="C25" i="121"/>
  <c r="E25" i="121" s="1"/>
  <c r="G25" i="121" s="1"/>
  <c r="B28" i="43"/>
  <c r="C27" i="43"/>
  <c r="E27" i="43" s="1"/>
  <c r="G27" i="43" s="1"/>
  <c r="C25" i="57"/>
  <c r="E25" i="57" s="1"/>
  <c r="G25" i="57" s="1"/>
  <c r="B26" i="57"/>
  <c r="B26" i="53"/>
  <c r="C25" i="53"/>
  <c r="E25" i="53" s="1"/>
  <c r="G25" i="53" s="1"/>
  <c r="B26" i="119"/>
  <c r="C25" i="119"/>
  <c r="E25" i="119" s="1"/>
  <c r="G25" i="119" s="1"/>
  <c r="C25" i="88"/>
  <c r="E25" i="88" s="1"/>
  <c r="G25" i="88" s="1"/>
  <c r="B26" i="88"/>
  <c r="B26" i="82"/>
  <c r="C25" i="82"/>
  <c r="E25" i="82" s="1"/>
  <c r="G25" i="82" s="1"/>
  <c r="B26" i="81"/>
  <c r="C25" i="81"/>
  <c r="E25" i="81" s="1"/>
  <c r="G25" i="81" s="1"/>
  <c r="C25" i="107"/>
  <c r="E25" i="107" s="1"/>
  <c r="G25" i="107" s="1"/>
  <c r="B26" i="107"/>
  <c r="C26" i="123"/>
  <c r="E26" i="123" s="1"/>
  <c r="G26" i="123" s="1"/>
  <c r="B27" i="123"/>
  <c r="B26" i="117"/>
  <c r="C25" i="117"/>
  <c r="E25" i="117" s="1"/>
  <c r="G25" i="117" s="1"/>
  <c r="B26" i="125"/>
  <c r="C25" i="125"/>
  <c r="E25" i="125" s="1"/>
  <c r="G25" i="125" s="1"/>
  <c r="B26" i="21"/>
  <c r="C25" i="21"/>
  <c r="E25" i="21" s="1"/>
  <c r="G25" i="21" s="1"/>
  <c r="C26" i="66"/>
  <c r="E26" i="66" s="1"/>
  <c r="G26" i="66" s="1"/>
  <c r="B27" i="66"/>
  <c r="B27" i="48"/>
  <c r="C26" i="48"/>
  <c r="E26" i="48" s="1"/>
  <c r="G26" i="48" s="1"/>
  <c r="B26" i="94"/>
  <c r="C25" i="94"/>
  <c r="E25" i="94" s="1"/>
  <c r="G25" i="94" s="1"/>
  <c r="C25" i="77"/>
  <c r="E25" i="77" s="1"/>
  <c r="G25" i="77" s="1"/>
  <c r="B26" i="77"/>
  <c r="C25" i="80"/>
  <c r="E25" i="80" s="1"/>
  <c r="G25" i="80" s="1"/>
  <c r="B26" i="80"/>
  <c r="B27" i="19"/>
  <c r="C26" i="19"/>
  <c r="E26" i="19" s="1"/>
  <c r="G26" i="19" s="1"/>
  <c r="B27" i="44"/>
  <c r="E26" i="44"/>
  <c r="C26" i="44"/>
  <c r="B26" i="90"/>
  <c r="C25" i="90"/>
  <c r="E25" i="90" s="1"/>
  <c r="G25" i="90" s="1"/>
  <c r="C26" i="14"/>
  <c r="E26" i="14" s="1"/>
  <c r="G26" i="14" s="1"/>
  <c r="B27" i="14"/>
  <c r="B26" i="96"/>
  <c r="C25" i="96"/>
  <c r="E25" i="96" s="1"/>
  <c r="G25" i="96" s="1"/>
  <c r="B26" i="75"/>
  <c r="C25" i="75"/>
  <c r="C25" i="84"/>
  <c r="E25" i="84" s="1"/>
  <c r="G25" i="84" s="1"/>
  <c r="B26" i="84"/>
  <c r="C25" i="110"/>
  <c r="E25" i="110" s="1"/>
  <c r="G25" i="110" s="1"/>
  <c r="B26" i="110"/>
  <c r="C26" i="50"/>
  <c r="E26" i="50" s="1"/>
  <c r="G26" i="50" s="1"/>
  <c r="B27" i="50"/>
  <c r="C26" i="49"/>
  <c r="E26" i="49" s="1"/>
  <c r="G26" i="49" s="1"/>
  <c r="B27" i="49"/>
  <c r="B27" i="16"/>
  <c r="C26" i="16"/>
  <c r="E26" i="16" s="1"/>
  <c r="G26" i="16" s="1"/>
  <c r="C26" i="17"/>
  <c r="E26" i="17" s="1"/>
  <c r="G26" i="17" s="1"/>
  <c r="B27" i="17"/>
  <c r="B27" i="46"/>
  <c r="C26" i="46"/>
  <c r="E26" i="46" s="1"/>
  <c r="G26" i="46" s="1"/>
  <c r="B26" i="95"/>
  <c r="C25" i="95"/>
  <c r="E25" i="95" s="1"/>
  <c r="G25" i="95" s="1"/>
  <c r="B26" i="67"/>
  <c r="C25" i="67"/>
  <c r="E25" i="67" s="1"/>
  <c r="G25" i="67" s="1"/>
  <c r="B26" i="65"/>
  <c r="C25" i="65"/>
  <c r="E25" i="65" s="1"/>
  <c r="G25" i="65" s="1"/>
  <c r="C25" i="124"/>
  <c r="E25" i="124" s="1"/>
  <c r="G25" i="124" s="1"/>
  <c r="B26" i="124"/>
  <c r="B26" i="85"/>
  <c r="C25" i="85"/>
  <c r="E25" i="85" s="1"/>
  <c r="G25" i="85" s="1"/>
  <c r="B26" i="25"/>
  <c r="C25" i="25"/>
  <c r="E25" i="25" s="1"/>
  <c r="G25" i="25" s="1"/>
  <c r="B26" i="3"/>
  <c r="C25" i="3"/>
  <c r="E25" i="3" s="1"/>
  <c r="G25" i="3" s="1"/>
  <c r="AP28" i="27"/>
  <c r="AM28" i="27"/>
  <c r="AL28" i="27"/>
  <c r="AQ28" i="27"/>
  <c r="AN28" i="27"/>
  <c r="BS28" i="27"/>
  <c r="GW31" i="41" s="1"/>
  <c r="AJ28" i="27"/>
  <c r="CK31" i="41" s="1"/>
  <c r="GO31" i="41"/>
  <c r="AE28" i="27"/>
  <c r="BU31" i="41" s="1"/>
  <c r="AD28" i="27"/>
  <c r="A29" i="27"/>
  <c r="BW28" i="27"/>
  <c r="HI31" i="41" s="1"/>
  <c r="AC28" i="27"/>
  <c r="BQ31" i="41" s="1"/>
  <c r="B25" i="38"/>
  <c r="C24" i="38"/>
  <c r="E24" i="38" s="1"/>
  <c r="G24" i="38" s="1"/>
  <c r="C34" i="40"/>
  <c r="B35" i="40"/>
  <c r="E16" i="93"/>
  <c r="B16" i="93"/>
  <c r="B38" i="86"/>
  <c r="E25" i="75"/>
  <c r="G24" i="75"/>
  <c r="C24" i="69"/>
  <c r="E24" i="69" s="1"/>
  <c r="G24" i="69" s="1"/>
  <c r="B25" i="69"/>
  <c r="B26" i="76"/>
  <c r="C25" i="76"/>
  <c r="E25" i="76" s="1"/>
  <c r="G25" i="76" s="1"/>
  <c r="E25" i="23"/>
  <c r="G25" i="23" s="1"/>
  <c r="C25" i="61"/>
  <c r="E25" i="61" s="1"/>
  <c r="G25" i="61" s="1"/>
  <c r="B26" i="61"/>
  <c r="B26" i="71"/>
  <c r="C25" i="71"/>
  <c r="E25" i="71" s="1"/>
  <c r="G25" i="71" s="1"/>
  <c r="B27" i="23"/>
  <c r="C26" i="23"/>
  <c r="B26" i="70"/>
  <c r="C25" i="70"/>
  <c r="E25" i="70" s="1"/>
  <c r="G25" i="70" s="1"/>
  <c r="B26" i="112"/>
  <c r="C25" i="112"/>
  <c r="E25" i="112" s="1"/>
  <c r="G25" i="112" s="1"/>
  <c r="E25" i="8"/>
  <c r="G25" i="8" s="1"/>
  <c r="C26" i="8"/>
  <c r="C25" i="109"/>
  <c r="E25" i="109" s="1"/>
  <c r="G25" i="109" s="1"/>
  <c r="B26" i="109"/>
  <c r="B27" i="64"/>
  <c r="C26" i="64"/>
  <c r="E26" i="64" s="1"/>
  <c r="G26" i="64" s="1"/>
  <c r="B26" i="11"/>
  <c r="C27" i="11"/>
  <c r="B27" i="24"/>
  <c r="C26" i="24"/>
  <c r="E26" i="24" s="1"/>
  <c r="G26" i="24" s="1"/>
  <c r="B26" i="111"/>
  <c r="C25" i="111"/>
  <c r="E25" i="111" s="1"/>
  <c r="G25" i="111" s="1"/>
  <c r="B26" i="91"/>
  <c r="C25" i="91"/>
  <c r="E25" i="91" s="1"/>
  <c r="G25" i="91" s="1"/>
  <c r="B27" i="22"/>
  <c r="C26" i="22"/>
  <c r="E26" i="22" s="1"/>
  <c r="G26" i="22" s="1"/>
  <c r="E25" i="11"/>
  <c r="G25" i="11" s="1"/>
  <c r="C25" i="51"/>
  <c r="E25" i="51" s="1"/>
  <c r="G25" i="51" s="1"/>
  <c r="B26" i="51"/>
  <c r="B26" i="36"/>
  <c r="C25" i="36"/>
  <c r="E25" i="36" s="1"/>
  <c r="G25" i="36" s="1"/>
  <c r="B26" i="83"/>
  <c r="C25" i="83"/>
  <c r="E25" i="83" s="1"/>
  <c r="G25" i="83" s="1"/>
  <c r="C26" i="18"/>
  <c r="E26" i="18" s="1"/>
  <c r="G26" i="18" s="1"/>
  <c r="B27" i="18"/>
  <c r="C25" i="104"/>
  <c r="E25" i="104" s="1"/>
  <c r="G25" i="104" s="1"/>
  <c r="B26" i="104"/>
  <c r="C24" i="73"/>
  <c r="E24" i="73" s="1"/>
  <c r="G24" i="73" s="1"/>
  <c r="B25" i="73"/>
  <c r="E16" i="92"/>
  <c r="B16" i="92"/>
  <c r="C36" i="63"/>
  <c r="B37" i="63"/>
  <c r="B40" i="63" s="1"/>
  <c r="B30" i="60"/>
  <c r="C39" i="87" l="1"/>
  <c r="B40" i="87"/>
  <c r="S34" i="86"/>
  <c r="P34" i="86"/>
  <c r="V34" i="86"/>
  <c r="G34" i="86"/>
  <c r="M34" i="86"/>
  <c r="AB34" i="86"/>
  <c r="J34" i="86"/>
  <c r="Y34" i="86"/>
  <c r="J35" i="86"/>
  <c r="P35" i="86"/>
  <c r="M35" i="86"/>
  <c r="Y35" i="86"/>
  <c r="G35" i="86"/>
  <c r="AB35" i="86"/>
  <c r="V35" i="86"/>
  <c r="S35" i="86"/>
  <c r="M36" i="86"/>
  <c r="P36" i="86"/>
  <c r="G36" i="86"/>
  <c r="AB36" i="86"/>
  <c r="V36" i="86"/>
  <c r="J36" i="86"/>
  <c r="Y36" i="86"/>
  <c r="S36" i="86"/>
  <c r="J37" i="86"/>
  <c r="G37" i="86"/>
  <c r="M37" i="86"/>
  <c r="S37" i="86"/>
  <c r="AB37" i="86"/>
  <c r="V37" i="86"/>
  <c r="Y37" i="86"/>
  <c r="P37" i="86"/>
  <c r="A29" i="31"/>
  <c r="D28" i="31"/>
  <c r="C28" i="31"/>
  <c r="AI29" i="86"/>
  <c r="AI34" i="86"/>
  <c r="AI35" i="86"/>
  <c r="AI36" i="86"/>
  <c r="AI37" i="86"/>
  <c r="B41" i="63"/>
  <c r="C40" i="63"/>
  <c r="F32" i="48"/>
  <c r="D32" i="48"/>
  <c r="HJ31" i="41"/>
  <c r="HK31" i="41"/>
  <c r="GQ31" i="41"/>
  <c r="GP31" i="41"/>
  <c r="CL31" i="41"/>
  <c r="CM31" i="41"/>
  <c r="BS31" i="41"/>
  <c r="BR31" i="41"/>
  <c r="GX31" i="41"/>
  <c r="GY31" i="41"/>
  <c r="BV31" i="41"/>
  <c r="BW31" i="41"/>
  <c r="D32" i="41"/>
  <c r="BX33" i="41"/>
  <c r="HD33" i="41"/>
  <c r="T33" i="41"/>
  <c r="BD33" i="41"/>
  <c r="FH33" i="41"/>
  <c r="GB33" i="41"/>
  <c r="AJ33" i="41"/>
  <c r="EB33" i="41"/>
  <c r="FX33" i="41"/>
  <c r="P33" i="41"/>
  <c r="GZ33" i="41"/>
  <c r="EN33" i="41"/>
  <c r="CN33" i="41"/>
  <c r="CF33" i="41"/>
  <c r="DX33" i="41"/>
  <c r="L33" i="41"/>
  <c r="BP33" i="41"/>
  <c r="EZ33" i="41"/>
  <c r="FP33" i="41"/>
  <c r="GN33" i="41"/>
  <c r="AV33" i="41"/>
  <c r="FL33" i="41"/>
  <c r="DT33" i="41"/>
  <c r="AB33" i="41"/>
  <c r="H33" i="41"/>
  <c r="CB33" i="41"/>
  <c r="FT33" i="41"/>
  <c r="GJ33" i="41"/>
  <c r="AR33" i="41"/>
  <c r="AZ33" i="41"/>
  <c r="AN33" i="41"/>
  <c r="DL33" i="41"/>
  <c r="CR33" i="41"/>
  <c r="CJ33" i="41"/>
  <c r="GV33" i="41"/>
  <c r="DD33" i="41"/>
  <c r="BL33" i="41"/>
  <c r="DH33" i="41"/>
  <c r="AF33" i="41"/>
  <c r="X33" i="41"/>
  <c r="EF33" i="41"/>
  <c r="GF33" i="41"/>
  <c r="HH33" i="41"/>
  <c r="CZ33" i="41"/>
  <c r="EV33" i="41"/>
  <c r="CV33" i="41"/>
  <c r="FD33" i="41"/>
  <c r="C33" i="41"/>
  <c r="GR33" i="41"/>
  <c r="EJ33" i="41"/>
  <c r="BH33" i="41"/>
  <c r="ER33" i="41"/>
  <c r="DP33" i="41"/>
  <c r="BT33" i="41"/>
  <c r="C36" i="87"/>
  <c r="G26" i="44"/>
  <c r="AI30" i="86"/>
  <c r="AI31" i="86"/>
  <c r="B27" i="71"/>
  <c r="C26" i="71"/>
  <c r="E26" i="71" s="1"/>
  <c r="G26" i="71" s="1"/>
  <c r="G25" i="75"/>
  <c r="E26" i="75"/>
  <c r="C27" i="16"/>
  <c r="E27" i="16" s="1"/>
  <c r="G27" i="16" s="1"/>
  <c r="B28" i="16"/>
  <c r="C26" i="90"/>
  <c r="E26" i="90" s="1"/>
  <c r="G26" i="90" s="1"/>
  <c r="B27" i="90"/>
  <c r="B28" i="22"/>
  <c r="C27" i="22"/>
  <c r="E27" i="22" s="1"/>
  <c r="G27" i="22" s="1"/>
  <c r="B27" i="82"/>
  <c r="C26" i="82"/>
  <c r="E26" i="82" s="1"/>
  <c r="G26" i="82" s="1"/>
  <c r="B27" i="36"/>
  <c r="C26" i="36"/>
  <c r="E26" i="36" s="1"/>
  <c r="G26" i="36" s="1"/>
  <c r="C26" i="21"/>
  <c r="E26" i="21" s="1"/>
  <c r="G26" i="21" s="1"/>
  <c r="B27" i="21"/>
  <c r="B27" i="57"/>
  <c r="C26" i="57"/>
  <c r="E26" i="57" s="1"/>
  <c r="G26" i="57" s="1"/>
  <c r="C28" i="11"/>
  <c r="B27" i="11"/>
  <c r="E27" i="11" s="1"/>
  <c r="G27" i="11" s="1"/>
  <c r="G16" i="93"/>
  <c r="C17" i="93"/>
  <c r="E26" i="11"/>
  <c r="G26" i="11" s="1"/>
  <c r="B36" i="40"/>
  <c r="B39" i="40" s="1"/>
  <c r="C35" i="40"/>
  <c r="B27" i="124"/>
  <c r="C26" i="124"/>
  <c r="E26" i="124" s="1"/>
  <c r="G26" i="124" s="1"/>
  <c r="C26" i="95"/>
  <c r="E26" i="95" s="1"/>
  <c r="G26" i="95" s="1"/>
  <c r="B27" i="95"/>
  <c r="B28" i="49"/>
  <c r="C27" i="49"/>
  <c r="E27" i="49" s="1"/>
  <c r="G27" i="49" s="1"/>
  <c r="B27" i="77"/>
  <c r="C26" i="77"/>
  <c r="E26" i="77" s="1"/>
  <c r="G26" i="77" s="1"/>
  <c r="C26" i="112"/>
  <c r="E26" i="112" s="1"/>
  <c r="G26" i="112" s="1"/>
  <c r="B27" i="112"/>
  <c r="B39" i="86"/>
  <c r="C38" i="86"/>
  <c r="B27" i="125"/>
  <c r="C26" i="125"/>
  <c r="E26" i="125" s="1"/>
  <c r="G26" i="125" s="1"/>
  <c r="B29" i="43"/>
  <c r="C28" i="43"/>
  <c r="E28" i="43" s="1"/>
  <c r="G28" i="43" s="1"/>
  <c r="B27" i="51"/>
  <c r="C26" i="51"/>
  <c r="E26" i="51" s="1"/>
  <c r="G26" i="51" s="1"/>
  <c r="B28" i="44"/>
  <c r="E27" i="44"/>
  <c r="C27" i="44"/>
  <c r="B27" i="70"/>
  <c r="C26" i="70"/>
  <c r="E26" i="70" s="1"/>
  <c r="G26" i="70" s="1"/>
  <c r="C25" i="38"/>
  <c r="E25" i="38" s="1"/>
  <c r="G25" i="38" s="1"/>
  <c r="B26" i="38"/>
  <c r="C26" i="117"/>
  <c r="E26" i="117" s="1"/>
  <c r="G26" i="117" s="1"/>
  <c r="B27" i="117"/>
  <c r="C26" i="65"/>
  <c r="E26" i="65" s="1"/>
  <c r="G26" i="65" s="1"/>
  <c r="B27" i="65"/>
  <c r="B28" i="50"/>
  <c r="C27" i="50"/>
  <c r="E27" i="50" s="1"/>
  <c r="G27" i="50" s="1"/>
  <c r="B27" i="81"/>
  <c r="C26" i="81"/>
  <c r="E26" i="81" s="1"/>
  <c r="G26" i="81" s="1"/>
  <c r="C27" i="24"/>
  <c r="E27" i="24" s="1"/>
  <c r="G27" i="24" s="1"/>
  <c r="B28" i="24"/>
  <c r="B27" i="94"/>
  <c r="C26" i="94"/>
  <c r="E26" i="94" s="1"/>
  <c r="G26" i="94" s="1"/>
  <c r="C27" i="46"/>
  <c r="E27" i="46" s="1"/>
  <c r="G27" i="46" s="1"/>
  <c r="B28" i="46"/>
  <c r="B27" i="96"/>
  <c r="C26" i="96"/>
  <c r="E26" i="96" s="1"/>
  <c r="G26" i="96" s="1"/>
  <c r="B28" i="123"/>
  <c r="C27" i="123"/>
  <c r="E27" i="123" s="1"/>
  <c r="G27" i="123" s="1"/>
  <c r="E26" i="23"/>
  <c r="G26" i="23" s="1"/>
  <c r="B28" i="23"/>
  <c r="C27" i="23"/>
  <c r="B27" i="76"/>
  <c r="C26" i="76"/>
  <c r="E26" i="76" s="1"/>
  <c r="G26" i="76" s="1"/>
  <c r="B28" i="14"/>
  <c r="C27" i="14"/>
  <c r="E27" i="14" s="1"/>
  <c r="G27" i="14" s="1"/>
  <c r="B27" i="119"/>
  <c r="C26" i="119"/>
  <c r="E26" i="119" s="1"/>
  <c r="G26" i="119" s="1"/>
  <c r="C26" i="121"/>
  <c r="E26" i="121" s="1"/>
  <c r="G26" i="121" s="1"/>
  <c r="B27" i="121"/>
  <c r="B27" i="85"/>
  <c r="C26" i="85"/>
  <c r="E26" i="85" s="1"/>
  <c r="G26" i="85" s="1"/>
  <c r="B27" i="88"/>
  <c r="C26" i="88"/>
  <c r="E26" i="88" s="1"/>
  <c r="G26" i="88" s="1"/>
  <c r="B28" i="18"/>
  <c r="C27" i="18"/>
  <c r="E27" i="18" s="1"/>
  <c r="G27" i="18" s="1"/>
  <c r="B27" i="61"/>
  <c r="C26" i="61"/>
  <c r="E26" i="61" s="1"/>
  <c r="G26" i="61" s="1"/>
  <c r="C26" i="91"/>
  <c r="E26" i="91" s="1"/>
  <c r="G26" i="91" s="1"/>
  <c r="B27" i="91"/>
  <c r="C17" i="92"/>
  <c r="G16" i="92"/>
  <c r="B27" i="83"/>
  <c r="C26" i="83"/>
  <c r="E26" i="83" s="1"/>
  <c r="G26" i="83" s="1"/>
  <c r="B27" i="111"/>
  <c r="C26" i="111"/>
  <c r="E26" i="111" s="1"/>
  <c r="G26" i="111" s="1"/>
  <c r="B27" i="3"/>
  <c r="C26" i="3"/>
  <c r="E26" i="3" s="1"/>
  <c r="G26" i="3" s="1"/>
  <c r="B28" i="17"/>
  <c r="C27" i="17"/>
  <c r="E27" i="17" s="1"/>
  <c r="G27" i="17" s="1"/>
  <c r="B27" i="110"/>
  <c r="C26" i="110"/>
  <c r="E26" i="110" s="1"/>
  <c r="G26" i="110" s="1"/>
  <c r="C27" i="48"/>
  <c r="E27" i="48" s="1"/>
  <c r="G27" i="48" s="1"/>
  <c r="B28" i="48"/>
  <c r="B27" i="109"/>
  <c r="C26" i="109"/>
  <c r="E26" i="109" s="1"/>
  <c r="G26" i="109" s="1"/>
  <c r="B27" i="80"/>
  <c r="C26" i="80"/>
  <c r="E26" i="80" s="1"/>
  <c r="G26" i="80" s="1"/>
  <c r="B27" i="104"/>
  <c r="C26" i="104"/>
  <c r="E26" i="104" s="1"/>
  <c r="G26" i="104" s="1"/>
  <c r="C26" i="25"/>
  <c r="E26" i="25" s="1"/>
  <c r="G26" i="25" s="1"/>
  <c r="B27" i="25"/>
  <c r="B27" i="84"/>
  <c r="C26" i="84"/>
  <c r="E26" i="84" s="1"/>
  <c r="G26" i="84" s="1"/>
  <c r="C27" i="19"/>
  <c r="E27" i="19" s="1"/>
  <c r="G27" i="19" s="1"/>
  <c r="B28" i="19"/>
  <c r="B28" i="66"/>
  <c r="C27" i="66"/>
  <c r="E27" i="66" s="1"/>
  <c r="G27" i="66" s="1"/>
  <c r="C26" i="107"/>
  <c r="E26" i="107" s="1"/>
  <c r="G26" i="107" s="1"/>
  <c r="B27" i="107"/>
  <c r="C26" i="75"/>
  <c r="B27" i="75"/>
  <c r="B28" i="64"/>
  <c r="C27" i="64"/>
  <c r="E27" i="64" s="1"/>
  <c r="G27" i="64" s="1"/>
  <c r="C25" i="73"/>
  <c r="E25" i="73" s="1"/>
  <c r="G25" i="73" s="1"/>
  <c r="B26" i="73"/>
  <c r="C27" i="8"/>
  <c r="E26" i="8"/>
  <c r="G26" i="8" s="1"/>
  <c r="B26" i="69"/>
  <c r="C25" i="69"/>
  <c r="E25" i="69" s="1"/>
  <c r="G25" i="69" s="1"/>
  <c r="AP29" i="27"/>
  <c r="AL29" i="27"/>
  <c r="BW29" i="27"/>
  <c r="BS29" i="27"/>
  <c r="AC29" i="27"/>
  <c r="AQ29" i="27"/>
  <c r="A30" i="27"/>
  <c r="AN29" i="27"/>
  <c r="AM29" i="27"/>
  <c r="AJ29" i="27"/>
  <c r="AE29" i="27"/>
  <c r="BU32" i="41" s="1"/>
  <c r="AD29" i="27"/>
  <c r="C26" i="67"/>
  <c r="E26" i="67" s="1"/>
  <c r="G26" i="67" s="1"/>
  <c r="B27" i="67"/>
  <c r="B27" i="53"/>
  <c r="C26" i="53"/>
  <c r="E26" i="53" s="1"/>
  <c r="G26" i="53" s="1"/>
  <c r="C37" i="63"/>
  <c r="B31" i="60"/>
  <c r="AI38" i="86" s="1"/>
  <c r="D35" i="86" l="1"/>
  <c r="C41" i="63"/>
  <c r="B42" i="63"/>
  <c r="D34" i="86"/>
  <c r="D36" i="86"/>
  <c r="D37" i="86"/>
  <c r="A30" i="31"/>
  <c r="D29" i="31"/>
  <c r="C29" i="31"/>
  <c r="F33" i="48"/>
  <c r="D33" i="48"/>
  <c r="B41" i="87"/>
  <c r="C40" i="87"/>
  <c r="AI32" i="86"/>
  <c r="D33" i="41"/>
  <c r="BW32" i="41"/>
  <c r="BV32" i="41"/>
  <c r="B40" i="40"/>
  <c r="C39" i="40"/>
  <c r="B34" i="41"/>
  <c r="B29" i="123"/>
  <c r="C28" i="123"/>
  <c r="E28" i="123" s="1"/>
  <c r="G28" i="123" s="1"/>
  <c r="B28" i="124"/>
  <c r="C27" i="124"/>
  <c r="E27" i="124" s="1"/>
  <c r="G27" i="124" s="1"/>
  <c r="C27" i="83"/>
  <c r="E27" i="83" s="1"/>
  <c r="G27" i="83" s="1"/>
  <c r="B28" i="83"/>
  <c r="C27" i="81"/>
  <c r="E27" i="81" s="1"/>
  <c r="G27" i="81" s="1"/>
  <c r="B28" i="81"/>
  <c r="AN30" i="27"/>
  <c r="AL30" i="27"/>
  <c r="BS30" i="27"/>
  <c r="AE30" i="27"/>
  <c r="BU33" i="41" s="1"/>
  <c r="AD30" i="27"/>
  <c r="AC30" i="27"/>
  <c r="AQ30" i="27"/>
  <c r="AP30" i="27"/>
  <c r="A31" i="27"/>
  <c r="AM30" i="27"/>
  <c r="BW30" i="27"/>
  <c r="AJ30" i="27"/>
  <c r="B28" i="110"/>
  <c r="C27" i="110"/>
  <c r="E27" i="110" s="1"/>
  <c r="G27" i="110" s="1"/>
  <c r="C27" i="88"/>
  <c r="E27" i="88" s="1"/>
  <c r="G27" i="88" s="1"/>
  <c r="B28" i="88"/>
  <c r="C29" i="11"/>
  <c r="B28" i="11"/>
  <c r="B29" i="16"/>
  <c r="C28" i="16"/>
  <c r="E28" i="16" s="1"/>
  <c r="G28" i="16" s="1"/>
  <c r="B29" i="24"/>
  <c r="C28" i="24"/>
  <c r="E28" i="24" s="1"/>
  <c r="G28" i="24" s="1"/>
  <c r="B17" i="92"/>
  <c r="E17" i="92"/>
  <c r="C27" i="96"/>
  <c r="E27" i="96" s="1"/>
  <c r="G27" i="96" s="1"/>
  <c r="B28" i="96"/>
  <c r="C27" i="117"/>
  <c r="E27" i="117" s="1"/>
  <c r="G27" i="117" s="1"/>
  <c r="B28" i="117"/>
  <c r="C27" i="51"/>
  <c r="E27" i="51" s="1"/>
  <c r="G27" i="51" s="1"/>
  <c r="B28" i="51"/>
  <c r="B28" i="77"/>
  <c r="C27" i="77"/>
  <c r="E27" i="77" s="1"/>
  <c r="G27" i="77" s="1"/>
  <c r="C27" i="53"/>
  <c r="E27" i="53" s="1"/>
  <c r="G27" i="53" s="1"/>
  <c r="B28" i="53"/>
  <c r="B27" i="69"/>
  <c r="C26" i="69"/>
  <c r="E26" i="69" s="1"/>
  <c r="G26" i="69" s="1"/>
  <c r="C28" i="14"/>
  <c r="E28" i="14" s="1"/>
  <c r="G28" i="14" s="1"/>
  <c r="B29" i="14"/>
  <c r="C28" i="46"/>
  <c r="E28" i="46" s="1"/>
  <c r="G28" i="46" s="1"/>
  <c r="B29" i="46"/>
  <c r="C28" i="50"/>
  <c r="E28" i="50" s="1"/>
  <c r="G28" i="50" s="1"/>
  <c r="B29" i="50"/>
  <c r="B30" i="43"/>
  <c r="C29" i="43"/>
  <c r="E29" i="43" s="1"/>
  <c r="G29" i="43" s="1"/>
  <c r="E27" i="75"/>
  <c r="G26" i="75"/>
  <c r="B28" i="107"/>
  <c r="C27" i="107"/>
  <c r="E27" i="107" s="1"/>
  <c r="G27" i="107" s="1"/>
  <c r="B29" i="17"/>
  <c r="C28" i="17"/>
  <c r="E28" i="17" s="1"/>
  <c r="G28" i="17" s="1"/>
  <c r="B28" i="57"/>
  <c r="C27" i="57"/>
  <c r="E27" i="57" s="1"/>
  <c r="G27" i="57" s="1"/>
  <c r="B29" i="18"/>
  <c r="C28" i="18"/>
  <c r="E28" i="18" s="1"/>
  <c r="G28" i="18" s="1"/>
  <c r="B28" i="111"/>
  <c r="C27" i="111"/>
  <c r="E27" i="111" s="1"/>
  <c r="G27" i="111" s="1"/>
  <c r="B27" i="73"/>
  <c r="C26" i="73"/>
  <c r="E26" i="73" s="1"/>
  <c r="G26" i="73" s="1"/>
  <c r="C28" i="66"/>
  <c r="E28" i="66" s="1"/>
  <c r="G28" i="66" s="1"/>
  <c r="B29" i="66"/>
  <c r="B28" i="104"/>
  <c r="C27" i="104"/>
  <c r="E27" i="104" s="1"/>
  <c r="G27" i="104" s="1"/>
  <c r="C27" i="109"/>
  <c r="E27" i="109" s="1"/>
  <c r="G27" i="109" s="1"/>
  <c r="B28" i="109"/>
  <c r="B28" i="91"/>
  <c r="C27" i="91"/>
  <c r="E27" i="91" s="1"/>
  <c r="G27" i="91" s="1"/>
  <c r="C27" i="76"/>
  <c r="E27" i="76" s="1"/>
  <c r="G27" i="76" s="1"/>
  <c r="B28" i="76"/>
  <c r="C36" i="40"/>
  <c r="B28" i="36"/>
  <c r="C27" i="36"/>
  <c r="E27" i="36" s="1"/>
  <c r="G27" i="36" s="1"/>
  <c r="C27" i="3"/>
  <c r="E27" i="3" s="1"/>
  <c r="G27" i="3" s="1"/>
  <c r="B28" i="3"/>
  <c r="E27" i="23"/>
  <c r="G27" i="23" s="1"/>
  <c r="C27" i="85"/>
  <c r="E27" i="85" s="1"/>
  <c r="G27" i="85" s="1"/>
  <c r="B28" i="85"/>
  <c r="B29" i="23"/>
  <c r="C28" i="23"/>
  <c r="B28" i="125"/>
  <c r="C27" i="125"/>
  <c r="E27" i="125" s="1"/>
  <c r="G27" i="125" s="1"/>
  <c r="C28" i="49"/>
  <c r="E28" i="49" s="1"/>
  <c r="G28" i="49" s="1"/>
  <c r="B29" i="49"/>
  <c r="B28" i="82"/>
  <c r="C27" i="82"/>
  <c r="E27" i="82" s="1"/>
  <c r="G27" i="82" s="1"/>
  <c r="C27" i="71"/>
  <c r="E27" i="71" s="1"/>
  <c r="G27" i="71" s="1"/>
  <c r="B28" i="71"/>
  <c r="C26" i="38"/>
  <c r="E26" i="38" s="1"/>
  <c r="G26" i="38" s="1"/>
  <c r="B27" i="38"/>
  <c r="G27" i="44"/>
  <c r="E28" i="44"/>
  <c r="C28" i="44"/>
  <c r="B29" i="44"/>
  <c r="B28" i="67"/>
  <c r="C27" i="67"/>
  <c r="E27" i="67" s="1"/>
  <c r="G27" i="67" s="1"/>
  <c r="B29" i="19"/>
  <c r="C28" i="19"/>
  <c r="E28" i="19" s="1"/>
  <c r="G28" i="19" s="1"/>
  <c r="B29" i="64"/>
  <c r="C28" i="64"/>
  <c r="E28" i="64" s="1"/>
  <c r="G28" i="64" s="1"/>
  <c r="B28" i="61"/>
  <c r="C27" i="61"/>
  <c r="E27" i="61" s="1"/>
  <c r="G27" i="61" s="1"/>
  <c r="C27" i="65"/>
  <c r="E27" i="65" s="1"/>
  <c r="G27" i="65" s="1"/>
  <c r="B28" i="65"/>
  <c r="B28" i="21"/>
  <c r="C27" i="21"/>
  <c r="E27" i="21" s="1"/>
  <c r="G27" i="21" s="1"/>
  <c r="C28" i="8"/>
  <c r="E27" i="8"/>
  <c r="G27" i="8" s="1"/>
  <c r="B28" i="121"/>
  <c r="C27" i="121"/>
  <c r="E27" i="121" s="1"/>
  <c r="G27" i="121" s="1"/>
  <c r="C28" i="22"/>
  <c r="E28" i="22" s="1"/>
  <c r="G28" i="22" s="1"/>
  <c r="B29" i="22"/>
  <c r="B28" i="90"/>
  <c r="C27" i="90"/>
  <c r="E27" i="90" s="1"/>
  <c r="G27" i="90" s="1"/>
  <c r="B28" i="84"/>
  <c r="C27" i="84"/>
  <c r="E27" i="84" s="1"/>
  <c r="G27" i="84" s="1"/>
  <c r="B28" i="80"/>
  <c r="C27" i="80"/>
  <c r="E27" i="80" s="1"/>
  <c r="G27" i="80" s="1"/>
  <c r="C39" i="86"/>
  <c r="B40" i="86"/>
  <c r="B43" i="86" s="1"/>
  <c r="B28" i="95"/>
  <c r="C27" i="95"/>
  <c r="E27" i="95" s="1"/>
  <c r="G27" i="95" s="1"/>
  <c r="C27" i="94"/>
  <c r="E27" i="94" s="1"/>
  <c r="G27" i="94" s="1"/>
  <c r="B28" i="94"/>
  <c r="B28" i="70"/>
  <c r="C27" i="70"/>
  <c r="E27" i="70" s="1"/>
  <c r="G27" i="70" s="1"/>
  <c r="B28" i="75"/>
  <c r="C27" i="75"/>
  <c r="C27" i="25"/>
  <c r="E27" i="25" s="1"/>
  <c r="G27" i="25" s="1"/>
  <c r="B28" i="25"/>
  <c r="B29" i="48"/>
  <c r="C28" i="48"/>
  <c r="E28" i="48" s="1"/>
  <c r="G28" i="48" s="1"/>
  <c r="B28" i="119"/>
  <c r="C27" i="119"/>
  <c r="E27" i="119" s="1"/>
  <c r="G27" i="119" s="1"/>
  <c r="B28" i="112"/>
  <c r="C27" i="112"/>
  <c r="E27" i="112" s="1"/>
  <c r="G27" i="112" s="1"/>
  <c r="E17" i="93"/>
  <c r="B17" i="93"/>
  <c r="B32" i="60"/>
  <c r="A39" i="87" l="1"/>
  <c r="B42" i="87"/>
  <c r="C42" i="87" s="1"/>
  <c r="C41" i="87"/>
  <c r="F34" i="48"/>
  <c r="D34" i="48"/>
  <c r="C42" i="63"/>
  <c r="B43" i="63"/>
  <c r="C43" i="63" s="1"/>
  <c r="A31" i="31"/>
  <c r="D30" i="31"/>
  <c r="C30" i="31"/>
  <c r="P43" i="86"/>
  <c r="B44" i="86"/>
  <c r="S43" i="86"/>
  <c r="Y43" i="86"/>
  <c r="AB43" i="86"/>
  <c r="C43" i="86"/>
  <c r="G43" i="86"/>
  <c r="M43" i="86"/>
  <c r="V43" i="86"/>
  <c r="J43" i="86"/>
  <c r="BW33" i="41"/>
  <c r="BV33" i="41"/>
  <c r="C40" i="40"/>
  <c r="B41" i="40"/>
  <c r="G28" i="44"/>
  <c r="B29" i="57"/>
  <c r="C28" i="57"/>
  <c r="E28" i="57" s="1"/>
  <c r="G28" i="57" s="1"/>
  <c r="C29" i="24"/>
  <c r="E29" i="24" s="1"/>
  <c r="G29" i="24" s="1"/>
  <c r="B30" i="24"/>
  <c r="B30" i="66"/>
  <c r="C29" i="66"/>
  <c r="E29" i="66" s="1"/>
  <c r="G29" i="66" s="1"/>
  <c r="B29" i="125"/>
  <c r="C28" i="125"/>
  <c r="E28" i="125" s="1"/>
  <c r="G28" i="125" s="1"/>
  <c r="E28" i="23"/>
  <c r="G28" i="23" s="1"/>
  <c r="B29" i="70"/>
  <c r="C28" i="70"/>
  <c r="E28" i="70" s="1"/>
  <c r="G28" i="70" s="1"/>
  <c r="C28" i="67"/>
  <c r="E28" i="67" s="1"/>
  <c r="G28" i="67" s="1"/>
  <c r="B29" i="67"/>
  <c r="B29" i="76"/>
  <c r="C28" i="76"/>
  <c r="E28" i="76" s="1"/>
  <c r="G28" i="76" s="1"/>
  <c r="C30" i="43"/>
  <c r="E30" i="43" s="1"/>
  <c r="G30" i="43" s="1"/>
  <c r="B31" i="43"/>
  <c r="B29" i="77"/>
  <c r="C28" i="77"/>
  <c r="E28" i="77" s="1"/>
  <c r="G28" i="77" s="1"/>
  <c r="B29" i="81"/>
  <c r="C28" i="81"/>
  <c r="E28" i="81" s="1"/>
  <c r="G28" i="81" s="1"/>
  <c r="B30" i="16"/>
  <c r="C29" i="16"/>
  <c r="E29" i="16" s="1"/>
  <c r="G29" i="16" s="1"/>
  <c r="B29" i="112"/>
  <c r="C28" i="112"/>
  <c r="E28" i="112" s="1"/>
  <c r="G28" i="112" s="1"/>
  <c r="C40" i="86"/>
  <c r="BW31" i="27"/>
  <c r="HI34" i="41" s="1"/>
  <c r="BS31" i="27"/>
  <c r="GW34" i="41" s="1"/>
  <c r="AE31" i="27"/>
  <c r="BU34" i="41" s="1"/>
  <c r="AD31" i="27"/>
  <c r="AP31" i="27"/>
  <c r="AQ31" i="27"/>
  <c r="A32" i="27"/>
  <c r="AM31" i="27"/>
  <c r="AL31" i="27"/>
  <c r="AJ31" i="27"/>
  <c r="CK34" i="41" s="1"/>
  <c r="AN31" i="27"/>
  <c r="GO34" i="41"/>
  <c r="AC31" i="27"/>
  <c r="BQ34" i="41" s="1"/>
  <c r="B29" i="83"/>
  <c r="C28" i="83"/>
  <c r="E28" i="83" s="1"/>
  <c r="G28" i="83" s="1"/>
  <c r="B29" i="61"/>
  <c r="C28" i="61"/>
  <c r="E28" i="61" s="1"/>
  <c r="G28" i="61" s="1"/>
  <c r="B28" i="69"/>
  <c r="C27" i="69"/>
  <c r="E27" i="69" s="1"/>
  <c r="G27" i="69" s="1"/>
  <c r="E28" i="8"/>
  <c r="G28" i="8" s="1"/>
  <c r="C29" i="8"/>
  <c r="B29" i="51"/>
  <c r="C28" i="51"/>
  <c r="E28" i="51" s="1"/>
  <c r="G28" i="51" s="1"/>
  <c r="B29" i="11"/>
  <c r="E29" i="11" s="1"/>
  <c r="G29" i="11" s="1"/>
  <c r="C30" i="11"/>
  <c r="B30" i="22"/>
  <c r="C29" i="22"/>
  <c r="E29" i="22" s="1"/>
  <c r="G29" i="22" s="1"/>
  <c r="C28" i="119"/>
  <c r="E28" i="119" s="1"/>
  <c r="G28" i="119" s="1"/>
  <c r="B29" i="119"/>
  <c r="B29" i="94"/>
  <c r="C28" i="94"/>
  <c r="E28" i="94" s="1"/>
  <c r="G28" i="94" s="1"/>
  <c r="B30" i="23"/>
  <c r="C29" i="23"/>
  <c r="E29" i="44"/>
  <c r="C29" i="44"/>
  <c r="B30" i="44"/>
  <c r="C28" i="82"/>
  <c r="E28" i="82" s="1"/>
  <c r="G28" i="82" s="1"/>
  <c r="B29" i="82"/>
  <c r="B30" i="50"/>
  <c r="C29" i="50"/>
  <c r="E29" i="50" s="1"/>
  <c r="G29" i="50" s="1"/>
  <c r="B29" i="88"/>
  <c r="C28" i="88"/>
  <c r="E28" i="88" s="1"/>
  <c r="G28" i="88" s="1"/>
  <c r="C29" i="19"/>
  <c r="E29" i="19" s="1"/>
  <c r="G29" i="19" s="1"/>
  <c r="B30" i="19"/>
  <c r="B30" i="17"/>
  <c r="C29" i="17"/>
  <c r="E29" i="17" s="1"/>
  <c r="G29" i="17" s="1"/>
  <c r="C27" i="73"/>
  <c r="E27" i="73" s="1"/>
  <c r="G27" i="73" s="1"/>
  <c r="B28" i="73"/>
  <c r="C27" i="38"/>
  <c r="E27" i="38" s="1"/>
  <c r="G27" i="38" s="1"/>
  <c r="B28" i="38"/>
  <c r="B29" i="3"/>
  <c r="C28" i="3"/>
  <c r="E28" i="3" s="1"/>
  <c r="G28" i="3" s="1"/>
  <c r="B29" i="91"/>
  <c r="C28" i="91"/>
  <c r="E28" i="91" s="1"/>
  <c r="G28" i="91" s="1"/>
  <c r="B29" i="117"/>
  <c r="C28" i="117"/>
  <c r="E28" i="117" s="1"/>
  <c r="G28" i="117" s="1"/>
  <c r="B29" i="95"/>
  <c r="C28" i="95"/>
  <c r="E28" i="95" s="1"/>
  <c r="G28" i="95" s="1"/>
  <c r="B29" i="71"/>
  <c r="C28" i="71"/>
  <c r="E28" i="71" s="1"/>
  <c r="G28" i="71" s="1"/>
  <c r="C29" i="64"/>
  <c r="E29" i="64" s="1"/>
  <c r="G29" i="64" s="1"/>
  <c r="B30" i="64"/>
  <c r="B29" i="96"/>
  <c r="C28" i="96"/>
  <c r="E28" i="96" s="1"/>
  <c r="G28" i="96" s="1"/>
  <c r="C28" i="104"/>
  <c r="E28" i="104" s="1"/>
  <c r="G28" i="104" s="1"/>
  <c r="B29" i="104"/>
  <c r="B29" i="25"/>
  <c r="C28" i="25"/>
  <c r="E28" i="25" s="1"/>
  <c r="G28" i="25" s="1"/>
  <c r="B30" i="49"/>
  <c r="C29" i="49"/>
  <c r="E29" i="49" s="1"/>
  <c r="G29" i="49" s="1"/>
  <c r="B29" i="111"/>
  <c r="C28" i="111"/>
  <c r="E28" i="111" s="1"/>
  <c r="G28" i="111" s="1"/>
  <c r="B30" i="46"/>
  <c r="C29" i="46"/>
  <c r="E29" i="46" s="1"/>
  <c r="G29" i="46" s="1"/>
  <c r="B29" i="124"/>
  <c r="C28" i="124"/>
  <c r="E28" i="124" s="1"/>
  <c r="G28" i="124" s="1"/>
  <c r="C34" i="41"/>
  <c r="B35" i="41"/>
  <c r="B38" i="41" s="1"/>
  <c r="C28" i="21"/>
  <c r="E28" i="21" s="1"/>
  <c r="G28" i="21" s="1"/>
  <c r="B29" i="21"/>
  <c r="C28" i="75"/>
  <c r="B29" i="75"/>
  <c r="C28" i="84"/>
  <c r="E28" i="84" s="1"/>
  <c r="G28" i="84" s="1"/>
  <c r="B29" i="84"/>
  <c r="B29" i="121"/>
  <c r="C28" i="121"/>
  <c r="E28" i="121" s="1"/>
  <c r="G28" i="121" s="1"/>
  <c r="C28" i="107"/>
  <c r="E28" i="107" s="1"/>
  <c r="G28" i="107" s="1"/>
  <c r="B29" i="107"/>
  <c r="B29" i="53"/>
  <c r="C28" i="53"/>
  <c r="E28" i="53" s="1"/>
  <c r="G28" i="53" s="1"/>
  <c r="C18" i="92"/>
  <c r="G17" i="92"/>
  <c r="C28" i="110"/>
  <c r="E28" i="110" s="1"/>
  <c r="G28" i="110" s="1"/>
  <c r="B29" i="110"/>
  <c r="C28" i="36"/>
  <c r="E28" i="36" s="1"/>
  <c r="G28" i="36" s="1"/>
  <c r="B29" i="36"/>
  <c r="B30" i="48"/>
  <c r="C29" i="48"/>
  <c r="E29" i="48" s="1"/>
  <c r="G29" i="48" s="1"/>
  <c r="B29" i="80"/>
  <c r="C28" i="80"/>
  <c r="E28" i="80" s="1"/>
  <c r="G28" i="80" s="1"/>
  <c r="C18" i="93"/>
  <c r="G17" i="93"/>
  <c r="C28" i="65"/>
  <c r="E28" i="65" s="1"/>
  <c r="G28" i="65" s="1"/>
  <c r="B29" i="65"/>
  <c r="B30" i="123"/>
  <c r="C29" i="123"/>
  <c r="E29" i="123" s="1"/>
  <c r="G29" i="123" s="1"/>
  <c r="C28" i="85"/>
  <c r="E28" i="85" s="1"/>
  <c r="G28" i="85" s="1"/>
  <c r="B29" i="85"/>
  <c r="B29" i="90"/>
  <c r="C28" i="90"/>
  <c r="E28" i="90" s="1"/>
  <c r="G28" i="90" s="1"/>
  <c r="E28" i="11"/>
  <c r="G28" i="11" s="1"/>
  <c r="B29" i="109"/>
  <c r="C28" i="109"/>
  <c r="E28" i="109" s="1"/>
  <c r="G28" i="109" s="1"/>
  <c r="B30" i="18"/>
  <c r="C29" i="18"/>
  <c r="E29" i="18" s="1"/>
  <c r="G29" i="18" s="1"/>
  <c r="E28" i="75"/>
  <c r="G27" i="75"/>
  <c r="B30" i="14"/>
  <c r="C29" i="14"/>
  <c r="E29" i="14" s="1"/>
  <c r="G29" i="14" s="1"/>
  <c r="B33" i="60"/>
  <c r="A32" i="31" l="1"/>
  <c r="D31" i="31"/>
  <c r="C31" i="31"/>
  <c r="F35" i="48"/>
  <c r="D35" i="48"/>
  <c r="AR38" i="41"/>
  <c r="GB38" i="41"/>
  <c r="H38" i="41"/>
  <c r="CF38" i="41"/>
  <c r="AZ38" i="41"/>
  <c r="GV38" i="41"/>
  <c r="AB38" i="41"/>
  <c r="GZ38" i="41"/>
  <c r="DT38" i="41"/>
  <c r="DL38" i="41"/>
  <c r="BX38" i="41"/>
  <c r="GN38" i="41"/>
  <c r="X38" i="41"/>
  <c r="FH38" i="41"/>
  <c r="DX38" i="41"/>
  <c r="GF38" i="41"/>
  <c r="P38" i="41"/>
  <c r="L38" i="41"/>
  <c r="AV38" i="41"/>
  <c r="EZ38" i="41"/>
  <c r="BD38" i="41"/>
  <c r="ER38" i="41"/>
  <c r="CJ38" i="41"/>
  <c r="B39" i="41"/>
  <c r="DD38" i="41"/>
  <c r="CV38" i="41"/>
  <c r="T38" i="41"/>
  <c r="EB38" i="41"/>
  <c r="CN38" i="41"/>
  <c r="GR38" i="41"/>
  <c r="AN38" i="41"/>
  <c r="GJ38" i="41"/>
  <c r="EN38" i="41"/>
  <c r="FX38" i="41"/>
  <c r="BL38" i="41"/>
  <c r="FP38" i="41"/>
  <c r="FD38" i="41"/>
  <c r="DP38" i="41"/>
  <c r="EF38" i="41"/>
  <c r="HD38" i="41"/>
  <c r="EV38" i="41"/>
  <c r="BP38" i="41"/>
  <c r="CR38" i="41"/>
  <c r="EJ38" i="41"/>
  <c r="FL38" i="41"/>
  <c r="C38" i="41"/>
  <c r="AJ38" i="41"/>
  <c r="HH38" i="41"/>
  <c r="BT38" i="41"/>
  <c r="CB38" i="41"/>
  <c r="BH38" i="41"/>
  <c r="CZ38" i="41"/>
  <c r="FT38" i="41"/>
  <c r="AF38" i="41"/>
  <c r="DH38" i="41"/>
  <c r="EN35" i="41"/>
  <c r="L35" i="41"/>
  <c r="EB35" i="41"/>
  <c r="DX35" i="41"/>
  <c r="CN35" i="41"/>
  <c r="DP35" i="41"/>
  <c r="DH35" i="41"/>
  <c r="CF35" i="41"/>
  <c r="CR35" i="41"/>
  <c r="AV35" i="41"/>
  <c r="AR35" i="41"/>
  <c r="BD35" i="41"/>
  <c r="AZ35" i="41"/>
  <c r="D43" i="86"/>
  <c r="B45" i="86"/>
  <c r="C44" i="86"/>
  <c r="A39" i="40"/>
  <c r="B42" i="40"/>
  <c r="C42" i="40" s="1"/>
  <c r="C41" i="40"/>
  <c r="B30" i="61"/>
  <c r="C29" i="61"/>
  <c r="E29" i="61" s="1"/>
  <c r="G29" i="61" s="1"/>
  <c r="B30" i="3"/>
  <c r="C29" i="3"/>
  <c r="E29" i="3" s="1"/>
  <c r="G29" i="3" s="1"/>
  <c r="B30" i="11"/>
  <c r="C31" i="11"/>
  <c r="AQ32" i="27"/>
  <c r="AM32" i="27"/>
  <c r="GO35" i="41"/>
  <c r="AE32" i="27"/>
  <c r="BU35" i="41" s="1"/>
  <c r="BU36" i="41" s="1"/>
  <c r="AD32" i="27"/>
  <c r="AP32" i="27"/>
  <c r="AN32" i="27"/>
  <c r="AJ32" i="27"/>
  <c r="CK35" i="41" s="1"/>
  <c r="A33" i="27"/>
  <c r="BW32" i="27"/>
  <c r="HI35" i="41" s="1"/>
  <c r="BS32" i="27"/>
  <c r="GW35" i="41" s="1"/>
  <c r="AL32" i="27"/>
  <c r="AC32" i="27"/>
  <c r="BQ35" i="41" s="1"/>
  <c r="B31" i="16"/>
  <c r="C30" i="16"/>
  <c r="E30" i="16" s="1"/>
  <c r="G30" i="16" s="1"/>
  <c r="B30" i="96"/>
  <c r="C29" i="96"/>
  <c r="E29" i="96" s="1"/>
  <c r="G29" i="96" s="1"/>
  <c r="B29" i="38"/>
  <c r="C28" i="38"/>
  <c r="E28" i="38" s="1"/>
  <c r="G28" i="38" s="1"/>
  <c r="C29" i="67"/>
  <c r="E29" i="67" s="1"/>
  <c r="G29" i="67" s="1"/>
  <c r="B30" i="67"/>
  <c r="C30" i="66"/>
  <c r="E30" i="66" s="1"/>
  <c r="G30" i="66" s="1"/>
  <c r="B31" i="66"/>
  <c r="B30" i="83"/>
  <c r="C29" i="83"/>
  <c r="E29" i="83" s="1"/>
  <c r="G29" i="83" s="1"/>
  <c r="C29" i="95"/>
  <c r="E29" i="95" s="1"/>
  <c r="G29" i="95" s="1"/>
  <c r="B30" i="95"/>
  <c r="B31" i="23"/>
  <c r="C30" i="23"/>
  <c r="B30" i="88"/>
  <c r="C29" i="88"/>
  <c r="E29" i="88" s="1"/>
  <c r="G29" i="88" s="1"/>
  <c r="C29" i="91"/>
  <c r="E29" i="91" s="1"/>
  <c r="G29" i="91" s="1"/>
  <c r="B30" i="91"/>
  <c r="B30" i="71"/>
  <c r="C29" i="71"/>
  <c r="E29" i="71" s="1"/>
  <c r="G29" i="71" s="1"/>
  <c r="C29" i="76"/>
  <c r="E29" i="76" s="1"/>
  <c r="G29" i="76" s="1"/>
  <c r="B30" i="76"/>
  <c r="E18" i="93"/>
  <c r="B18" i="93"/>
  <c r="B30" i="75"/>
  <c r="C29" i="75"/>
  <c r="C30" i="49"/>
  <c r="E30" i="49" s="1"/>
  <c r="G30" i="49" s="1"/>
  <c r="B31" i="49"/>
  <c r="B29" i="73"/>
  <c r="C28" i="73"/>
  <c r="E28" i="73" s="1"/>
  <c r="G28" i="73" s="1"/>
  <c r="B30" i="94"/>
  <c r="C29" i="94"/>
  <c r="E29" i="94" s="1"/>
  <c r="G29" i="94" s="1"/>
  <c r="B31" i="24"/>
  <c r="C30" i="24"/>
  <c r="E30" i="24" s="1"/>
  <c r="G30" i="24" s="1"/>
  <c r="B30" i="110"/>
  <c r="C29" i="110"/>
  <c r="E29" i="110" s="1"/>
  <c r="G29" i="110" s="1"/>
  <c r="C30" i="64"/>
  <c r="E30" i="64" s="1"/>
  <c r="G30" i="64" s="1"/>
  <c r="B31" i="64"/>
  <c r="C29" i="51"/>
  <c r="E29" i="51" s="1"/>
  <c r="G29" i="51" s="1"/>
  <c r="B30" i="51"/>
  <c r="B30" i="81"/>
  <c r="C29" i="81"/>
  <c r="E29" i="81" s="1"/>
  <c r="G29" i="81" s="1"/>
  <c r="B30" i="36"/>
  <c r="C29" i="36"/>
  <c r="E29" i="36" s="1"/>
  <c r="G29" i="36" s="1"/>
  <c r="C29" i="121"/>
  <c r="E29" i="121" s="1"/>
  <c r="G29" i="121" s="1"/>
  <c r="B30" i="121"/>
  <c r="B30" i="84"/>
  <c r="C29" i="84"/>
  <c r="E29" i="84" s="1"/>
  <c r="G29" i="84" s="1"/>
  <c r="B31" i="123"/>
  <c r="C30" i="123"/>
  <c r="E30" i="123" s="1"/>
  <c r="G30" i="123" s="1"/>
  <c r="B30" i="124"/>
  <c r="C29" i="124"/>
  <c r="E29" i="124" s="1"/>
  <c r="G29" i="124" s="1"/>
  <c r="B30" i="25"/>
  <c r="C29" i="25"/>
  <c r="E29" i="25" s="1"/>
  <c r="G29" i="25" s="1"/>
  <c r="C30" i="50"/>
  <c r="E30" i="50" s="1"/>
  <c r="G30" i="50" s="1"/>
  <c r="B31" i="50"/>
  <c r="B30" i="119"/>
  <c r="C29" i="119"/>
  <c r="E29" i="119" s="1"/>
  <c r="G29" i="119" s="1"/>
  <c r="C29" i="70"/>
  <c r="E29" i="70" s="1"/>
  <c r="G29" i="70" s="1"/>
  <c r="B30" i="70"/>
  <c r="B30" i="65"/>
  <c r="C29" i="65"/>
  <c r="E29" i="65" s="1"/>
  <c r="G29" i="65" s="1"/>
  <c r="B30" i="82"/>
  <c r="C29" i="82"/>
  <c r="E29" i="82" s="1"/>
  <c r="G29" i="82" s="1"/>
  <c r="C30" i="8"/>
  <c r="E29" i="8"/>
  <c r="G29" i="8" s="1"/>
  <c r="B31" i="14"/>
  <c r="C30" i="14"/>
  <c r="E30" i="14" s="1"/>
  <c r="G30" i="14" s="1"/>
  <c r="B30" i="53"/>
  <c r="C29" i="53"/>
  <c r="E29" i="53" s="1"/>
  <c r="G29" i="53" s="1"/>
  <c r="B30" i="112"/>
  <c r="C29" i="112"/>
  <c r="E29" i="112" s="1"/>
  <c r="G29" i="112" s="1"/>
  <c r="G28" i="75"/>
  <c r="E29" i="75"/>
  <c r="B30" i="107"/>
  <c r="C29" i="107"/>
  <c r="E29" i="107" s="1"/>
  <c r="G29" i="107" s="1"/>
  <c r="C29" i="117"/>
  <c r="E29" i="117" s="1"/>
  <c r="G29" i="117" s="1"/>
  <c r="B30" i="117"/>
  <c r="C30" i="44"/>
  <c r="B31" i="44"/>
  <c r="E30" i="44"/>
  <c r="C28" i="69"/>
  <c r="E28" i="69" s="1"/>
  <c r="G28" i="69" s="1"/>
  <c r="B29" i="69"/>
  <c r="B30" i="104"/>
  <c r="C29" i="104"/>
  <c r="E29" i="104" s="1"/>
  <c r="G29" i="104" s="1"/>
  <c r="B30" i="85"/>
  <c r="C29" i="85"/>
  <c r="E29" i="85" s="1"/>
  <c r="G29" i="85" s="1"/>
  <c r="C29" i="80"/>
  <c r="E29" i="80" s="1"/>
  <c r="G29" i="80" s="1"/>
  <c r="B30" i="80"/>
  <c r="B31" i="17"/>
  <c r="C30" i="17"/>
  <c r="E30" i="17" s="1"/>
  <c r="G30" i="17" s="1"/>
  <c r="C29" i="77"/>
  <c r="E29" i="77" s="1"/>
  <c r="G29" i="77" s="1"/>
  <c r="B30" i="77"/>
  <c r="B30" i="57"/>
  <c r="C29" i="57"/>
  <c r="E29" i="57" s="1"/>
  <c r="G29" i="57" s="1"/>
  <c r="C30" i="46"/>
  <c r="E30" i="46" s="1"/>
  <c r="G30" i="46" s="1"/>
  <c r="B31" i="46"/>
  <c r="C30" i="18"/>
  <c r="E30" i="18" s="1"/>
  <c r="G30" i="18" s="1"/>
  <c r="B31" i="18"/>
  <c r="C29" i="90"/>
  <c r="E29" i="90" s="1"/>
  <c r="G29" i="90" s="1"/>
  <c r="B30" i="90"/>
  <c r="C35" i="41"/>
  <c r="G29" i="44"/>
  <c r="B31" i="22"/>
  <c r="C30" i="22"/>
  <c r="E30" i="22" s="1"/>
  <c r="G30" i="22" s="1"/>
  <c r="C31" i="43"/>
  <c r="E31" i="43" s="1"/>
  <c r="G31" i="43" s="1"/>
  <c r="B32" i="43"/>
  <c r="C29" i="125"/>
  <c r="E29" i="125" s="1"/>
  <c r="G29" i="125" s="1"/>
  <c r="B30" i="125"/>
  <c r="B30" i="21"/>
  <c r="C29" i="21"/>
  <c r="E29" i="21" s="1"/>
  <c r="G29" i="21" s="1"/>
  <c r="B30" i="109"/>
  <c r="C29" i="109"/>
  <c r="E29" i="109" s="1"/>
  <c r="G29" i="109" s="1"/>
  <c r="E18" i="92"/>
  <c r="B18" i="92"/>
  <c r="C30" i="48"/>
  <c r="E30" i="48" s="1"/>
  <c r="G30" i="48" s="1"/>
  <c r="B31" i="48"/>
  <c r="C29" i="111"/>
  <c r="E29" i="111" s="1"/>
  <c r="G29" i="111" s="1"/>
  <c r="B30" i="111"/>
  <c r="B31" i="19"/>
  <c r="C30" i="19"/>
  <c r="E30" i="19" s="1"/>
  <c r="G30" i="19" s="1"/>
  <c r="E29" i="23"/>
  <c r="G29" i="23" s="1"/>
  <c r="B34" i="60"/>
  <c r="F36" i="48" l="1"/>
  <c r="D36" i="48"/>
  <c r="AI43" i="86"/>
  <c r="D32" i="31"/>
  <c r="C32" i="31"/>
  <c r="AJ39" i="41"/>
  <c r="GF39" i="41"/>
  <c r="EV39" i="41"/>
  <c r="DX39" i="41"/>
  <c r="FH39" i="41"/>
  <c r="BP39" i="41"/>
  <c r="FD39" i="41"/>
  <c r="CF39" i="41"/>
  <c r="DL39" i="41"/>
  <c r="BX39" i="41"/>
  <c r="P39" i="41"/>
  <c r="AF39" i="41"/>
  <c r="AZ39" i="41"/>
  <c r="CJ39" i="41"/>
  <c r="H39" i="41"/>
  <c r="CZ39" i="41"/>
  <c r="GN39" i="41"/>
  <c r="FT39" i="41"/>
  <c r="T39" i="41"/>
  <c r="AB39" i="41"/>
  <c r="GJ39" i="41"/>
  <c r="BL39" i="41"/>
  <c r="AN39" i="41"/>
  <c r="EZ39" i="41"/>
  <c r="FL39" i="41"/>
  <c r="C39" i="41"/>
  <c r="CN39" i="41"/>
  <c r="GV39" i="41"/>
  <c r="CV39" i="41"/>
  <c r="CB39" i="41"/>
  <c r="L39" i="41"/>
  <c r="GZ39" i="41"/>
  <c r="AV39" i="41"/>
  <c r="GB39" i="41"/>
  <c r="DD39" i="41"/>
  <c r="HD39" i="41"/>
  <c r="DH39" i="41"/>
  <c r="GR39" i="41"/>
  <c r="EN39" i="41"/>
  <c r="AR39" i="41"/>
  <c r="FX39" i="41"/>
  <c r="ER39" i="41"/>
  <c r="BT39" i="41"/>
  <c r="EB39" i="41"/>
  <c r="HH39" i="41"/>
  <c r="BH39" i="41"/>
  <c r="BD39" i="41"/>
  <c r="X39" i="41"/>
  <c r="EJ39" i="41"/>
  <c r="DT39" i="41"/>
  <c r="DP39" i="41"/>
  <c r="FP39" i="41"/>
  <c r="EF39" i="41"/>
  <c r="CR39" i="41"/>
  <c r="D38" i="41"/>
  <c r="Z16" i="86"/>
  <c r="AA16" i="86" s="1"/>
  <c r="H16" i="86"/>
  <c r="W16" i="86"/>
  <c r="X16" i="86" s="1"/>
  <c r="N16" i="86"/>
  <c r="O16" i="86" s="1"/>
  <c r="Q16" i="86"/>
  <c r="R16" i="86" s="1"/>
  <c r="AC16" i="86"/>
  <c r="AD16" i="86" s="1"/>
  <c r="K16" i="86"/>
  <c r="L16" i="86" s="1"/>
  <c r="T16" i="86"/>
  <c r="U16" i="86" s="1"/>
  <c r="AC17" i="86"/>
  <c r="AD17" i="86" s="1"/>
  <c r="W17" i="86"/>
  <c r="X17" i="86" s="1"/>
  <c r="Z17" i="86"/>
  <c r="AA17" i="86" s="1"/>
  <c r="H17" i="86"/>
  <c r="K17" i="86"/>
  <c r="L17" i="86" s="1"/>
  <c r="N17" i="86"/>
  <c r="O17" i="86" s="1"/>
  <c r="T17" i="86"/>
  <c r="U17" i="86" s="1"/>
  <c r="Q17" i="86"/>
  <c r="R17" i="86" s="1"/>
  <c r="H18" i="86"/>
  <c r="AC18" i="86"/>
  <c r="AD18" i="86" s="1"/>
  <c r="Q18" i="86"/>
  <c r="R18" i="86" s="1"/>
  <c r="K18" i="86"/>
  <c r="L18" i="86" s="1"/>
  <c r="N18" i="86"/>
  <c r="O18" i="86" s="1"/>
  <c r="Z18" i="86"/>
  <c r="AA18" i="86" s="1"/>
  <c r="T18" i="86"/>
  <c r="U18" i="86" s="1"/>
  <c r="W18" i="86"/>
  <c r="X18" i="86" s="1"/>
  <c r="AC19" i="86"/>
  <c r="AD19" i="86" s="1"/>
  <c r="T19" i="86"/>
  <c r="U19" i="86" s="1"/>
  <c r="K19" i="86"/>
  <c r="L19" i="86" s="1"/>
  <c r="N19" i="86"/>
  <c r="O19" i="86" s="1"/>
  <c r="H19" i="86"/>
  <c r="Q19" i="86"/>
  <c r="R19" i="86" s="1"/>
  <c r="W19" i="86"/>
  <c r="X19" i="86" s="1"/>
  <c r="Z19" i="86"/>
  <c r="AA19" i="86" s="1"/>
  <c r="K20" i="86"/>
  <c r="L20" i="86" s="1"/>
  <c r="T20" i="86"/>
  <c r="U20" i="86" s="1"/>
  <c r="Q20" i="86"/>
  <c r="R20" i="86" s="1"/>
  <c r="W20" i="86"/>
  <c r="X20" i="86" s="1"/>
  <c r="AC20" i="86"/>
  <c r="AD20" i="86" s="1"/>
  <c r="N20" i="86"/>
  <c r="O20" i="86" s="1"/>
  <c r="Z20" i="86"/>
  <c r="AA20" i="86" s="1"/>
  <c r="H20" i="86"/>
  <c r="Z21" i="86"/>
  <c r="AA21" i="86" s="1"/>
  <c r="Q21" i="86"/>
  <c r="R21" i="86" s="1"/>
  <c r="T21" i="86"/>
  <c r="U21" i="86" s="1"/>
  <c r="W21" i="86"/>
  <c r="X21" i="86" s="1"/>
  <c r="H21" i="86"/>
  <c r="AC21" i="86"/>
  <c r="AD21" i="86" s="1"/>
  <c r="K21" i="86"/>
  <c r="L21" i="86" s="1"/>
  <c r="N21" i="86"/>
  <c r="O21" i="86" s="1"/>
  <c r="K22" i="86"/>
  <c r="H22" i="86"/>
  <c r="Q22" i="86"/>
  <c r="AC22" i="86"/>
  <c r="N22" i="86"/>
  <c r="T22" i="86"/>
  <c r="W22" i="86"/>
  <c r="Z22" i="86"/>
  <c r="Z25" i="86"/>
  <c r="AA25" i="86" s="1"/>
  <c r="W25" i="86"/>
  <c r="X25" i="86" s="1"/>
  <c r="T25" i="86"/>
  <c r="U25" i="86" s="1"/>
  <c r="K25" i="86"/>
  <c r="L25" i="86" s="1"/>
  <c r="Q25" i="86"/>
  <c r="R25" i="86" s="1"/>
  <c r="H25" i="86"/>
  <c r="N25" i="86"/>
  <c r="O25" i="86" s="1"/>
  <c r="AC25" i="86"/>
  <c r="AD25" i="86" s="1"/>
  <c r="AC26" i="86"/>
  <c r="AD26" i="86" s="1"/>
  <c r="Q26" i="86"/>
  <c r="R26" i="86" s="1"/>
  <c r="N26" i="86"/>
  <c r="O26" i="86" s="1"/>
  <c r="K26" i="86"/>
  <c r="L26" i="86" s="1"/>
  <c r="W26" i="86"/>
  <c r="X26" i="86" s="1"/>
  <c r="H26" i="86"/>
  <c r="T26" i="86"/>
  <c r="U26" i="86" s="1"/>
  <c r="Z26" i="86"/>
  <c r="AA26" i="86" s="1"/>
  <c r="W27" i="86"/>
  <c r="X27" i="86" s="1"/>
  <c r="K27" i="86"/>
  <c r="L27" i="86" s="1"/>
  <c r="Z27" i="86"/>
  <c r="AA27" i="86" s="1"/>
  <c r="T27" i="86"/>
  <c r="U27" i="86" s="1"/>
  <c r="H27" i="86"/>
  <c r="N27" i="86"/>
  <c r="O27" i="86" s="1"/>
  <c r="AC27" i="86"/>
  <c r="AD27" i="86" s="1"/>
  <c r="Q27" i="86"/>
  <c r="R27" i="86" s="1"/>
  <c r="N28" i="86"/>
  <c r="O28" i="86" s="1"/>
  <c r="Z28" i="86"/>
  <c r="AA28" i="86" s="1"/>
  <c r="Q28" i="86"/>
  <c r="R28" i="86" s="1"/>
  <c r="T28" i="86"/>
  <c r="U28" i="86" s="1"/>
  <c r="K28" i="86"/>
  <c r="L28" i="86" s="1"/>
  <c r="AC28" i="86"/>
  <c r="AD28" i="86" s="1"/>
  <c r="H28" i="86"/>
  <c r="W28" i="86"/>
  <c r="X28" i="86" s="1"/>
  <c r="N29" i="86"/>
  <c r="O29" i="86" s="1"/>
  <c r="W29" i="86"/>
  <c r="X29" i="86" s="1"/>
  <c r="Q29" i="86"/>
  <c r="R29" i="86" s="1"/>
  <c r="K29" i="86"/>
  <c r="L29" i="86" s="1"/>
  <c r="H29" i="86"/>
  <c r="AC29" i="86"/>
  <c r="AD29" i="86" s="1"/>
  <c r="Z29" i="86"/>
  <c r="AA29" i="86" s="1"/>
  <c r="T29" i="86"/>
  <c r="U29" i="86" s="1"/>
  <c r="Z34" i="86"/>
  <c r="AA34" i="86" s="1"/>
  <c r="W34" i="86"/>
  <c r="X34" i="86" s="1"/>
  <c r="H34" i="86"/>
  <c r="AC34" i="86"/>
  <c r="AD34" i="86" s="1"/>
  <c r="K34" i="86"/>
  <c r="L34" i="86" s="1"/>
  <c r="Q34" i="86"/>
  <c r="R34" i="86" s="1"/>
  <c r="N34" i="86"/>
  <c r="O34" i="86" s="1"/>
  <c r="T34" i="86"/>
  <c r="U34" i="86" s="1"/>
  <c r="Q35" i="86"/>
  <c r="R35" i="86" s="1"/>
  <c r="AC35" i="86"/>
  <c r="AD35" i="86" s="1"/>
  <c r="N35" i="86"/>
  <c r="O35" i="86" s="1"/>
  <c r="K35" i="86"/>
  <c r="L35" i="86" s="1"/>
  <c r="W35" i="86"/>
  <c r="X35" i="86" s="1"/>
  <c r="H35" i="86"/>
  <c r="Z35" i="86"/>
  <c r="AA35" i="86" s="1"/>
  <c r="T35" i="86"/>
  <c r="U35" i="86" s="1"/>
  <c r="AC36" i="86"/>
  <c r="AD36" i="86" s="1"/>
  <c r="W36" i="86"/>
  <c r="X36" i="86" s="1"/>
  <c r="T36" i="86"/>
  <c r="U36" i="86" s="1"/>
  <c r="Z36" i="86"/>
  <c r="AA36" i="86" s="1"/>
  <c r="Q36" i="86"/>
  <c r="R36" i="86" s="1"/>
  <c r="N36" i="86"/>
  <c r="O36" i="86" s="1"/>
  <c r="K36" i="86"/>
  <c r="L36" i="86" s="1"/>
  <c r="H36" i="86"/>
  <c r="AC37" i="86"/>
  <c r="AD37" i="86" s="1"/>
  <c r="Z37" i="86"/>
  <c r="AA37" i="86" s="1"/>
  <c r="K37" i="86"/>
  <c r="L37" i="86" s="1"/>
  <c r="H37" i="86"/>
  <c r="T37" i="86"/>
  <c r="U37" i="86" s="1"/>
  <c r="N37" i="86"/>
  <c r="O37" i="86" s="1"/>
  <c r="Q37" i="86"/>
  <c r="R37" i="86" s="1"/>
  <c r="W37" i="86"/>
  <c r="X37" i="86" s="1"/>
  <c r="C45" i="86"/>
  <c r="B43" i="87"/>
  <c r="G30" i="44"/>
  <c r="AI39" i="86"/>
  <c r="AI40" i="86"/>
  <c r="C31" i="123"/>
  <c r="E31" i="123" s="1"/>
  <c r="G31" i="123" s="1"/>
  <c r="B32" i="123"/>
  <c r="B31" i="51"/>
  <c r="C30" i="51"/>
  <c r="E30" i="51" s="1"/>
  <c r="G30" i="51" s="1"/>
  <c r="B32" i="24"/>
  <c r="C31" i="24"/>
  <c r="E31" i="24" s="1"/>
  <c r="G31" i="24" s="1"/>
  <c r="C30" i="61"/>
  <c r="E30" i="61" s="1"/>
  <c r="G30" i="61" s="1"/>
  <c r="B31" i="61"/>
  <c r="B31" i="77"/>
  <c r="C30" i="77"/>
  <c r="E30" i="77" s="1"/>
  <c r="G30" i="77" s="1"/>
  <c r="C30" i="88"/>
  <c r="E30" i="88" s="1"/>
  <c r="G30" i="88" s="1"/>
  <c r="B31" i="88"/>
  <c r="B31" i="84"/>
  <c r="C30" i="84"/>
  <c r="E30" i="84" s="1"/>
  <c r="G30" i="84" s="1"/>
  <c r="B32" i="48"/>
  <c r="C31" i="48"/>
  <c r="E31" i="48" s="1"/>
  <c r="G31" i="48" s="1"/>
  <c r="B31" i="75"/>
  <c r="C30" i="75"/>
  <c r="E30" i="23"/>
  <c r="G30" i="23" s="1"/>
  <c r="B32" i="66"/>
  <c r="C31" i="66"/>
  <c r="E31" i="66" s="1"/>
  <c r="G31" i="66" s="1"/>
  <c r="B32" i="16"/>
  <c r="C31" i="16"/>
  <c r="E31" i="16" s="1"/>
  <c r="G31" i="16" s="1"/>
  <c r="C30" i="124"/>
  <c r="E30" i="124" s="1"/>
  <c r="G30" i="124" s="1"/>
  <c r="B31" i="124"/>
  <c r="C31" i="17"/>
  <c r="E31" i="17" s="1"/>
  <c r="G31" i="17" s="1"/>
  <c r="B32" i="17"/>
  <c r="B32" i="64"/>
  <c r="C31" i="64"/>
  <c r="E31" i="64" s="1"/>
  <c r="G31" i="64" s="1"/>
  <c r="B32" i="23"/>
  <c r="C31" i="23"/>
  <c r="G18" i="93"/>
  <c r="C19" i="93"/>
  <c r="B31" i="94"/>
  <c r="C30" i="94"/>
  <c r="E30" i="94" s="1"/>
  <c r="G30" i="94" s="1"/>
  <c r="B31" i="76"/>
  <c r="C30" i="76"/>
  <c r="E30" i="76" s="1"/>
  <c r="G30" i="76" s="1"/>
  <c r="C30" i="67"/>
  <c r="E30" i="67" s="1"/>
  <c r="G30" i="67" s="1"/>
  <c r="B31" i="67"/>
  <c r="B31" i="11"/>
  <c r="C32" i="11"/>
  <c r="C29" i="69"/>
  <c r="E29" i="69" s="1"/>
  <c r="G29" i="69" s="1"/>
  <c r="B30" i="69"/>
  <c r="B31" i="112"/>
  <c r="C30" i="112"/>
  <c r="E30" i="112" s="1"/>
  <c r="G30" i="112" s="1"/>
  <c r="C31" i="50"/>
  <c r="E31" i="50" s="1"/>
  <c r="G31" i="50" s="1"/>
  <c r="B32" i="50"/>
  <c r="B31" i="121"/>
  <c r="C30" i="121"/>
  <c r="E30" i="121" s="1"/>
  <c r="G30" i="121" s="1"/>
  <c r="B31" i="95"/>
  <c r="C30" i="95"/>
  <c r="E30" i="95" s="1"/>
  <c r="G30" i="95" s="1"/>
  <c r="E30" i="11"/>
  <c r="G30" i="11" s="1"/>
  <c r="B31" i="80"/>
  <c r="C30" i="80"/>
  <c r="E30" i="80" s="1"/>
  <c r="G30" i="80" s="1"/>
  <c r="B31" i="117"/>
  <c r="C30" i="117"/>
  <c r="E30" i="117" s="1"/>
  <c r="G30" i="117" s="1"/>
  <c r="B31" i="65"/>
  <c r="C30" i="65"/>
  <c r="E30" i="65" s="1"/>
  <c r="G30" i="65" s="1"/>
  <c r="B31" i="53"/>
  <c r="C30" i="53"/>
  <c r="E30" i="53" s="1"/>
  <c r="G30" i="53" s="1"/>
  <c r="G18" i="92"/>
  <c r="C19" i="92"/>
  <c r="C30" i="109"/>
  <c r="E30" i="109" s="1"/>
  <c r="G30" i="109" s="1"/>
  <c r="B31" i="109"/>
  <c r="B31" i="25"/>
  <c r="C30" i="25"/>
  <c r="E30" i="25" s="1"/>
  <c r="G30" i="25" s="1"/>
  <c r="B31" i="36"/>
  <c r="C30" i="36"/>
  <c r="E30" i="36" s="1"/>
  <c r="G30" i="36" s="1"/>
  <c r="B31" i="71"/>
  <c r="C30" i="71"/>
  <c r="E30" i="71" s="1"/>
  <c r="G30" i="71" s="1"/>
  <c r="C30" i="83"/>
  <c r="E30" i="83" s="1"/>
  <c r="G30" i="83" s="1"/>
  <c r="B31" i="83"/>
  <c r="B33" i="43"/>
  <c r="C32" i="43"/>
  <c r="E32" i="43" s="1"/>
  <c r="G32" i="43" s="1"/>
  <c r="B31" i="85"/>
  <c r="C30" i="85"/>
  <c r="E30" i="85" s="1"/>
  <c r="G30" i="85" s="1"/>
  <c r="C29" i="73"/>
  <c r="E29" i="73" s="1"/>
  <c r="G29" i="73" s="1"/>
  <c r="B30" i="73"/>
  <c r="C30" i="119"/>
  <c r="E30" i="119" s="1"/>
  <c r="G30" i="119" s="1"/>
  <c r="B31" i="119"/>
  <c r="C30" i="90"/>
  <c r="E30" i="90" s="1"/>
  <c r="G30" i="90" s="1"/>
  <c r="B31" i="90"/>
  <c r="B32" i="19"/>
  <c r="C31" i="19"/>
  <c r="E31" i="19" s="1"/>
  <c r="G31" i="19" s="1"/>
  <c r="C31" i="46"/>
  <c r="E31" i="46" s="1"/>
  <c r="G31" i="46" s="1"/>
  <c r="B32" i="46"/>
  <c r="B31" i="70"/>
  <c r="C30" i="70"/>
  <c r="E30" i="70" s="1"/>
  <c r="G30" i="70" s="1"/>
  <c r="B31" i="110"/>
  <c r="C30" i="110"/>
  <c r="E30" i="110" s="1"/>
  <c r="G30" i="110" s="1"/>
  <c r="BS33" i="27"/>
  <c r="GW38" i="41" s="1"/>
  <c r="AE33" i="27"/>
  <c r="BU38" i="41" s="1"/>
  <c r="GO38" i="41"/>
  <c r="AP33" i="27"/>
  <c r="AN33" i="27"/>
  <c r="AL33" i="27"/>
  <c r="A34" i="27"/>
  <c r="Z43" i="86" s="1"/>
  <c r="AA43" i="86" s="1"/>
  <c r="AJ33" i="27"/>
  <c r="CK38" i="41" s="1"/>
  <c r="BW33" i="27"/>
  <c r="HI38" i="41" s="1"/>
  <c r="AM33" i="27"/>
  <c r="AD33" i="27"/>
  <c r="AQ33" i="27"/>
  <c r="AC10" i="86"/>
  <c r="Z10" i="86"/>
  <c r="W10" i="86"/>
  <c r="T10" i="86"/>
  <c r="AC33" i="27"/>
  <c r="BQ38" i="41" s="1"/>
  <c r="Q10" i="86"/>
  <c r="N10" i="86"/>
  <c r="AC11" i="86"/>
  <c r="Z11" i="86"/>
  <c r="W11" i="86"/>
  <c r="T11" i="86"/>
  <c r="Q11" i="86"/>
  <c r="N11" i="86"/>
  <c r="Q12" i="86"/>
  <c r="AC12" i="86"/>
  <c r="Z12" i="86"/>
  <c r="W12" i="86"/>
  <c r="N12" i="86"/>
  <c r="T12" i="86"/>
  <c r="T13" i="86"/>
  <c r="Q13" i="86"/>
  <c r="N13" i="86"/>
  <c r="AC13" i="86"/>
  <c r="Z13" i="86"/>
  <c r="W13" i="86"/>
  <c r="W30" i="86"/>
  <c r="K13" i="86"/>
  <c r="Z30" i="86"/>
  <c r="K11" i="86"/>
  <c r="T30" i="86"/>
  <c r="H13" i="86"/>
  <c r="H11" i="86"/>
  <c r="K30" i="86"/>
  <c r="H30" i="86"/>
  <c r="K10" i="86"/>
  <c r="H10" i="86"/>
  <c r="K12" i="86"/>
  <c r="Q30" i="86"/>
  <c r="H12" i="86"/>
  <c r="AC30" i="86"/>
  <c r="N30" i="86"/>
  <c r="T31" i="86"/>
  <c r="Q31" i="86"/>
  <c r="H31" i="86"/>
  <c r="N31" i="86"/>
  <c r="K31" i="86"/>
  <c r="W31" i="86"/>
  <c r="AC31" i="86"/>
  <c r="Z31" i="86"/>
  <c r="K38" i="86"/>
  <c r="AC38" i="86"/>
  <c r="H38" i="86"/>
  <c r="Z38" i="86"/>
  <c r="W38" i="86"/>
  <c r="T38" i="86"/>
  <c r="Q38" i="86"/>
  <c r="N38" i="86"/>
  <c r="Q39" i="86"/>
  <c r="N39" i="86"/>
  <c r="Z39" i="86"/>
  <c r="W39" i="86"/>
  <c r="K39" i="86"/>
  <c r="H39" i="86"/>
  <c r="AC39" i="86"/>
  <c r="T39" i="86"/>
  <c r="T40" i="86"/>
  <c r="Q40" i="86"/>
  <c r="W40" i="86"/>
  <c r="N40" i="86"/>
  <c r="K40" i="86"/>
  <c r="H40" i="86"/>
  <c r="Z40" i="86"/>
  <c r="AC40" i="86"/>
  <c r="C30" i="82"/>
  <c r="E30" i="82" s="1"/>
  <c r="G30" i="82" s="1"/>
  <c r="B31" i="82"/>
  <c r="B31" i="125"/>
  <c r="C30" i="125"/>
  <c r="E30" i="125" s="1"/>
  <c r="G30" i="125" s="1"/>
  <c r="E30" i="75"/>
  <c r="G29" i="75"/>
  <c r="B32" i="44"/>
  <c r="E31" i="44"/>
  <c r="C31" i="44"/>
  <c r="B31" i="111"/>
  <c r="C30" i="111"/>
  <c r="E30" i="111" s="1"/>
  <c r="G30" i="111" s="1"/>
  <c r="C31" i="22"/>
  <c r="E31" i="22" s="1"/>
  <c r="G31" i="22" s="1"/>
  <c r="B32" i="22"/>
  <c r="B32" i="18"/>
  <c r="C31" i="18"/>
  <c r="E31" i="18" s="1"/>
  <c r="G31" i="18" s="1"/>
  <c r="B31" i="104"/>
  <c r="C30" i="104"/>
  <c r="E30" i="104" s="1"/>
  <c r="G30" i="104" s="1"/>
  <c r="C30" i="81"/>
  <c r="E30" i="81" s="1"/>
  <c r="G30" i="81" s="1"/>
  <c r="B31" i="81"/>
  <c r="B32" i="49"/>
  <c r="C31" i="49"/>
  <c r="E31" i="49" s="1"/>
  <c r="G31" i="49" s="1"/>
  <c r="B31" i="91"/>
  <c r="C30" i="91"/>
  <c r="E30" i="91" s="1"/>
  <c r="G30" i="91" s="1"/>
  <c r="C30" i="3"/>
  <c r="E30" i="3" s="1"/>
  <c r="G30" i="3" s="1"/>
  <c r="B31" i="3"/>
  <c r="C30" i="96"/>
  <c r="E30" i="96" s="1"/>
  <c r="G30" i="96" s="1"/>
  <c r="B31" i="96"/>
  <c r="C30" i="107"/>
  <c r="E30" i="107" s="1"/>
  <c r="G30" i="107" s="1"/>
  <c r="B31" i="107"/>
  <c r="C31" i="14"/>
  <c r="E31" i="14" s="1"/>
  <c r="G31" i="14" s="1"/>
  <c r="B32" i="14"/>
  <c r="C30" i="21"/>
  <c r="E30" i="21" s="1"/>
  <c r="G30" i="21" s="1"/>
  <c r="B31" i="21"/>
  <c r="E30" i="8"/>
  <c r="G30" i="8" s="1"/>
  <c r="C31" i="8"/>
  <c r="C29" i="38"/>
  <c r="E29" i="38" s="1"/>
  <c r="G29" i="38" s="1"/>
  <c r="B30" i="38"/>
  <c r="C30" i="57"/>
  <c r="E30" i="57" s="1"/>
  <c r="G30" i="57" s="1"/>
  <c r="B31" i="57"/>
  <c r="B44" i="63"/>
  <c r="A40" i="63" s="1"/>
  <c r="B35" i="60"/>
  <c r="AI44" i="86" s="1"/>
  <c r="F37" i="48" l="1"/>
  <c r="D37" i="48"/>
  <c r="GQ38" i="41"/>
  <c r="GP38" i="41"/>
  <c r="HJ38" i="41"/>
  <c r="HK38" i="41"/>
  <c r="CL38" i="41"/>
  <c r="CM38" i="41"/>
  <c r="D39" i="41"/>
  <c r="BS38" i="41"/>
  <c r="BR38" i="41"/>
  <c r="GX38" i="41"/>
  <c r="GY38" i="41"/>
  <c r="BW38" i="41"/>
  <c r="BV38" i="41"/>
  <c r="AI41" i="86"/>
  <c r="H43" i="86"/>
  <c r="Z23" i="86"/>
  <c r="AA22" i="86"/>
  <c r="AA23" i="86" s="1"/>
  <c r="N43" i="86"/>
  <c r="O43" i="86" s="1"/>
  <c r="W23" i="86"/>
  <c r="X22" i="86"/>
  <c r="X23" i="86" s="1"/>
  <c r="AC43" i="86"/>
  <c r="AD43" i="86" s="1"/>
  <c r="T23" i="86"/>
  <c r="U22" i="86"/>
  <c r="U23" i="86" s="1"/>
  <c r="K43" i="86"/>
  <c r="L43" i="86" s="1"/>
  <c r="E29" i="86"/>
  <c r="F29" i="86" s="1"/>
  <c r="I29" i="86"/>
  <c r="N23" i="86"/>
  <c r="O22" i="86"/>
  <c r="O23" i="86" s="1"/>
  <c r="W43" i="86"/>
  <c r="X43" i="86" s="1"/>
  <c r="AC23" i="86"/>
  <c r="AD22" i="86"/>
  <c r="AD23" i="86" s="1"/>
  <c r="I17" i="86"/>
  <c r="E17" i="86"/>
  <c r="F17" i="86" s="1"/>
  <c r="Q43" i="86"/>
  <c r="R43" i="86" s="1"/>
  <c r="Q23" i="86"/>
  <c r="R22" i="86"/>
  <c r="R23" i="86" s="1"/>
  <c r="T43" i="86"/>
  <c r="U43" i="86" s="1"/>
  <c r="I35" i="86"/>
  <c r="E35" i="86"/>
  <c r="F35" i="86" s="1"/>
  <c r="I26" i="86"/>
  <c r="E26" i="86"/>
  <c r="F26" i="86" s="1"/>
  <c r="H23" i="86"/>
  <c r="I22" i="86"/>
  <c r="E22" i="86"/>
  <c r="E27" i="86"/>
  <c r="F27" i="86" s="1"/>
  <c r="I27" i="86"/>
  <c r="K23" i="86"/>
  <c r="L22" i="86"/>
  <c r="L23" i="86" s="1"/>
  <c r="I19" i="86"/>
  <c r="E19" i="86"/>
  <c r="F19" i="86" s="1"/>
  <c r="I28" i="86"/>
  <c r="E28" i="86"/>
  <c r="F28" i="86" s="1"/>
  <c r="E21" i="86"/>
  <c r="F21" i="86" s="1"/>
  <c r="I21" i="86"/>
  <c r="B40" i="41"/>
  <c r="I37" i="86"/>
  <c r="E37" i="86"/>
  <c r="F37" i="86" s="1"/>
  <c r="E25" i="86"/>
  <c r="F25" i="86" s="1"/>
  <c r="I25" i="86"/>
  <c r="I16" i="86"/>
  <c r="E16" i="86"/>
  <c r="F16" i="86" s="1"/>
  <c r="E18" i="86"/>
  <c r="F18" i="86" s="1"/>
  <c r="I18" i="86"/>
  <c r="I36" i="86"/>
  <c r="E36" i="86"/>
  <c r="F36" i="86" s="1"/>
  <c r="I20" i="86"/>
  <c r="E20" i="86"/>
  <c r="F20" i="86" s="1"/>
  <c r="W32" i="86"/>
  <c r="E34" i="86"/>
  <c r="F34" i="86" s="1"/>
  <c r="I34" i="86"/>
  <c r="N14" i="86"/>
  <c r="K32" i="86"/>
  <c r="Q14" i="86"/>
  <c r="H14" i="86"/>
  <c r="Q41" i="86"/>
  <c r="N32" i="86"/>
  <c r="W41" i="86"/>
  <c r="H32" i="86"/>
  <c r="T14" i="86"/>
  <c r="AC32" i="86"/>
  <c r="Q32" i="86"/>
  <c r="T32" i="86"/>
  <c r="AC14" i="86"/>
  <c r="Z14" i="86"/>
  <c r="T41" i="86"/>
  <c r="W14" i="86"/>
  <c r="K14" i="86"/>
  <c r="H41" i="86"/>
  <c r="AC41" i="86"/>
  <c r="Z41" i="86"/>
  <c r="K41" i="86"/>
  <c r="N41" i="86"/>
  <c r="Z32" i="86"/>
  <c r="B44" i="87"/>
  <c r="C43" i="87"/>
  <c r="G31" i="44"/>
  <c r="B33" i="50"/>
  <c r="C32" i="50"/>
  <c r="E32" i="50" s="1"/>
  <c r="G32" i="50" s="1"/>
  <c r="C31" i="80"/>
  <c r="E31" i="80" s="1"/>
  <c r="G31" i="80" s="1"/>
  <c r="B32" i="80"/>
  <c r="AN34" i="27"/>
  <c r="AL34" i="27"/>
  <c r="A35" i="27"/>
  <c r="AJ34" i="27"/>
  <c r="CK39" i="41" s="1"/>
  <c r="AQ34" i="27"/>
  <c r="BW34" i="27"/>
  <c r="HI39" i="41" s="1"/>
  <c r="AP34" i="27"/>
  <c r="AM34" i="27"/>
  <c r="BS34" i="27"/>
  <c r="GW39" i="41" s="1"/>
  <c r="GO39" i="41"/>
  <c r="AE34" i="27"/>
  <c r="BU39" i="41" s="1"/>
  <c r="AC34" i="27"/>
  <c r="BQ39" i="41" s="1"/>
  <c r="AD34" i="27"/>
  <c r="C31" i="67"/>
  <c r="E31" i="67" s="1"/>
  <c r="G31" i="67" s="1"/>
  <c r="B32" i="67"/>
  <c r="C32" i="46"/>
  <c r="E32" i="46" s="1"/>
  <c r="G32" i="46" s="1"/>
  <c r="B33" i="46"/>
  <c r="E19" i="92"/>
  <c r="B19" i="92"/>
  <c r="B33" i="64"/>
  <c r="C32" i="64"/>
  <c r="E32" i="64" s="1"/>
  <c r="G32" i="64" s="1"/>
  <c r="C32" i="123"/>
  <c r="E32" i="123" s="1"/>
  <c r="G32" i="123" s="1"/>
  <c r="B33" i="123"/>
  <c r="B32" i="57"/>
  <c r="C31" i="57"/>
  <c r="E31" i="57" s="1"/>
  <c r="G31" i="57" s="1"/>
  <c r="B32" i="109"/>
  <c r="C31" i="109"/>
  <c r="E31" i="109" s="1"/>
  <c r="G31" i="109" s="1"/>
  <c r="B32" i="83"/>
  <c r="C31" i="83"/>
  <c r="E31" i="83" s="1"/>
  <c r="G31" i="83" s="1"/>
  <c r="B46" i="86"/>
  <c r="C32" i="48"/>
  <c r="E32" i="48" s="1"/>
  <c r="G32" i="48" s="1"/>
  <c r="B33" i="48"/>
  <c r="E31" i="8"/>
  <c r="C32" i="8"/>
  <c r="B32" i="53"/>
  <c r="C31" i="53"/>
  <c r="E31" i="53" s="1"/>
  <c r="G31" i="53" s="1"/>
  <c r="C30" i="73"/>
  <c r="E30" i="73" s="1"/>
  <c r="G30" i="73" s="1"/>
  <c r="B31" i="73"/>
  <c r="B32" i="76"/>
  <c r="C31" i="76"/>
  <c r="E31" i="76" s="1"/>
  <c r="G31" i="76" s="1"/>
  <c r="C31" i="61"/>
  <c r="E31" i="61" s="1"/>
  <c r="G31" i="61" s="1"/>
  <c r="B32" i="61"/>
  <c r="B32" i="82"/>
  <c r="C31" i="82"/>
  <c r="E31" i="82" s="1"/>
  <c r="G31" i="82" s="1"/>
  <c r="E38" i="86"/>
  <c r="C32" i="49"/>
  <c r="E32" i="49" s="1"/>
  <c r="G32" i="49" s="1"/>
  <c r="B33" i="49"/>
  <c r="B32" i="71"/>
  <c r="C31" i="71"/>
  <c r="E31" i="71" s="1"/>
  <c r="G31" i="71" s="1"/>
  <c r="C31" i="112"/>
  <c r="E31" i="112" s="1"/>
  <c r="G31" i="112" s="1"/>
  <c r="B32" i="112"/>
  <c r="B33" i="17"/>
  <c r="C32" i="17"/>
  <c r="E32" i="17" s="1"/>
  <c r="G32" i="17" s="1"/>
  <c r="C32" i="66"/>
  <c r="E32" i="66" s="1"/>
  <c r="G32" i="66" s="1"/>
  <c r="B33" i="66"/>
  <c r="B33" i="22"/>
  <c r="C32" i="22"/>
  <c r="E32" i="22" s="1"/>
  <c r="G32" i="22" s="1"/>
  <c r="C31" i="84"/>
  <c r="E31" i="84" s="1"/>
  <c r="G31" i="84" s="1"/>
  <c r="B32" i="84"/>
  <c r="B32" i="125"/>
  <c r="C31" i="125"/>
  <c r="E31" i="125" s="1"/>
  <c r="G31" i="125" s="1"/>
  <c r="B32" i="117"/>
  <c r="C31" i="117"/>
  <c r="E31" i="117" s="1"/>
  <c r="G31" i="117" s="1"/>
  <c r="C32" i="16"/>
  <c r="E32" i="16" s="1"/>
  <c r="G32" i="16" s="1"/>
  <c r="B33" i="16"/>
  <c r="E31" i="86"/>
  <c r="C31" i="36"/>
  <c r="E31" i="36" s="1"/>
  <c r="G31" i="36" s="1"/>
  <c r="B32" i="36"/>
  <c r="E31" i="23"/>
  <c r="G31" i="23" s="1"/>
  <c r="C31" i="91"/>
  <c r="E31" i="91" s="1"/>
  <c r="G31" i="91" s="1"/>
  <c r="B32" i="91"/>
  <c r="C32" i="19"/>
  <c r="E32" i="19" s="1"/>
  <c r="G32" i="19" s="1"/>
  <c r="B33" i="19"/>
  <c r="B33" i="23"/>
  <c r="C32" i="23"/>
  <c r="C32" i="24"/>
  <c r="E32" i="24" s="1"/>
  <c r="G32" i="24" s="1"/>
  <c r="B33" i="24"/>
  <c r="C31" i="111"/>
  <c r="E31" i="111" s="1"/>
  <c r="G31" i="111" s="1"/>
  <c r="B32" i="111"/>
  <c r="B32" i="90"/>
  <c r="C31" i="90"/>
  <c r="E31" i="90" s="1"/>
  <c r="G31" i="90" s="1"/>
  <c r="B32" i="85"/>
  <c r="C31" i="85"/>
  <c r="E31" i="85" s="1"/>
  <c r="G31" i="85" s="1"/>
  <c r="C31" i="25"/>
  <c r="E31" i="25" s="1"/>
  <c r="G31" i="25" s="1"/>
  <c r="B32" i="25"/>
  <c r="C31" i="124"/>
  <c r="E31" i="124" s="1"/>
  <c r="G31" i="124" s="1"/>
  <c r="B32" i="124"/>
  <c r="B32" i="121"/>
  <c r="C31" i="121"/>
  <c r="E31" i="121" s="1"/>
  <c r="G31" i="121" s="1"/>
  <c r="B31" i="69"/>
  <c r="C30" i="69"/>
  <c r="E30" i="69" s="1"/>
  <c r="G30" i="69" s="1"/>
  <c r="B32" i="94"/>
  <c r="C31" i="94"/>
  <c r="E31" i="94" s="1"/>
  <c r="G31" i="94" s="1"/>
  <c r="B19" i="93"/>
  <c r="E19" i="93"/>
  <c r="B32" i="21"/>
  <c r="C31" i="21"/>
  <c r="E31" i="21" s="1"/>
  <c r="G31" i="21" s="1"/>
  <c r="B32" i="65"/>
  <c r="C31" i="65"/>
  <c r="E31" i="65" s="1"/>
  <c r="G31" i="65" s="1"/>
  <c r="C31" i="95"/>
  <c r="E31" i="95" s="1"/>
  <c r="G31" i="95" s="1"/>
  <c r="B32" i="95"/>
  <c r="C31" i="77"/>
  <c r="E31" i="77" s="1"/>
  <c r="G31" i="77" s="1"/>
  <c r="B32" i="77"/>
  <c r="E10" i="86"/>
  <c r="G30" i="75"/>
  <c r="E31" i="75"/>
  <c r="C31" i="110"/>
  <c r="E31" i="110" s="1"/>
  <c r="G31" i="110" s="1"/>
  <c r="B32" i="110"/>
  <c r="B32" i="96"/>
  <c r="C31" i="96"/>
  <c r="E31" i="96" s="1"/>
  <c r="G31" i="96" s="1"/>
  <c r="C31" i="104"/>
  <c r="E31" i="104" s="1"/>
  <c r="G31" i="104" s="1"/>
  <c r="B32" i="104"/>
  <c r="E39" i="86"/>
  <c r="E11" i="86"/>
  <c r="B32" i="119"/>
  <c r="C31" i="119"/>
  <c r="E31" i="119" s="1"/>
  <c r="G31" i="119" s="1"/>
  <c r="C31" i="75"/>
  <c r="B32" i="75"/>
  <c r="E40" i="86"/>
  <c r="B33" i="44"/>
  <c r="E32" i="44"/>
  <c r="C32" i="44"/>
  <c r="B31" i="38"/>
  <c r="C30" i="38"/>
  <c r="E30" i="38" s="1"/>
  <c r="G30" i="38" s="1"/>
  <c r="E12" i="86"/>
  <c r="C31" i="70"/>
  <c r="E31" i="70" s="1"/>
  <c r="G31" i="70" s="1"/>
  <c r="B32" i="70"/>
  <c r="C33" i="11"/>
  <c r="B32" i="11"/>
  <c r="B33" i="14"/>
  <c r="C32" i="14"/>
  <c r="E32" i="14" s="1"/>
  <c r="G32" i="14" s="1"/>
  <c r="B32" i="81"/>
  <c r="C31" i="81"/>
  <c r="E31" i="81" s="1"/>
  <c r="G31" i="81" s="1"/>
  <c r="B34" i="43"/>
  <c r="C33" i="43"/>
  <c r="E33" i="43" s="1"/>
  <c r="G33" i="43" s="1"/>
  <c r="E31" i="11"/>
  <c r="G31" i="11" s="1"/>
  <c r="B32" i="88"/>
  <c r="C31" i="88"/>
  <c r="E31" i="88" s="1"/>
  <c r="G31" i="88" s="1"/>
  <c r="E30" i="86"/>
  <c r="C31" i="107"/>
  <c r="E31" i="107" s="1"/>
  <c r="G31" i="107" s="1"/>
  <c r="B32" i="107"/>
  <c r="C32" i="18"/>
  <c r="E32" i="18" s="1"/>
  <c r="G32" i="18" s="1"/>
  <c r="B33" i="18"/>
  <c r="C31" i="3"/>
  <c r="E31" i="3" s="1"/>
  <c r="G31" i="3" s="1"/>
  <c r="B32" i="3"/>
  <c r="E13" i="86"/>
  <c r="B43" i="40"/>
  <c r="C31" i="51"/>
  <c r="E31" i="51" s="1"/>
  <c r="G31" i="51" s="1"/>
  <c r="B32" i="51"/>
  <c r="B45" i="63"/>
  <c r="O31" i="60" s="1"/>
  <c r="Q31" i="60" s="1"/>
  <c r="C44" i="63"/>
  <c r="B36" i="60"/>
  <c r="S44" i="86" l="1"/>
  <c r="V44" i="86"/>
  <c r="M44" i="86"/>
  <c r="AB44" i="86"/>
  <c r="P44" i="86"/>
  <c r="G44" i="86"/>
  <c r="Y44" i="86"/>
  <c r="J44" i="86"/>
  <c r="P45" i="86"/>
  <c r="V45" i="86"/>
  <c r="J45" i="86"/>
  <c r="S45" i="86"/>
  <c r="M45" i="86"/>
  <c r="G45" i="86"/>
  <c r="AB45" i="86"/>
  <c r="Y45" i="86"/>
  <c r="AI45" i="86"/>
  <c r="HK39" i="41"/>
  <c r="HJ39" i="41"/>
  <c r="HK48" i="41"/>
  <c r="HK44" i="41"/>
  <c r="HK47" i="41" s="1"/>
  <c r="CM39" i="41"/>
  <c r="CL39" i="41"/>
  <c r="GQ44" i="41"/>
  <c r="GQ47" i="41" s="1"/>
  <c r="GQ48" i="41"/>
  <c r="GQ39" i="41"/>
  <c r="GP39" i="41"/>
  <c r="BR39" i="41"/>
  <c r="BS39" i="41"/>
  <c r="GX39" i="41"/>
  <c r="GY39" i="41"/>
  <c r="BV39" i="41"/>
  <c r="BW39" i="41"/>
  <c r="E23" i="86"/>
  <c r="F22" i="86"/>
  <c r="F23" i="86" s="1"/>
  <c r="I23" i="86"/>
  <c r="B41" i="41"/>
  <c r="GB40" i="41"/>
  <c r="EN40" i="41"/>
  <c r="CZ40" i="41"/>
  <c r="AN40" i="41"/>
  <c r="FD40" i="41"/>
  <c r="H40" i="41"/>
  <c r="GV40" i="41"/>
  <c r="EJ40" i="41"/>
  <c r="CB40" i="41"/>
  <c r="T40" i="41"/>
  <c r="BP40" i="41"/>
  <c r="P40" i="41"/>
  <c r="DP40" i="41"/>
  <c r="DT40" i="41"/>
  <c r="BH40" i="41"/>
  <c r="C40" i="41"/>
  <c r="BD40" i="41"/>
  <c r="CR40" i="41"/>
  <c r="DD40" i="41"/>
  <c r="CN40" i="41"/>
  <c r="DL40" i="41"/>
  <c r="X40" i="41"/>
  <c r="ER40" i="41"/>
  <c r="AV40" i="41"/>
  <c r="BL40" i="41"/>
  <c r="AJ40" i="41"/>
  <c r="FX40" i="41"/>
  <c r="GF40" i="41"/>
  <c r="FT40" i="41"/>
  <c r="BX40" i="41"/>
  <c r="CF40" i="41"/>
  <c r="AR40" i="41"/>
  <c r="AB40" i="41"/>
  <c r="DH40" i="41"/>
  <c r="CJ40" i="41"/>
  <c r="EV40" i="41"/>
  <c r="BT40" i="41"/>
  <c r="GJ40" i="41"/>
  <c r="AZ40" i="41"/>
  <c r="FH40" i="41"/>
  <c r="AF40" i="41"/>
  <c r="L40" i="41"/>
  <c r="DX40" i="41"/>
  <c r="HD40" i="41"/>
  <c r="FL40" i="41"/>
  <c r="GN40" i="41"/>
  <c r="EZ40" i="41"/>
  <c r="EB40" i="41"/>
  <c r="HH40" i="41"/>
  <c r="EF40" i="41"/>
  <c r="FP40" i="41"/>
  <c r="GR40" i="41"/>
  <c r="CV40" i="41"/>
  <c r="GZ40" i="41"/>
  <c r="I43" i="86"/>
  <c r="E43" i="86"/>
  <c r="F43" i="86" s="1"/>
  <c r="E32" i="86"/>
  <c r="E41" i="86"/>
  <c r="E14" i="86"/>
  <c r="C44" i="87"/>
  <c r="P39" i="86"/>
  <c r="R39" i="86" s="1"/>
  <c r="J39" i="86"/>
  <c r="L39" i="86" s="1"/>
  <c r="M39" i="86"/>
  <c r="O39" i="86" s="1"/>
  <c r="AB39" i="86"/>
  <c r="AD39" i="86" s="1"/>
  <c r="G39" i="86"/>
  <c r="V39" i="86"/>
  <c r="X39" i="86" s="1"/>
  <c r="S39" i="86"/>
  <c r="U39" i="86" s="1"/>
  <c r="Y39" i="86"/>
  <c r="AA39" i="86" s="1"/>
  <c r="AB11" i="86"/>
  <c r="AD11" i="86" s="1"/>
  <c r="S31" i="86"/>
  <c r="P38" i="86"/>
  <c r="R38" i="86" s="1"/>
  <c r="AB40" i="86"/>
  <c r="G12" i="86"/>
  <c r="G38" i="86"/>
  <c r="AB10" i="86"/>
  <c r="AB13" i="86"/>
  <c r="AD13" i="86" s="1"/>
  <c r="V10" i="86"/>
  <c r="J31" i="86"/>
  <c r="S38" i="86"/>
  <c r="U38" i="86" s="1"/>
  <c r="Y40" i="86"/>
  <c r="P13" i="86"/>
  <c r="R13" i="86" s="1"/>
  <c r="P11" i="86"/>
  <c r="R11" i="86" s="1"/>
  <c r="Y11" i="86"/>
  <c r="AA11" i="86" s="1"/>
  <c r="P12" i="86"/>
  <c r="R12" i="86" s="1"/>
  <c r="S11" i="86"/>
  <c r="U11" i="86" s="1"/>
  <c r="S13" i="86"/>
  <c r="U13" i="86" s="1"/>
  <c r="P31" i="86"/>
  <c r="M38" i="86"/>
  <c r="O38" i="86" s="1"/>
  <c r="V40" i="86"/>
  <c r="G13" i="86"/>
  <c r="AB12" i="86"/>
  <c r="AD12" i="86" s="1"/>
  <c r="J12" i="86"/>
  <c r="L12" i="86" s="1"/>
  <c r="Y38" i="86"/>
  <c r="AA38" i="86" s="1"/>
  <c r="Y31" i="86"/>
  <c r="V38" i="86"/>
  <c r="X38" i="86" s="1"/>
  <c r="P40" i="86"/>
  <c r="AB38" i="86"/>
  <c r="AD38" i="86" s="1"/>
  <c r="S40" i="86"/>
  <c r="J13" i="86"/>
  <c r="L13" i="86" s="1"/>
  <c r="G40" i="86"/>
  <c r="AB31" i="86"/>
  <c r="J38" i="86"/>
  <c r="L38" i="86" s="1"/>
  <c r="M40" i="86"/>
  <c r="V12" i="86"/>
  <c r="X12" i="86" s="1"/>
  <c r="J30" i="86"/>
  <c r="L30" i="86" s="1"/>
  <c r="M31" i="86"/>
  <c r="M12" i="86"/>
  <c r="O12" i="86" s="1"/>
  <c r="Y12" i="86"/>
  <c r="AA12" i="86" s="1"/>
  <c r="Y13" i="86"/>
  <c r="AA13" i="86" s="1"/>
  <c r="G31" i="86"/>
  <c r="J40" i="86"/>
  <c r="V31" i="86"/>
  <c r="G10" i="86"/>
  <c r="AB30" i="86"/>
  <c r="AD30" i="86" s="1"/>
  <c r="S12" i="86"/>
  <c r="U12" i="86" s="1"/>
  <c r="V13" i="86"/>
  <c r="X13" i="86" s="1"/>
  <c r="G11" i="86"/>
  <c r="G30" i="86"/>
  <c r="J10" i="86"/>
  <c r="P10" i="86"/>
  <c r="V30" i="86"/>
  <c r="X30" i="86" s="1"/>
  <c r="Y30" i="86"/>
  <c r="AA30" i="86" s="1"/>
  <c r="S30" i="86"/>
  <c r="U30" i="86" s="1"/>
  <c r="M11" i="86"/>
  <c r="O11" i="86" s="1"/>
  <c r="Y10" i="86"/>
  <c r="S10" i="86"/>
  <c r="M10" i="86"/>
  <c r="P30" i="86"/>
  <c r="R30" i="86" s="1"/>
  <c r="M13" i="86"/>
  <c r="O13" i="86" s="1"/>
  <c r="V11" i="86"/>
  <c r="X11" i="86" s="1"/>
  <c r="M30" i="86"/>
  <c r="O30" i="86" s="1"/>
  <c r="J11" i="86"/>
  <c r="L11" i="86" s="1"/>
  <c r="C32" i="95"/>
  <c r="E32" i="95" s="1"/>
  <c r="G32" i="95" s="1"/>
  <c r="B33" i="95"/>
  <c r="B33" i="51"/>
  <c r="C32" i="51"/>
  <c r="E32" i="51" s="1"/>
  <c r="G32" i="51" s="1"/>
  <c r="C32" i="88"/>
  <c r="E32" i="88" s="1"/>
  <c r="G32" i="88" s="1"/>
  <c r="B33" i="88"/>
  <c r="B33" i="70"/>
  <c r="C32" i="70"/>
  <c r="E32" i="70" s="1"/>
  <c r="G32" i="70" s="1"/>
  <c r="C32" i="117"/>
  <c r="E32" i="117" s="1"/>
  <c r="G32" i="117" s="1"/>
  <c r="B33" i="117"/>
  <c r="B33" i="83"/>
  <c r="C32" i="83"/>
  <c r="E32" i="83" s="1"/>
  <c r="G32" i="83" s="1"/>
  <c r="B33" i="81"/>
  <c r="C32" i="81"/>
  <c r="E32" i="81" s="1"/>
  <c r="G32" i="81" s="1"/>
  <c r="C32" i="94"/>
  <c r="E32" i="94" s="1"/>
  <c r="G32" i="94" s="1"/>
  <c r="B33" i="94"/>
  <c r="B34" i="19"/>
  <c r="C33" i="19"/>
  <c r="E33" i="19" s="1"/>
  <c r="G33" i="19" s="1"/>
  <c r="B34" i="50"/>
  <c r="C33" i="50"/>
  <c r="E33" i="50" s="1"/>
  <c r="G33" i="50" s="1"/>
  <c r="C32" i="76"/>
  <c r="E32" i="76" s="1"/>
  <c r="G32" i="76" s="1"/>
  <c r="B33" i="76"/>
  <c r="C32" i="65"/>
  <c r="E32" i="65" s="1"/>
  <c r="G32" i="65" s="1"/>
  <c r="B33" i="65"/>
  <c r="B33" i="125"/>
  <c r="C32" i="125"/>
  <c r="E32" i="125" s="1"/>
  <c r="G32" i="125" s="1"/>
  <c r="B32" i="73"/>
  <c r="C31" i="73"/>
  <c r="E31" i="73" s="1"/>
  <c r="G31" i="73" s="1"/>
  <c r="B34" i="123"/>
  <c r="C33" i="123"/>
  <c r="E33" i="123" s="1"/>
  <c r="G33" i="123" s="1"/>
  <c r="C33" i="18"/>
  <c r="E33" i="18" s="1"/>
  <c r="G33" i="18" s="1"/>
  <c r="B34" i="18"/>
  <c r="B33" i="36"/>
  <c r="C32" i="36"/>
  <c r="E32" i="36" s="1"/>
  <c r="G32" i="36" s="1"/>
  <c r="B34" i="17"/>
  <c r="C33" i="17"/>
  <c r="E33" i="17" s="1"/>
  <c r="G33" i="17" s="1"/>
  <c r="B44" i="40"/>
  <c r="C43" i="40"/>
  <c r="C31" i="69"/>
  <c r="E31" i="69" s="1"/>
  <c r="G31" i="69" s="1"/>
  <c r="B32" i="69"/>
  <c r="B33" i="84"/>
  <c r="C32" i="84"/>
  <c r="E32" i="84" s="1"/>
  <c r="G32" i="84" s="1"/>
  <c r="B33" i="82"/>
  <c r="C32" i="82"/>
  <c r="E32" i="82" s="1"/>
  <c r="G32" i="82" s="1"/>
  <c r="B34" i="46"/>
  <c r="C33" i="46"/>
  <c r="E33" i="46" s="1"/>
  <c r="G33" i="46" s="1"/>
  <c r="C32" i="57"/>
  <c r="E32" i="57" s="1"/>
  <c r="G32" i="57" s="1"/>
  <c r="B33" i="57"/>
  <c r="B33" i="112"/>
  <c r="C32" i="112"/>
  <c r="E32" i="112" s="1"/>
  <c r="G32" i="112" s="1"/>
  <c r="C32" i="53"/>
  <c r="E32" i="53" s="1"/>
  <c r="G32" i="53" s="1"/>
  <c r="B33" i="53"/>
  <c r="B34" i="64"/>
  <c r="C33" i="64"/>
  <c r="E33" i="64" s="1"/>
  <c r="G33" i="64" s="1"/>
  <c r="AQ35" i="27"/>
  <c r="A36" i="27"/>
  <c r="AJ35" i="27"/>
  <c r="AD35" i="27"/>
  <c r="AP35" i="27"/>
  <c r="AN35" i="27"/>
  <c r="BS35" i="27"/>
  <c r="AL35" i="27"/>
  <c r="AE35" i="27"/>
  <c r="BU40" i="41" s="1"/>
  <c r="AC35" i="27"/>
  <c r="BW35" i="27"/>
  <c r="AM35" i="27"/>
  <c r="B33" i="107"/>
  <c r="C32" i="107"/>
  <c r="E32" i="107" s="1"/>
  <c r="G32" i="107" s="1"/>
  <c r="C33" i="14"/>
  <c r="E33" i="14" s="1"/>
  <c r="G33" i="14" s="1"/>
  <c r="B34" i="14"/>
  <c r="B33" i="104"/>
  <c r="C32" i="104"/>
  <c r="E32" i="104" s="1"/>
  <c r="G32" i="104" s="1"/>
  <c r="G32" i="44"/>
  <c r="B33" i="61"/>
  <c r="C32" i="61"/>
  <c r="E32" i="61" s="1"/>
  <c r="G32" i="61" s="1"/>
  <c r="C20" i="92"/>
  <c r="G19" i="92"/>
  <c r="B35" i="43"/>
  <c r="C34" i="43"/>
  <c r="E34" i="43" s="1"/>
  <c r="G34" i="43" s="1"/>
  <c r="E33" i="44"/>
  <c r="C33" i="44"/>
  <c r="B34" i="44"/>
  <c r="C32" i="25"/>
  <c r="E32" i="25" s="1"/>
  <c r="G32" i="25" s="1"/>
  <c r="B33" i="25"/>
  <c r="B33" i="111"/>
  <c r="C32" i="111"/>
  <c r="E32" i="111" s="1"/>
  <c r="G32" i="111" s="1"/>
  <c r="C33" i="8"/>
  <c r="E32" i="8"/>
  <c r="G32" i="8" s="1"/>
  <c r="C32" i="67"/>
  <c r="E32" i="67" s="1"/>
  <c r="G32" i="67" s="1"/>
  <c r="B33" i="67"/>
  <c r="C31" i="38"/>
  <c r="E31" i="38" s="1"/>
  <c r="G31" i="38" s="1"/>
  <c r="B32" i="38"/>
  <c r="B33" i="75"/>
  <c r="C32" i="75"/>
  <c r="G31" i="75"/>
  <c r="E32" i="75"/>
  <c r="C32" i="90"/>
  <c r="E32" i="90" s="1"/>
  <c r="G32" i="90" s="1"/>
  <c r="B33" i="90"/>
  <c r="B34" i="23"/>
  <c r="C33" i="23"/>
  <c r="B34" i="66"/>
  <c r="C33" i="66"/>
  <c r="E33" i="66" s="1"/>
  <c r="G33" i="66" s="1"/>
  <c r="B34" i="49"/>
  <c r="C33" i="49"/>
  <c r="E33" i="49" s="1"/>
  <c r="G33" i="49" s="1"/>
  <c r="B33" i="119"/>
  <c r="C32" i="119"/>
  <c r="E32" i="119" s="1"/>
  <c r="G32" i="119" s="1"/>
  <c r="B33" i="96"/>
  <c r="C32" i="96"/>
  <c r="E32" i="96" s="1"/>
  <c r="G32" i="96" s="1"/>
  <c r="B33" i="121"/>
  <c r="C32" i="121"/>
  <c r="E32" i="121" s="1"/>
  <c r="G32" i="121" s="1"/>
  <c r="B34" i="16"/>
  <c r="C33" i="16"/>
  <c r="E33" i="16" s="1"/>
  <c r="G33" i="16" s="1"/>
  <c r="B33" i="109"/>
  <c r="C32" i="109"/>
  <c r="E32" i="109" s="1"/>
  <c r="G32" i="109" s="1"/>
  <c r="C34" i="11"/>
  <c r="B33" i="11"/>
  <c r="E33" i="11" s="1"/>
  <c r="G33" i="11" s="1"/>
  <c r="E32" i="23"/>
  <c r="G32" i="23" s="1"/>
  <c r="E32" i="11"/>
  <c r="G32" i="11" s="1"/>
  <c r="B33" i="77"/>
  <c r="C32" i="77"/>
  <c r="E32" i="77" s="1"/>
  <c r="G32" i="77" s="1"/>
  <c r="B33" i="21"/>
  <c r="C32" i="21"/>
  <c r="E32" i="21" s="1"/>
  <c r="G32" i="21" s="1"/>
  <c r="B33" i="124"/>
  <c r="C32" i="124"/>
  <c r="E32" i="124" s="1"/>
  <c r="G32" i="124" s="1"/>
  <c r="C33" i="22"/>
  <c r="E33" i="22" s="1"/>
  <c r="G33" i="22" s="1"/>
  <c r="B34" i="22"/>
  <c r="B34" i="48"/>
  <c r="C33" i="48"/>
  <c r="E33" i="48" s="1"/>
  <c r="G33" i="48" s="1"/>
  <c r="S46" i="86"/>
  <c r="M46" i="86"/>
  <c r="J46" i="86"/>
  <c r="G46" i="86"/>
  <c r="C46" i="86"/>
  <c r="B47" i="86"/>
  <c r="B48" i="86" s="1"/>
  <c r="AB46" i="86"/>
  <c r="Y46" i="86"/>
  <c r="V46" i="86"/>
  <c r="P46" i="86"/>
  <c r="B33" i="80"/>
  <c r="C32" i="80"/>
  <c r="E32" i="80" s="1"/>
  <c r="G32" i="80" s="1"/>
  <c r="B33" i="3"/>
  <c r="C32" i="3"/>
  <c r="E32" i="3" s="1"/>
  <c r="G32" i="3" s="1"/>
  <c r="C20" i="93"/>
  <c r="G19" i="93"/>
  <c r="C32" i="85"/>
  <c r="E32" i="85" s="1"/>
  <c r="G32" i="85" s="1"/>
  <c r="B33" i="85"/>
  <c r="B33" i="91"/>
  <c r="C32" i="91"/>
  <c r="E32" i="91" s="1"/>
  <c r="G32" i="91" s="1"/>
  <c r="B33" i="110"/>
  <c r="C32" i="110"/>
  <c r="E32" i="110" s="1"/>
  <c r="G32" i="110" s="1"/>
  <c r="B34" i="24"/>
  <c r="C33" i="24"/>
  <c r="E33" i="24" s="1"/>
  <c r="G33" i="24" s="1"/>
  <c r="B33" i="71"/>
  <c r="C32" i="71"/>
  <c r="E32" i="71" s="1"/>
  <c r="G32" i="71" s="1"/>
  <c r="R34" i="60"/>
  <c r="T34" i="60" s="1"/>
  <c r="AP30" i="60"/>
  <c r="AR30" i="60" s="1"/>
  <c r="AM28" i="60"/>
  <c r="AO28" i="60" s="1"/>
  <c r="AM34" i="60"/>
  <c r="AO34" i="60" s="1"/>
  <c r="AD30" i="60"/>
  <c r="AF30" i="60" s="1"/>
  <c r="X34" i="60"/>
  <c r="Z34" i="60" s="1"/>
  <c r="R32" i="60"/>
  <c r="T32" i="60" s="1"/>
  <c r="AP28" i="60"/>
  <c r="AR28" i="60" s="1"/>
  <c r="X33" i="60"/>
  <c r="Z33" i="60" s="1"/>
  <c r="U27" i="60"/>
  <c r="W27" i="60" s="1"/>
  <c r="AY27" i="60"/>
  <c r="BA27" i="60" s="1"/>
  <c r="AJ28" i="60"/>
  <c r="AL28" i="60" s="1"/>
  <c r="L31" i="60"/>
  <c r="N31" i="60" s="1"/>
  <c r="O35" i="60"/>
  <c r="Q35" i="60" s="1"/>
  <c r="AD28" i="60"/>
  <c r="AF28" i="60" s="1"/>
  <c r="AV26" i="60"/>
  <c r="AX26" i="60" s="1"/>
  <c r="AS35" i="60"/>
  <c r="AU35" i="60" s="1"/>
  <c r="O26" i="60"/>
  <c r="Q26" i="60" s="1"/>
  <c r="R35" i="60"/>
  <c r="T35" i="60" s="1"/>
  <c r="L33" i="60"/>
  <c r="N33" i="60" s="1"/>
  <c r="AV35" i="60"/>
  <c r="AX35" i="60" s="1"/>
  <c r="AG30" i="60"/>
  <c r="AI30" i="60" s="1"/>
  <c r="AG29" i="60"/>
  <c r="AI29" i="60" s="1"/>
  <c r="AP27" i="60"/>
  <c r="AR27" i="60" s="1"/>
  <c r="AG34" i="60"/>
  <c r="AI34" i="60" s="1"/>
  <c r="AA34" i="60"/>
  <c r="AC34" i="60" s="1"/>
  <c r="AY32" i="60"/>
  <c r="BA32" i="60" s="1"/>
  <c r="AG31" i="60"/>
  <c r="AI31" i="60" s="1"/>
  <c r="U28" i="60"/>
  <c r="W28" i="60" s="1"/>
  <c r="U34" i="60"/>
  <c r="W34" i="60" s="1"/>
  <c r="X31" i="60"/>
  <c r="Z31" i="60" s="1"/>
  <c r="AS29" i="60"/>
  <c r="AU29" i="60" s="1"/>
  <c r="X28" i="60"/>
  <c r="Z28" i="60" s="1"/>
  <c r="AA31" i="60"/>
  <c r="AC31" i="60" s="1"/>
  <c r="AD29" i="60"/>
  <c r="AF29" i="60" s="1"/>
  <c r="AS31" i="60"/>
  <c r="AU31" i="60" s="1"/>
  <c r="AV33" i="60"/>
  <c r="AX33" i="60" s="1"/>
  <c r="R30" i="60"/>
  <c r="T30" i="60" s="1"/>
  <c r="AJ35" i="60"/>
  <c r="AL35" i="60" s="1"/>
  <c r="R33" i="60"/>
  <c r="T33" i="60" s="1"/>
  <c r="AD34" i="60"/>
  <c r="AF34" i="60" s="1"/>
  <c r="AY30" i="60"/>
  <c r="BA30" i="60" s="1"/>
  <c r="AD35" i="60"/>
  <c r="AF35" i="60" s="1"/>
  <c r="AD32" i="60"/>
  <c r="AF32" i="60" s="1"/>
  <c r="R27" i="60"/>
  <c r="T27" i="60" s="1"/>
  <c r="X29" i="60"/>
  <c r="Z29" i="60" s="1"/>
  <c r="AG35" i="60"/>
  <c r="AI35" i="60" s="1"/>
  <c r="AY29" i="60"/>
  <c r="BA29" i="60" s="1"/>
  <c r="AM32" i="60"/>
  <c r="AO32" i="60" s="1"/>
  <c r="AD33" i="60"/>
  <c r="AF33" i="60" s="1"/>
  <c r="AM35" i="60"/>
  <c r="AO35" i="60" s="1"/>
  <c r="R31" i="60"/>
  <c r="T31" i="60" s="1"/>
  <c r="U32" i="60"/>
  <c r="W32" i="60" s="1"/>
  <c r="AP31" i="60"/>
  <c r="AR31" i="60" s="1"/>
  <c r="L35" i="60"/>
  <c r="N35" i="60" s="1"/>
  <c r="L28" i="60"/>
  <c r="N28" i="60" s="1"/>
  <c r="AJ30" i="60"/>
  <c r="AL30" i="60" s="1"/>
  <c r="AA27" i="60"/>
  <c r="AC27" i="60" s="1"/>
  <c r="AP35" i="60"/>
  <c r="AR35" i="60" s="1"/>
  <c r="L34" i="60"/>
  <c r="AA33" i="60"/>
  <c r="AC33" i="60" s="1"/>
  <c r="C45" i="63"/>
  <c r="AA12" i="60"/>
  <c r="AC12" i="60" s="1"/>
  <c r="AY12" i="60"/>
  <c r="BA12" i="60" s="1"/>
  <c r="L13" i="60"/>
  <c r="AP12" i="60"/>
  <c r="L12" i="60"/>
  <c r="AD12" i="60"/>
  <c r="AF12" i="60" s="1"/>
  <c r="AV12" i="60"/>
  <c r="AX12" i="60" s="1"/>
  <c r="R13" i="60"/>
  <c r="T13" i="60" s="1"/>
  <c r="U12" i="60"/>
  <c r="W12" i="60" s="1"/>
  <c r="AM14" i="60"/>
  <c r="AO14" i="60" s="1"/>
  <c r="U16" i="60"/>
  <c r="W16" i="60" s="1"/>
  <c r="X12" i="60"/>
  <c r="Z12" i="60" s="1"/>
  <c r="O12" i="60"/>
  <c r="Q12" i="60" s="1"/>
  <c r="R12" i="60"/>
  <c r="T12" i="60" s="1"/>
  <c r="AP13" i="60"/>
  <c r="AP14" i="60"/>
  <c r="AJ13" i="60"/>
  <c r="AL13" i="60" s="1"/>
  <c r="AS12" i="60"/>
  <c r="AU12" i="60" s="1"/>
  <c r="AA14" i="60"/>
  <c r="AC14" i="60" s="1"/>
  <c r="AM12" i="60"/>
  <c r="AO12" i="60" s="1"/>
  <c r="AM13" i="60"/>
  <c r="AO13" i="60" s="1"/>
  <c r="U14" i="60"/>
  <c r="W14" i="60" s="1"/>
  <c r="X14" i="60"/>
  <c r="Z14" i="60" s="1"/>
  <c r="X13" i="60"/>
  <c r="Z13" i="60" s="1"/>
  <c r="AD13" i="60"/>
  <c r="AF13" i="60" s="1"/>
  <c r="R14" i="60"/>
  <c r="T14" i="60" s="1"/>
  <c r="AV14" i="60"/>
  <c r="AX14" i="60" s="1"/>
  <c r="AJ12" i="60"/>
  <c r="AL12" i="60" s="1"/>
  <c r="AG12" i="60"/>
  <c r="AI12" i="60" s="1"/>
  <c r="O15" i="60"/>
  <c r="Q15" i="60" s="1"/>
  <c r="O14" i="60"/>
  <c r="Q14" i="60" s="1"/>
  <c r="AS13" i="60"/>
  <c r="AU13" i="60" s="1"/>
  <c r="AJ14" i="60"/>
  <c r="AL14" i="60" s="1"/>
  <c r="AA15" i="60"/>
  <c r="AC15" i="60" s="1"/>
  <c r="L14" i="60"/>
  <c r="AG13" i="60"/>
  <c r="AI13" i="60" s="1"/>
  <c r="AS14" i="60"/>
  <c r="AU14" i="60" s="1"/>
  <c r="AV13" i="60"/>
  <c r="AX13" i="60" s="1"/>
  <c r="AS15" i="60"/>
  <c r="AU15" i="60" s="1"/>
  <c r="L16" i="60"/>
  <c r="AY14" i="60"/>
  <c r="BA14" i="60" s="1"/>
  <c r="U13" i="60"/>
  <c r="W13" i="60" s="1"/>
  <c r="AJ15" i="60"/>
  <c r="AL15" i="60" s="1"/>
  <c r="AY15" i="60"/>
  <c r="BA15" i="60" s="1"/>
  <c r="O13" i="60"/>
  <c r="Q13" i="60" s="1"/>
  <c r="AG16" i="60"/>
  <c r="AI16" i="60" s="1"/>
  <c r="AS17" i="60"/>
  <c r="AU17" i="60" s="1"/>
  <c r="R15" i="60"/>
  <c r="T15" i="60" s="1"/>
  <c r="AM16" i="60"/>
  <c r="AO16" i="60" s="1"/>
  <c r="AV17" i="60"/>
  <c r="AX17" i="60" s="1"/>
  <c r="X15" i="60"/>
  <c r="Z15" i="60" s="1"/>
  <c r="AA13" i="60"/>
  <c r="AC13" i="60" s="1"/>
  <c r="L15" i="60"/>
  <c r="AV16" i="60"/>
  <c r="AX16" i="60" s="1"/>
  <c r="AS16" i="60"/>
  <c r="AU16" i="60" s="1"/>
  <c r="AY16" i="60"/>
  <c r="BA16" i="60" s="1"/>
  <c r="AS18" i="60"/>
  <c r="AU18" i="60" s="1"/>
  <c r="AP15" i="60"/>
  <c r="X17" i="60"/>
  <c r="Z17" i="60" s="1"/>
  <c r="AY13" i="60"/>
  <c r="BA13" i="60" s="1"/>
  <c r="AP16" i="60"/>
  <c r="AA16" i="60"/>
  <c r="AC16" i="60" s="1"/>
  <c r="AD14" i="60"/>
  <c r="AF14" i="60" s="1"/>
  <c r="R16" i="60"/>
  <c r="T16" i="60" s="1"/>
  <c r="AG15" i="60"/>
  <c r="AI15" i="60" s="1"/>
  <c r="AG14" i="60"/>
  <c r="AI14" i="60" s="1"/>
  <c r="AD17" i="60"/>
  <c r="AF17" i="60" s="1"/>
  <c r="U15" i="60"/>
  <c r="W15" i="60" s="1"/>
  <c r="AP17" i="60"/>
  <c r="AG18" i="60"/>
  <c r="AI18" i="60" s="1"/>
  <c r="L18" i="60"/>
  <c r="AM15" i="60"/>
  <c r="AO15" i="60" s="1"/>
  <c r="AA17" i="60"/>
  <c r="AC17" i="60" s="1"/>
  <c r="AJ18" i="60"/>
  <c r="AL18" i="60" s="1"/>
  <c r="AD15" i="60"/>
  <c r="AF15" i="60" s="1"/>
  <c r="AV18" i="60"/>
  <c r="AX18" i="60" s="1"/>
  <c r="U17" i="60"/>
  <c r="W17" i="60" s="1"/>
  <c r="AV15" i="60"/>
  <c r="AX15" i="60" s="1"/>
  <c r="AD16" i="60"/>
  <c r="AF16" i="60" s="1"/>
  <c r="AG17" i="60"/>
  <c r="AI17" i="60" s="1"/>
  <c r="O16" i="60"/>
  <c r="Q16" i="60" s="1"/>
  <c r="X16" i="60"/>
  <c r="Z16" i="60" s="1"/>
  <c r="AA20" i="60"/>
  <c r="AC20" i="60" s="1"/>
  <c r="X18" i="60"/>
  <c r="Z18" i="60" s="1"/>
  <c r="AS19" i="60"/>
  <c r="AU19" i="60" s="1"/>
  <c r="AY17" i="60"/>
  <c r="BA17" i="60" s="1"/>
  <c r="R17" i="60"/>
  <c r="T17" i="60" s="1"/>
  <c r="R21" i="60"/>
  <c r="T21" i="60" s="1"/>
  <c r="O18" i="60"/>
  <c r="Q18" i="60" s="1"/>
  <c r="AJ17" i="60"/>
  <c r="AL17" i="60" s="1"/>
  <c r="AJ16" i="60"/>
  <c r="AL16" i="60" s="1"/>
  <c r="AY18" i="60"/>
  <c r="BA18" i="60" s="1"/>
  <c r="AM19" i="60"/>
  <c r="AO19" i="60" s="1"/>
  <c r="AP21" i="60"/>
  <c r="AY20" i="60"/>
  <c r="BA20" i="60" s="1"/>
  <c r="AD18" i="60"/>
  <c r="AF18" i="60" s="1"/>
  <c r="AM17" i="60"/>
  <c r="AO17" i="60" s="1"/>
  <c r="AV19" i="60"/>
  <c r="AX19" i="60" s="1"/>
  <c r="L21" i="60"/>
  <c r="AJ19" i="60"/>
  <c r="AL19" i="60" s="1"/>
  <c r="U19" i="60"/>
  <c r="W19" i="60" s="1"/>
  <c r="R18" i="60"/>
  <c r="T18" i="60" s="1"/>
  <c r="AP18" i="60"/>
  <c r="AD21" i="60"/>
  <c r="AF21" i="60" s="1"/>
  <c r="AG19" i="60"/>
  <c r="AI19" i="60" s="1"/>
  <c r="L19" i="60"/>
  <c r="AA18" i="60"/>
  <c r="AC18" i="60" s="1"/>
  <c r="O20" i="60"/>
  <c r="Q20" i="60" s="1"/>
  <c r="U18" i="60"/>
  <c r="W18" i="60" s="1"/>
  <c r="R20" i="60"/>
  <c r="T20" i="60" s="1"/>
  <c r="U20" i="60"/>
  <c r="W20" i="60" s="1"/>
  <c r="AP19" i="60"/>
  <c r="AM18" i="60"/>
  <c r="AO18" i="60" s="1"/>
  <c r="AV21" i="60"/>
  <c r="AX21" i="60" s="1"/>
  <c r="AD22" i="60"/>
  <c r="AF22" i="60" s="1"/>
  <c r="AV20" i="60"/>
  <c r="AX20" i="60" s="1"/>
  <c r="AJ22" i="60"/>
  <c r="AL22" i="60" s="1"/>
  <c r="AM20" i="60"/>
  <c r="AO20" i="60" s="1"/>
  <c r="L17" i="60"/>
  <c r="AG21" i="60"/>
  <c r="AI21" i="60" s="1"/>
  <c r="AS20" i="60"/>
  <c r="AU20" i="60" s="1"/>
  <c r="O17" i="60"/>
  <c r="Q17" i="60" s="1"/>
  <c r="AD19" i="60"/>
  <c r="AF19" i="60" s="1"/>
  <c r="L20" i="60"/>
  <c r="O19" i="60"/>
  <c r="Q19" i="60" s="1"/>
  <c r="AD20" i="60"/>
  <c r="AF20" i="60" s="1"/>
  <c r="AP20" i="60"/>
  <c r="AM21" i="60"/>
  <c r="AO21" i="60" s="1"/>
  <c r="AJ21" i="60"/>
  <c r="AL21" i="60" s="1"/>
  <c r="AS22" i="60"/>
  <c r="AU22" i="60" s="1"/>
  <c r="U22" i="60"/>
  <c r="W22" i="60" s="1"/>
  <c r="AY19" i="60"/>
  <c r="BA19" i="60" s="1"/>
  <c r="X21" i="60"/>
  <c r="Z21" i="60" s="1"/>
  <c r="X19" i="60"/>
  <c r="Z19" i="60" s="1"/>
  <c r="X20" i="60"/>
  <c r="Z20" i="60" s="1"/>
  <c r="R19" i="60"/>
  <c r="T19" i="60" s="1"/>
  <c r="AA22" i="60"/>
  <c r="AC22" i="60" s="1"/>
  <c r="X22" i="60"/>
  <c r="Z22" i="60" s="1"/>
  <c r="AG24" i="60"/>
  <c r="AI24" i="60" s="1"/>
  <c r="AJ20" i="60"/>
  <c r="AL20" i="60" s="1"/>
  <c r="AA21" i="60"/>
  <c r="AC21" i="60" s="1"/>
  <c r="O21" i="60"/>
  <c r="Q21" i="60" s="1"/>
  <c r="AA19" i="60"/>
  <c r="AC19" i="60" s="1"/>
  <c r="AY21" i="60"/>
  <c r="BA21" i="60" s="1"/>
  <c r="AS21" i="60"/>
  <c r="AU21" i="60" s="1"/>
  <c r="AY22" i="60"/>
  <c r="BA22" i="60" s="1"/>
  <c r="AG20" i="60"/>
  <c r="AI20" i="60" s="1"/>
  <c r="U21" i="60"/>
  <c r="W21" i="60" s="1"/>
  <c r="L22" i="60"/>
  <c r="AY23" i="60"/>
  <c r="BA23" i="60" s="1"/>
  <c r="AG22" i="60"/>
  <c r="AI22" i="60" s="1"/>
  <c r="AM22" i="60"/>
  <c r="AO22" i="60" s="1"/>
  <c r="O23" i="60"/>
  <c r="Q23" i="60" s="1"/>
  <c r="AV22" i="60"/>
  <c r="AX22" i="60" s="1"/>
  <c r="R25" i="60"/>
  <c r="T25" i="60" s="1"/>
  <c r="AP23" i="60"/>
  <c r="AA23" i="60"/>
  <c r="AC23" i="60" s="1"/>
  <c r="AS23" i="60"/>
  <c r="AU23" i="60" s="1"/>
  <c r="AD24" i="60"/>
  <c r="AF24" i="60" s="1"/>
  <c r="O22" i="60"/>
  <c r="Q22" i="60" s="1"/>
  <c r="R22" i="60"/>
  <c r="T22" i="60" s="1"/>
  <c r="AP22" i="60"/>
  <c r="AG23" i="60"/>
  <c r="AI23" i="60" s="1"/>
  <c r="X23" i="60"/>
  <c r="Z23" i="60" s="1"/>
  <c r="AJ23" i="60"/>
  <c r="AL23" i="60" s="1"/>
  <c r="U26" i="60"/>
  <c r="W26" i="60" s="1"/>
  <c r="AD25" i="60"/>
  <c r="AF25" i="60" s="1"/>
  <c r="AD23" i="60"/>
  <c r="AF23" i="60" s="1"/>
  <c r="R26" i="60"/>
  <c r="T26" i="60" s="1"/>
  <c r="R23" i="60"/>
  <c r="T23" i="60" s="1"/>
  <c r="AP25" i="60"/>
  <c r="U23" i="60"/>
  <c r="W23" i="60" s="1"/>
  <c r="AV24" i="60"/>
  <c r="AX24" i="60" s="1"/>
  <c r="AS24" i="60"/>
  <c r="AU24" i="60" s="1"/>
  <c r="AG25" i="60"/>
  <c r="AI25" i="60" s="1"/>
  <c r="AS27" i="60"/>
  <c r="AU27" i="60" s="1"/>
  <c r="AV23" i="60"/>
  <c r="AX23" i="60" s="1"/>
  <c r="AA24" i="60"/>
  <c r="AC24" i="60" s="1"/>
  <c r="AV25" i="60"/>
  <c r="AX25" i="60" s="1"/>
  <c r="AM23" i="60"/>
  <c r="AO23" i="60" s="1"/>
  <c r="AA25" i="60"/>
  <c r="AC25" i="60" s="1"/>
  <c r="AM24" i="60"/>
  <c r="AO24" i="60" s="1"/>
  <c r="AP24" i="60"/>
  <c r="X24" i="60"/>
  <c r="Z24" i="60" s="1"/>
  <c r="L23" i="60"/>
  <c r="AA26" i="60"/>
  <c r="AC26" i="60" s="1"/>
  <c r="O24" i="60"/>
  <c r="Q24" i="60" s="1"/>
  <c r="AS25" i="60"/>
  <c r="AU25" i="60" s="1"/>
  <c r="R24" i="60"/>
  <c r="T24" i="60" s="1"/>
  <c r="O27" i="60"/>
  <c r="Q27" i="60" s="1"/>
  <c r="AG27" i="60"/>
  <c r="AI27" i="60" s="1"/>
  <c r="AJ26" i="60"/>
  <c r="AL26" i="60" s="1"/>
  <c r="L24" i="60"/>
  <c r="AY34" i="60"/>
  <c r="BA34" i="60" s="1"/>
  <c r="AS34" i="60"/>
  <c r="AU34" i="60" s="1"/>
  <c r="AA32" i="60"/>
  <c r="AC32" i="60" s="1"/>
  <c r="O30" i="60"/>
  <c r="Q30" i="60" s="1"/>
  <c r="O29" i="60"/>
  <c r="Q29" i="60" s="1"/>
  <c r="AV32" i="60"/>
  <c r="AX32" i="60" s="1"/>
  <c r="AM27" i="60"/>
  <c r="AO27" i="60" s="1"/>
  <c r="AJ27" i="60"/>
  <c r="AL27" i="60" s="1"/>
  <c r="AJ25" i="60"/>
  <c r="AL25" i="60" s="1"/>
  <c r="AV29" i="60"/>
  <c r="AX29" i="60" s="1"/>
  <c r="AJ31" i="60"/>
  <c r="AL31" i="60" s="1"/>
  <c r="AG33" i="60"/>
  <c r="AI33" i="60" s="1"/>
  <c r="U25" i="60"/>
  <c r="W25" i="60" s="1"/>
  <c r="X25" i="60"/>
  <c r="Z25" i="60" s="1"/>
  <c r="AV27" i="60"/>
  <c r="AX27" i="60" s="1"/>
  <c r="AA29" i="60"/>
  <c r="AC29" i="60" s="1"/>
  <c r="U33" i="60"/>
  <c r="W33" i="60" s="1"/>
  <c r="L25" i="60"/>
  <c r="O32" i="60"/>
  <c r="Q32" i="60" s="1"/>
  <c r="AG28" i="60"/>
  <c r="AI28" i="60" s="1"/>
  <c r="AY25" i="60"/>
  <c r="BA25" i="60" s="1"/>
  <c r="AD27" i="60"/>
  <c r="AF27" i="60" s="1"/>
  <c r="O25" i="60"/>
  <c r="Q25" i="60" s="1"/>
  <c r="O33" i="60"/>
  <c r="Q33" i="60" s="1"/>
  <c r="X27" i="60"/>
  <c r="Z27" i="60" s="1"/>
  <c r="AS28" i="60"/>
  <c r="AU28" i="60" s="1"/>
  <c r="AS26" i="60"/>
  <c r="AU26" i="60" s="1"/>
  <c r="AJ24" i="60"/>
  <c r="AL24" i="60" s="1"/>
  <c r="AM25" i="60"/>
  <c r="AO25" i="60" s="1"/>
  <c r="AY24" i="60"/>
  <c r="BA24" i="60" s="1"/>
  <c r="U24" i="60"/>
  <c r="W24" i="60" s="1"/>
  <c r="AA28" i="60"/>
  <c r="AC28" i="60" s="1"/>
  <c r="AS30" i="60"/>
  <c r="AU30" i="60" s="1"/>
  <c r="AY31" i="60"/>
  <c r="BA31" i="60" s="1"/>
  <c r="U29" i="60"/>
  <c r="W29" i="60" s="1"/>
  <c r="O28" i="60"/>
  <c r="Q28" i="60" s="1"/>
  <c r="L32" i="60"/>
  <c r="X26" i="60"/>
  <c r="Z26" i="60" s="1"/>
  <c r="AM26" i="60"/>
  <c r="AO26" i="60" s="1"/>
  <c r="AP32" i="60"/>
  <c r="U30" i="60"/>
  <c r="W30" i="60" s="1"/>
  <c r="AY33" i="60"/>
  <c r="BA33" i="60" s="1"/>
  <c r="R29" i="60"/>
  <c r="T29" i="60" s="1"/>
  <c r="AY28" i="60"/>
  <c r="BA28" i="60" s="1"/>
  <c r="AG26" i="60"/>
  <c r="AI26" i="60" s="1"/>
  <c r="AG32" i="60"/>
  <c r="AI32" i="60" s="1"/>
  <c r="AV31" i="60"/>
  <c r="AX31" i="60" s="1"/>
  <c r="AJ29" i="60"/>
  <c r="AL29" i="60" s="1"/>
  <c r="L26" i="60"/>
  <c r="AV30" i="60"/>
  <c r="AX30" i="60" s="1"/>
  <c r="AP33" i="60"/>
  <c r="AY26" i="60"/>
  <c r="BA26" i="60" s="1"/>
  <c r="AY35" i="60"/>
  <c r="BA35" i="60" s="1"/>
  <c r="AD26" i="60"/>
  <c r="AF26" i="60" s="1"/>
  <c r="O34" i="60"/>
  <c r="Q34" i="60" s="1"/>
  <c r="AJ32" i="60"/>
  <c r="AL32" i="60" s="1"/>
  <c r="R28" i="60"/>
  <c r="T28" i="60" s="1"/>
  <c r="AS33" i="60"/>
  <c r="AU33" i="60" s="1"/>
  <c r="U35" i="60"/>
  <c r="W35" i="60" s="1"/>
  <c r="L27" i="60"/>
  <c r="L29" i="60"/>
  <c r="AD31" i="60"/>
  <c r="AF31" i="60" s="1"/>
  <c r="AA30" i="60"/>
  <c r="AC30" i="60" s="1"/>
  <c r="AM31" i="60"/>
  <c r="AO31" i="60" s="1"/>
  <c r="X35" i="60"/>
  <c r="Z35" i="60" s="1"/>
  <c r="AS32" i="60"/>
  <c r="AU32" i="60" s="1"/>
  <c r="X32" i="60"/>
  <c r="Z32" i="60" s="1"/>
  <c r="AJ34" i="60"/>
  <c r="AL34" i="60" s="1"/>
  <c r="L30" i="60"/>
  <c r="U31" i="60"/>
  <c r="W31" i="60" s="1"/>
  <c r="AA35" i="60"/>
  <c r="AC35" i="60" s="1"/>
  <c r="AJ33" i="60"/>
  <c r="AL33" i="60" s="1"/>
  <c r="AM30" i="60"/>
  <c r="AO30" i="60" s="1"/>
  <c r="AV34" i="60"/>
  <c r="AX34" i="60" s="1"/>
  <c r="AP26" i="60"/>
  <c r="AV28" i="60"/>
  <c r="AX28" i="60" s="1"/>
  <c r="AP34" i="60"/>
  <c r="X30" i="60"/>
  <c r="Z30" i="60" s="1"/>
  <c r="AM33" i="60"/>
  <c r="AO33" i="60" s="1"/>
  <c r="AM29" i="60"/>
  <c r="AO29" i="60" s="1"/>
  <c r="AP29" i="60"/>
  <c r="AY36" i="60"/>
  <c r="BA36" i="60" s="1"/>
  <c r="U36" i="60"/>
  <c r="W36" i="60" s="1"/>
  <c r="AV36" i="60"/>
  <c r="AX36" i="60" s="1"/>
  <c r="R36" i="60"/>
  <c r="T36" i="60" s="1"/>
  <c r="AS36" i="60"/>
  <c r="AU36" i="60" s="1"/>
  <c r="O36" i="60"/>
  <c r="Q36" i="60" s="1"/>
  <c r="AP36" i="60"/>
  <c r="L36" i="60"/>
  <c r="AA36" i="60"/>
  <c r="AC36" i="60" s="1"/>
  <c r="AM36" i="60"/>
  <c r="AO36" i="60" s="1"/>
  <c r="AJ36" i="60"/>
  <c r="AL36" i="60" s="1"/>
  <c r="AG36" i="60"/>
  <c r="AI36" i="60" s="1"/>
  <c r="AD36" i="60"/>
  <c r="AF36" i="60" s="1"/>
  <c r="X36" i="60"/>
  <c r="Z36" i="60" s="1"/>
  <c r="B37" i="60"/>
  <c r="D45" i="86" l="1"/>
  <c r="D44" i="86"/>
  <c r="D40" i="41"/>
  <c r="Y32" i="86"/>
  <c r="V32" i="86"/>
  <c r="AB41" i="86"/>
  <c r="J41" i="86"/>
  <c r="G32" i="86"/>
  <c r="S32" i="86"/>
  <c r="DH41" i="41"/>
  <c r="BX41" i="41"/>
  <c r="CB41" i="41"/>
  <c r="CN41" i="41"/>
  <c r="BD41" i="41"/>
  <c r="GJ41" i="41"/>
  <c r="AN41" i="41"/>
  <c r="AJ41" i="41"/>
  <c r="P41" i="41"/>
  <c r="FL41" i="41"/>
  <c r="HH41" i="41"/>
  <c r="GR41" i="41"/>
  <c r="DT41" i="41"/>
  <c r="FX41" i="41"/>
  <c r="FH41" i="41"/>
  <c r="AR41" i="41"/>
  <c r="FD41" i="41"/>
  <c r="GV41" i="41"/>
  <c r="EB41" i="41"/>
  <c r="CZ41" i="41"/>
  <c r="EJ41" i="41"/>
  <c r="EV41" i="41"/>
  <c r="FP41" i="41"/>
  <c r="EN41" i="41"/>
  <c r="DP41" i="41"/>
  <c r="T41" i="41"/>
  <c r="GZ41" i="41"/>
  <c r="GB41" i="41"/>
  <c r="BH41" i="41"/>
  <c r="DD41" i="41"/>
  <c r="HD41" i="41"/>
  <c r="AZ41" i="41"/>
  <c r="CR41" i="41"/>
  <c r="CJ41" i="41"/>
  <c r="FT41" i="41"/>
  <c r="X41" i="41"/>
  <c r="DX41" i="41"/>
  <c r="GF41" i="41"/>
  <c r="AF41" i="41"/>
  <c r="EF41" i="41"/>
  <c r="BL41" i="41"/>
  <c r="GN41" i="41"/>
  <c r="CV41" i="41"/>
  <c r="DL41" i="41"/>
  <c r="CF41" i="41"/>
  <c r="C41" i="41"/>
  <c r="H41" i="41"/>
  <c r="BT41" i="41"/>
  <c r="BP41" i="41"/>
  <c r="ER41" i="41"/>
  <c r="L41" i="41"/>
  <c r="AV41" i="41"/>
  <c r="EZ41" i="41"/>
  <c r="AB41" i="41"/>
  <c r="V41" i="86"/>
  <c r="Q44" i="86"/>
  <c r="R44" i="86" s="1"/>
  <c r="T44" i="86"/>
  <c r="U44" i="86" s="1"/>
  <c r="Z44" i="86"/>
  <c r="AA44" i="86" s="1"/>
  <c r="W44" i="86"/>
  <c r="X44" i="86" s="1"/>
  <c r="N44" i="86"/>
  <c r="O44" i="86" s="1"/>
  <c r="K45" i="86"/>
  <c r="L45" i="86" s="1"/>
  <c r="AC44" i="86"/>
  <c r="AD44" i="86" s="1"/>
  <c r="W45" i="86"/>
  <c r="X45" i="86" s="1"/>
  <c r="AC45" i="86"/>
  <c r="AD45" i="86" s="1"/>
  <c r="Q45" i="86"/>
  <c r="R45" i="86" s="1"/>
  <c r="Z45" i="86"/>
  <c r="AA45" i="86" s="1"/>
  <c r="K44" i="86"/>
  <c r="L44" i="86" s="1"/>
  <c r="N45" i="86"/>
  <c r="O45" i="86" s="1"/>
  <c r="H45" i="86"/>
  <c r="H44" i="86"/>
  <c r="T45" i="86"/>
  <c r="U45" i="86" s="1"/>
  <c r="S14" i="86"/>
  <c r="G14" i="86"/>
  <c r="M14" i="86"/>
  <c r="P32" i="86"/>
  <c r="M32" i="86"/>
  <c r="Y14" i="86"/>
  <c r="M41" i="86"/>
  <c r="AB32" i="86"/>
  <c r="P14" i="86"/>
  <c r="G41" i="86"/>
  <c r="Y41" i="86"/>
  <c r="J14" i="86"/>
  <c r="S41" i="86"/>
  <c r="J32" i="86"/>
  <c r="V14" i="86"/>
  <c r="P41" i="86"/>
  <c r="AB14" i="86"/>
  <c r="AA31" i="86"/>
  <c r="AA32" i="86" s="1"/>
  <c r="L40" i="86"/>
  <c r="L41" i="86" s="1"/>
  <c r="AD40" i="86"/>
  <c r="AD41" i="86" s="1"/>
  <c r="U31" i="86"/>
  <c r="U32" i="86" s="1"/>
  <c r="X31" i="86"/>
  <c r="X32" i="86" s="1"/>
  <c r="X40" i="86"/>
  <c r="X41" i="86" s="1"/>
  <c r="S48" i="86"/>
  <c r="C48" i="86"/>
  <c r="G48" i="86"/>
  <c r="AB48" i="86"/>
  <c r="M48" i="86"/>
  <c r="J48" i="86"/>
  <c r="P48" i="86"/>
  <c r="Y48" i="86"/>
  <c r="AI48" i="86"/>
  <c r="V48" i="86"/>
  <c r="R31" i="86"/>
  <c r="R32" i="86" s="1"/>
  <c r="O40" i="86"/>
  <c r="O41" i="86" s="1"/>
  <c r="U10" i="86"/>
  <c r="U14" i="86" s="1"/>
  <c r="O31" i="86"/>
  <c r="O32" i="86" s="1"/>
  <c r="AD31" i="86"/>
  <c r="AD32" i="86" s="1"/>
  <c r="L10" i="86"/>
  <c r="L14" i="86" s="1"/>
  <c r="AA40" i="86"/>
  <c r="AA41" i="86" s="1"/>
  <c r="U40" i="86"/>
  <c r="U41" i="86" s="1"/>
  <c r="L31" i="86"/>
  <c r="L32" i="86" s="1"/>
  <c r="R40" i="86"/>
  <c r="R41" i="86" s="1"/>
  <c r="BW40" i="41"/>
  <c r="BV40" i="41"/>
  <c r="D39" i="86"/>
  <c r="F39" i="86" s="1"/>
  <c r="I39" i="86"/>
  <c r="D10" i="86"/>
  <c r="I10" i="86"/>
  <c r="D12" i="86"/>
  <c r="F12" i="86" s="1"/>
  <c r="I12" i="86"/>
  <c r="O10" i="86"/>
  <c r="O14" i="86" s="1"/>
  <c r="D40" i="86"/>
  <c r="I40" i="86"/>
  <c r="D13" i="86"/>
  <c r="F13" i="86" s="1"/>
  <c r="I13" i="86"/>
  <c r="D30" i="86"/>
  <c r="F30" i="86" s="1"/>
  <c r="I30" i="86"/>
  <c r="AA10" i="86"/>
  <c r="AA14" i="86" s="1"/>
  <c r="D11" i="86"/>
  <c r="F11" i="86" s="1"/>
  <c r="I11" i="86"/>
  <c r="D31" i="86"/>
  <c r="I31" i="86"/>
  <c r="X10" i="86"/>
  <c r="X14" i="86" s="1"/>
  <c r="AD10" i="86"/>
  <c r="AD14" i="86" s="1"/>
  <c r="R10" i="86"/>
  <c r="R14" i="86" s="1"/>
  <c r="D38" i="86"/>
  <c r="F38" i="86" s="1"/>
  <c r="I38" i="86"/>
  <c r="EV35" i="41"/>
  <c r="EJ34" i="41"/>
  <c r="H34" i="41"/>
  <c r="AF34" i="41"/>
  <c r="CB35" i="41"/>
  <c r="H35" i="41"/>
  <c r="AV34" i="41"/>
  <c r="AV36" i="41" s="1"/>
  <c r="L34" i="41"/>
  <c r="L36" i="41" s="1"/>
  <c r="AB35" i="41"/>
  <c r="BT34" i="41"/>
  <c r="DP34" i="41"/>
  <c r="DP36" i="41" s="1"/>
  <c r="DX34" i="41"/>
  <c r="DX36" i="41" s="1"/>
  <c r="FL34" i="41"/>
  <c r="BL34" i="41"/>
  <c r="EF35" i="41"/>
  <c r="P34" i="41"/>
  <c r="DH34" i="41"/>
  <c r="DH36" i="41" s="1"/>
  <c r="BX34" i="41"/>
  <c r="EZ35" i="41"/>
  <c r="GV35" i="41"/>
  <c r="T35" i="41"/>
  <c r="CN34" i="41"/>
  <c r="CN36" i="41" s="1"/>
  <c r="FH35" i="41"/>
  <c r="CJ34" i="41"/>
  <c r="AJ35" i="41"/>
  <c r="GN35" i="41"/>
  <c r="EZ34" i="41"/>
  <c r="BT35" i="41"/>
  <c r="FX34" i="41"/>
  <c r="DL34" i="41"/>
  <c r="FT34" i="41"/>
  <c r="ER34" i="41"/>
  <c r="BP34" i="41"/>
  <c r="FT35" i="41"/>
  <c r="CR34" i="41"/>
  <c r="CR36" i="41" s="1"/>
  <c r="P35" i="41"/>
  <c r="P36" i="41" s="1"/>
  <c r="EV34" i="41"/>
  <c r="EB34" i="41"/>
  <c r="EB36" i="41" s="1"/>
  <c r="C44" i="40"/>
  <c r="L2" i="41"/>
  <c r="FX2" i="41"/>
  <c r="CN2" i="41"/>
  <c r="FH2" i="41"/>
  <c r="CZ2" i="41"/>
  <c r="AR2" i="41"/>
  <c r="CF2" i="41"/>
  <c r="EF2" i="41"/>
  <c r="BH2" i="41"/>
  <c r="FD2" i="41"/>
  <c r="AJ2" i="41"/>
  <c r="AV2" i="41"/>
  <c r="DL2" i="41"/>
  <c r="HD2" i="41"/>
  <c r="X2" i="41"/>
  <c r="GJ2" i="41"/>
  <c r="BL2" i="41"/>
  <c r="DT2" i="41"/>
  <c r="GB2" i="41"/>
  <c r="EN2" i="41"/>
  <c r="EJ2" i="41"/>
  <c r="EB2" i="41"/>
  <c r="EZ2" i="41"/>
  <c r="AF2" i="41"/>
  <c r="DD2" i="41"/>
  <c r="BD2" i="41"/>
  <c r="AZ2" i="41"/>
  <c r="AN2" i="41"/>
  <c r="BX2" i="41"/>
  <c r="AB2" i="41"/>
  <c r="DP2" i="41"/>
  <c r="DH2" i="41"/>
  <c r="DX2" i="41"/>
  <c r="GR2" i="41"/>
  <c r="GF2" i="41"/>
  <c r="T2" i="41"/>
  <c r="BH25" i="41"/>
  <c r="EV2" i="41"/>
  <c r="ER2" i="41"/>
  <c r="P2" i="41"/>
  <c r="EN25" i="41"/>
  <c r="H25" i="41"/>
  <c r="BT25" i="41"/>
  <c r="AJ25" i="41"/>
  <c r="BL25" i="41"/>
  <c r="DX25" i="41"/>
  <c r="AR25" i="41"/>
  <c r="BX25" i="41"/>
  <c r="GZ25" i="41"/>
  <c r="CR25" i="41"/>
  <c r="CJ25" i="41"/>
  <c r="EF25" i="41"/>
  <c r="FH26" i="41"/>
  <c r="FD25" i="41"/>
  <c r="FH25" i="41"/>
  <c r="X25" i="41"/>
  <c r="FX25" i="41"/>
  <c r="AV25" i="41"/>
  <c r="GR25" i="41"/>
  <c r="FL25" i="41"/>
  <c r="EZ25" i="41"/>
  <c r="HH25" i="41"/>
  <c r="CF25" i="41"/>
  <c r="L25" i="41"/>
  <c r="P25" i="41"/>
  <c r="CN25" i="41"/>
  <c r="EB25" i="41"/>
  <c r="AF25" i="41"/>
  <c r="CZ25" i="41"/>
  <c r="AB25" i="41"/>
  <c r="CV25" i="41"/>
  <c r="DP25" i="41"/>
  <c r="AZ26" i="41"/>
  <c r="FD26" i="41"/>
  <c r="FD27" i="41" s="1"/>
  <c r="GJ26" i="41"/>
  <c r="DT26" i="41"/>
  <c r="GV25" i="41"/>
  <c r="BH26" i="41"/>
  <c r="GF26" i="41"/>
  <c r="AV26" i="41"/>
  <c r="AZ25" i="41"/>
  <c r="EB26" i="41"/>
  <c r="HD25" i="41"/>
  <c r="GB25" i="41"/>
  <c r="DD26" i="41"/>
  <c r="EZ26" i="41"/>
  <c r="EN26" i="41"/>
  <c r="BD25" i="41"/>
  <c r="DL25" i="41"/>
  <c r="FP26" i="41"/>
  <c r="ER25" i="41"/>
  <c r="CV26" i="41"/>
  <c r="L26" i="41"/>
  <c r="AF26" i="41"/>
  <c r="DD25" i="41"/>
  <c r="GN26" i="41"/>
  <c r="BP26" i="41"/>
  <c r="CB25" i="41"/>
  <c r="GJ25" i="41"/>
  <c r="HD26" i="41"/>
  <c r="T25" i="41"/>
  <c r="DT25" i="41"/>
  <c r="FT25" i="41"/>
  <c r="GN25" i="41"/>
  <c r="EV25" i="41"/>
  <c r="EJ25" i="41"/>
  <c r="EV26" i="41"/>
  <c r="FX26" i="41"/>
  <c r="DL26" i="41"/>
  <c r="GV26" i="41"/>
  <c r="BT26" i="41"/>
  <c r="CZ26" i="41"/>
  <c r="DH26" i="41"/>
  <c r="CJ26" i="41"/>
  <c r="BP25" i="41"/>
  <c r="GZ26" i="41"/>
  <c r="ER26" i="41"/>
  <c r="CB26" i="41"/>
  <c r="AN25" i="41"/>
  <c r="T26" i="41"/>
  <c r="AR26" i="41"/>
  <c r="AJ26" i="41"/>
  <c r="GR26" i="41"/>
  <c r="BD26" i="41"/>
  <c r="BL26" i="41"/>
  <c r="P26" i="41"/>
  <c r="EF26" i="41"/>
  <c r="DX26" i="41"/>
  <c r="CN26" i="41"/>
  <c r="DH25" i="41"/>
  <c r="GF25" i="41"/>
  <c r="FL26" i="41"/>
  <c r="AN26" i="41"/>
  <c r="AB26" i="41"/>
  <c r="FP25" i="41"/>
  <c r="GB26" i="41"/>
  <c r="X26" i="41"/>
  <c r="CR26" i="41"/>
  <c r="HH26" i="41"/>
  <c r="FT26" i="41"/>
  <c r="BX26" i="41"/>
  <c r="EJ26" i="41"/>
  <c r="CF26" i="41"/>
  <c r="FD34" i="41"/>
  <c r="DT34" i="41"/>
  <c r="GJ34" i="41"/>
  <c r="BL35" i="41"/>
  <c r="BL36" i="41" s="1"/>
  <c r="AF35" i="41"/>
  <c r="DT35" i="41"/>
  <c r="AR34" i="41"/>
  <c r="AR36" i="41" s="1"/>
  <c r="DP26" i="41"/>
  <c r="CJ35" i="41"/>
  <c r="FL35" i="41"/>
  <c r="FL36" i="41" s="1"/>
  <c r="HD35" i="41"/>
  <c r="GB35" i="41"/>
  <c r="FD35" i="41"/>
  <c r="AJ34" i="41"/>
  <c r="H26" i="41"/>
  <c r="DD35" i="41"/>
  <c r="BH34" i="41"/>
  <c r="GF35" i="41"/>
  <c r="AN35" i="41"/>
  <c r="BX35" i="41"/>
  <c r="GR35" i="41"/>
  <c r="EJ35" i="41"/>
  <c r="CF34" i="41"/>
  <c r="CF36" i="41" s="1"/>
  <c r="GF34" i="41"/>
  <c r="HD34" i="41"/>
  <c r="BD34" i="41"/>
  <c r="BD36" i="41" s="1"/>
  <c r="CV34" i="41"/>
  <c r="GZ35" i="41"/>
  <c r="CZ34" i="41"/>
  <c r="FP34" i="41"/>
  <c r="HH35" i="41"/>
  <c r="BP35" i="41"/>
  <c r="DL35" i="41"/>
  <c r="X35" i="41"/>
  <c r="DD34" i="41"/>
  <c r="AZ34" i="41"/>
  <c r="AZ36" i="41" s="1"/>
  <c r="EF34" i="41"/>
  <c r="AN34" i="41"/>
  <c r="BH35" i="41"/>
  <c r="GN34" i="41"/>
  <c r="EN34" i="41"/>
  <c r="EN36" i="41" s="1"/>
  <c r="CB34" i="41"/>
  <c r="FH34" i="41"/>
  <c r="T34" i="41"/>
  <c r="GV34" i="41"/>
  <c r="GB34" i="41"/>
  <c r="CV35" i="41"/>
  <c r="FP35" i="41"/>
  <c r="GJ35" i="41"/>
  <c r="ER35" i="41"/>
  <c r="GZ34" i="41"/>
  <c r="AB34" i="41"/>
  <c r="GR34" i="41"/>
  <c r="HH34" i="41"/>
  <c r="FX35" i="41"/>
  <c r="X34" i="41"/>
  <c r="CZ35" i="41"/>
  <c r="AI46" i="86"/>
  <c r="B34" i="111"/>
  <c r="C33" i="111"/>
  <c r="E33" i="111" s="1"/>
  <c r="G33" i="111" s="1"/>
  <c r="B35" i="16"/>
  <c r="C34" i="16"/>
  <c r="E34" i="16" s="1"/>
  <c r="G34" i="16" s="1"/>
  <c r="C33" i="25"/>
  <c r="E33" i="25" s="1"/>
  <c r="G33" i="25" s="1"/>
  <c r="B34" i="25"/>
  <c r="B34" i="112"/>
  <c r="C33" i="112"/>
  <c r="E33" i="112" s="1"/>
  <c r="G33" i="112" s="1"/>
  <c r="B33" i="73"/>
  <c r="C32" i="73"/>
  <c r="E32" i="73" s="1"/>
  <c r="G32" i="73" s="1"/>
  <c r="B34" i="76"/>
  <c r="C33" i="76"/>
  <c r="E33" i="76" s="1"/>
  <c r="G33" i="76" s="1"/>
  <c r="C33" i="94"/>
  <c r="E33" i="94" s="1"/>
  <c r="G33" i="94" s="1"/>
  <c r="B34" i="94"/>
  <c r="B34" i="77"/>
  <c r="C33" i="77"/>
  <c r="E33" i="77" s="1"/>
  <c r="G33" i="77" s="1"/>
  <c r="C34" i="48"/>
  <c r="E34" i="48" s="1"/>
  <c r="G34" i="48" s="1"/>
  <c r="B35" i="48"/>
  <c r="B34" i="125"/>
  <c r="C33" i="125"/>
  <c r="E33" i="125" s="1"/>
  <c r="G33" i="125" s="1"/>
  <c r="E20" i="92"/>
  <c r="B20" i="92"/>
  <c r="C33" i="85"/>
  <c r="E33" i="85" s="1"/>
  <c r="G33" i="85" s="1"/>
  <c r="B34" i="85"/>
  <c r="C34" i="49"/>
  <c r="E34" i="49" s="1"/>
  <c r="G34" i="49" s="1"/>
  <c r="B35" i="49"/>
  <c r="B33" i="38"/>
  <c r="C32" i="38"/>
  <c r="E32" i="38" s="1"/>
  <c r="G32" i="38" s="1"/>
  <c r="B34" i="82"/>
  <c r="C33" i="82"/>
  <c r="E33" i="82" s="1"/>
  <c r="G33" i="82" s="1"/>
  <c r="C34" i="50"/>
  <c r="E34" i="50" s="1"/>
  <c r="G34" i="50" s="1"/>
  <c r="B35" i="50"/>
  <c r="C33" i="81"/>
  <c r="E33" i="81" s="1"/>
  <c r="G33" i="81" s="1"/>
  <c r="B34" i="81"/>
  <c r="B35" i="17"/>
  <c r="C34" i="17"/>
  <c r="E34" i="17" s="1"/>
  <c r="G34" i="17" s="1"/>
  <c r="E20" i="93"/>
  <c r="B20" i="93"/>
  <c r="B35" i="44"/>
  <c r="E34" i="44"/>
  <c r="C34" i="44"/>
  <c r="B34" i="61"/>
  <c r="C33" i="61"/>
  <c r="E33" i="61" s="1"/>
  <c r="G33" i="61" s="1"/>
  <c r="C33" i="84"/>
  <c r="E33" i="84" s="1"/>
  <c r="G33" i="84" s="1"/>
  <c r="B34" i="84"/>
  <c r="B34" i="121"/>
  <c r="C33" i="121"/>
  <c r="E33" i="121" s="1"/>
  <c r="G33" i="121" s="1"/>
  <c r="C33" i="36"/>
  <c r="E33" i="36" s="1"/>
  <c r="G33" i="36" s="1"/>
  <c r="B34" i="36"/>
  <c r="C33" i="83"/>
  <c r="E33" i="83" s="1"/>
  <c r="G33" i="83" s="1"/>
  <c r="B34" i="83"/>
  <c r="B35" i="22"/>
  <c r="C34" i="22"/>
  <c r="E34" i="22" s="1"/>
  <c r="G34" i="22" s="1"/>
  <c r="G33" i="44"/>
  <c r="B34" i="104"/>
  <c r="C33" i="104"/>
  <c r="E33" i="104" s="1"/>
  <c r="G33" i="104" s="1"/>
  <c r="C33" i="51"/>
  <c r="E33" i="51" s="1"/>
  <c r="G33" i="51" s="1"/>
  <c r="B34" i="51"/>
  <c r="B34" i="3"/>
  <c r="C33" i="3"/>
  <c r="E33" i="3" s="1"/>
  <c r="G33" i="3" s="1"/>
  <c r="C34" i="64"/>
  <c r="E34" i="64" s="1"/>
  <c r="G34" i="64" s="1"/>
  <c r="B35" i="64"/>
  <c r="B34" i="57"/>
  <c r="C33" i="57"/>
  <c r="E33" i="57" s="1"/>
  <c r="G33" i="57" s="1"/>
  <c r="C33" i="117"/>
  <c r="E33" i="117" s="1"/>
  <c r="G33" i="117" s="1"/>
  <c r="B34" i="117"/>
  <c r="B34" i="110"/>
  <c r="C33" i="110"/>
  <c r="E33" i="110" s="1"/>
  <c r="G33" i="110" s="1"/>
  <c r="B35" i="14"/>
  <c r="C34" i="14"/>
  <c r="E34" i="14" s="1"/>
  <c r="G34" i="14" s="1"/>
  <c r="C33" i="65"/>
  <c r="E33" i="65" s="1"/>
  <c r="G33" i="65" s="1"/>
  <c r="B34" i="65"/>
  <c r="C33" i="75"/>
  <c r="B34" i="75"/>
  <c r="C34" i="24"/>
  <c r="E34" i="24" s="1"/>
  <c r="G34" i="24" s="1"/>
  <c r="B35" i="24"/>
  <c r="S47" i="86"/>
  <c r="P47" i="86"/>
  <c r="M47" i="86"/>
  <c r="J47" i="86"/>
  <c r="G47" i="86"/>
  <c r="G53" i="86" s="1"/>
  <c r="V47" i="86"/>
  <c r="C47" i="86"/>
  <c r="AB47" i="86"/>
  <c r="Y47" i="86"/>
  <c r="AI47" i="86"/>
  <c r="C34" i="66"/>
  <c r="E34" i="66" s="1"/>
  <c r="G34" i="66" s="1"/>
  <c r="B35" i="66"/>
  <c r="B34" i="67"/>
  <c r="C33" i="67"/>
  <c r="E33" i="67" s="1"/>
  <c r="G33" i="67" s="1"/>
  <c r="AN36" i="27"/>
  <c r="AL36" i="27"/>
  <c r="BW36" i="27"/>
  <c r="BS36" i="27"/>
  <c r="AE36" i="27"/>
  <c r="BU41" i="41" s="1"/>
  <c r="AD36" i="27"/>
  <c r="A37" i="27"/>
  <c r="AQ36" i="27"/>
  <c r="AP36" i="27"/>
  <c r="AM36" i="27"/>
  <c r="AJ36" i="27"/>
  <c r="AC36" i="27"/>
  <c r="B42" i="41"/>
  <c r="B34" i="80"/>
  <c r="C33" i="80"/>
  <c r="E33" i="80" s="1"/>
  <c r="G33" i="80" s="1"/>
  <c r="B34" i="11"/>
  <c r="C35" i="11"/>
  <c r="E33" i="23"/>
  <c r="G33" i="23" s="1"/>
  <c r="B34" i="53"/>
  <c r="C33" i="53"/>
  <c r="E33" i="53" s="1"/>
  <c r="G33" i="53" s="1"/>
  <c r="B33" i="69"/>
  <c r="C32" i="69"/>
  <c r="E32" i="69" s="1"/>
  <c r="G32" i="69" s="1"/>
  <c r="B35" i="23"/>
  <c r="C34" i="23"/>
  <c r="E33" i="75"/>
  <c r="G32" i="75"/>
  <c r="C35" i="43"/>
  <c r="E35" i="43" s="1"/>
  <c r="G35" i="43" s="1"/>
  <c r="B36" i="43"/>
  <c r="B35" i="18"/>
  <c r="C34" i="18"/>
  <c r="E34" i="18" s="1"/>
  <c r="G34" i="18" s="1"/>
  <c r="C33" i="70"/>
  <c r="E33" i="70" s="1"/>
  <c r="G33" i="70" s="1"/>
  <c r="B34" i="70"/>
  <c r="B34" i="95"/>
  <c r="C33" i="95"/>
  <c r="E33" i="95" s="1"/>
  <c r="G33" i="95" s="1"/>
  <c r="C33" i="119"/>
  <c r="E33" i="119" s="1"/>
  <c r="G33" i="119" s="1"/>
  <c r="B34" i="119"/>
  <c r="D46" i="86"/>
  <c r="B34" i="124"/>
  <c r="C33" i="124"/>
  <c r="E33" i="124" s="1"/>
  <c r="G33" i="124" s="1"/>
  <c r="C33" i="90"/>
  <c r="E33" i="90" s="1"/>
  <c r="G33" i="90" s="1"/>
  <c r="B34" i="90"/>
  <c r="C33" i="96"/>
  <c r="E33" i="96" s="1"/>
  <c r="G33" i="96" s="1"/>
  <c r="B34" i="96"/>
  <c r="E33" i="8"/>
  <c r="G33" i="8" s="1"/>
  <c r="C34" i="8"/>
  <c r="C34" i="19"/>
  <c r="E34" i="19" s="1"/>
  <c r="G34" i="19" s="1"/>
  <c r="B35" i="19"/>
  <c r="B34" i="71"/>
  <c r="C33" i="71"/>
  <c r="E33" i="71" s="1"/>
  <c r="G33" i="71" s="1"/>
  <c r="B34" i="109"/>
  <c r="C33" i="109"/>
  <c r="E33" i="109" s="1"/>
  <c r="G33" i="109" s="1"/>
  <c r="C33" i="107"/>
  <c r="E33" i="107" s="1"/>
  <c r="G33" i="107" s="1"/>
  <c r="B34" i="107"/>
  <c r="B35" i="123"/>
  <c r="C34" i="123"/>
  <c r="E34" i="123" s="1"/>
  <c r="G34" i="123" s="1"/>
  <c r="B34" i="91"/>
  <c r="C33" i="91"/>
  <c r="E33" i="91" s="1"/>
  <c r="G33" i="91" s="1"/>
  <c r="C33" i="21"/>
  <c r="E33" i="21" s="1"/>
  <c r="G33" i="21" s="1"/>
  <c r="B34" i="21"/>
  <c r="B35" i="46"/>
  <c r="C34" i="46"/>
  <c r="E34" i="46" s="1"/>
  <c r="G34" i="46" s="1"/>
  <c r="B34" i="88"/>
  <c r="C33" i="88"/>
  <c r="E33" i="88" s="1"/>
  <c r="G33" i="88" s="1"/>
  <c r="H35" i="60"/>
  <c r="F31" i="60"/>
  <c r="H28" i="60"/>
  <c r="H31" i="60"/>
  <c r="H27" i="60"/>
  <c r="H30" i="60"/>
  <c r="F33" i="60"/>
  <c r="F28" i="60"/>
  <c r="F35" i="60"/>
  <c r="F34" i="60"/>
  <c r="N34" i="60"/>
  <c r="H33" i="60"/>
  <c r="AR33" i="60"/>
  <c r="F19" i="60"/>
  <c r="N19" i="60"/>
  <c r="F23" i="60"/>
  <c r="N23" i="60"/>
  <c r="F12" i="60"/>
  <c r="N12" i="60"/>
  <c r="H20" i="60"/>
  <c r="AR20" i="60"/>
  <c r="F13" i="60"/>
  <c r="N13" i="60"/>
  <c r="F20" i="60"/>
  <c r="N20" i="60"/>
  <c r="AR16" i="60"/>
  <c r="H16" i="60"/>
  <c r="H12" i="60"/>
  <c r="AR12" i="60"/>
  <c r="N21" i="60"/>
  <c r="F21" i="60"/>
  <c r="H24" i="60"/>
  <c r="AR24" i="60"/>
  <c r="AR29" i="60"/>
  <c r="H29" i="60"/>
  <c r="N29" i="60"/>
  <c r="F29" i="60"/>
  <c r="AR23" i="60"/>
  <c r="H23" i="60"/>
  <c r="H14" i="60"/>
  <c r="AR14" i="60"/>
  <c r="F30" i="60"/>
  <c r="N30" i="60"/>
  <c r="F27" i="60"/>
  <c r="N27" i="60"/>
  <c r="N14" i="60"/>
  <c r="F14" i="60"/>
  <c r="AR13" i="60"/>
  <c r="H13" i="60"/>
  <c r="F26" i="60"/>
  <c r="N26" i="60"/>
  <c r="AR21" i="60"/>
  <c r="H21" i="60"/>
  <c r="H32" i="60"/>
  <c r="AR32" i="60"/>
  <c r="N24" i="60"/>
  <c r="F24" i="60"/>
  <c r="N15" i="60"/>
  <c r="F15" i="60"/>
  <c r="H18" i="60"/>
  <c r="AR18" i="60"/>
  <c r="AR15" i="60"/>
  <c r="H15" i="60"/>
  <c r="AR34" i="60"/>
  <c r="H34" i="60"/>
  <c r="H19" i="60"/>
  <c r="AR19" i="60"/>
  <c r="N25" i="60"/>
  <c r="F25" i="60"/>
  <c r="H25" i="60"/>
  <c r="AR25" i="60"/>
  <c r="N18" i="60"/>
  <c r="F18" i="60"/>
  <c r="N17" i="60"/>
  <c r="F17" i="60"/>
  <c r="AR26" i="60"/>
  <c r="H26" i="60"/>
  <c r="F32" i="60"/>
  <c r="N32" i="60"/>
  <c r="AR22" i="60"/>
  <c r="H22" i="60"/>
  <c r="N16" i="60"/>
  <c r="F16" i="60"/>
  <c r="N22" i="60"/>
  <c r="F22" i="60"/>
  <c r="H17" i="60"/>
  <c r="AR17" i="60"/>
  <c r="AA37" i="60"/>
  <c r="X37" i="60"/>
  <c r="AY37" i="60"/>
  <c r="U37" i="60"/>
  <c r="AV37" i="60"/>
  <c r="R37" i="60"/>
  <c r="AP37" i="60"/>
  <c r="AP40" i="60" s="1"/>
  <c r="AP41" i="60" s="1"/>
  <c r="L37" i="60"/>
  <c r="L40" i="60" s="1"/>
  <c r="L41" i="60" s="1"/>
  <c r="AM37" i="60"/>
  <c r="AS37" i="60"/>
  <c r="AJ37" i="60"/>
  <c r="AG37" i="60"/>
  <c r="AD37" i="60"/>
  <c r="O37" i="60"/>
  <c r="N36" i="60"/>
  <c r="F36" i="60"/>
  <c r="AR36" i="60"/>
  <c r="H36" i="60"/>
  <c r="C33" i="60" l="1"/>
  <c r="AH43" i="86" s="1"/>
  <c r="AJ43" i="86" s="1"/>
  <c r="BP36" i="41"/>
  <c r="C24" i="60"/>
  <c r="AH30" i="86" s="1"/>
  <c r="CB27" i="41"/>
  <c r="CF27" i="41"/>
  <c r="FP36" i="41"/>
  <c r="EN27" i="41"/>
  <c r="P27" i="41"/>
  <c r="EZ27" i="41"/>
  <c r="GR27" i="41"/>
  <c r="DL27" i="41"/>
  <c r="CZ27" i="41"/>
  <c r="X27" i="41"/>
  <c r="BX36" i="41"/>
  <c r="EJ36" i="41"/>
  <c r="CV36" i="41"/>
  <c r="H36" i="41"/>
  <c r="CV27" i="41"/>
  <c r="BX27" i="41"/>
  <c r="HH27" i="41"/>
  <c r="H27" i="41"/>
  <c r="EF27" i="41"/>
  <c r="EV27" i="41"/>
  <c r="BD27" i="41"/>
  <c r="BH36" i="41"/>
  <c r="CR27" i="41"/>
  <c r="DP27" i="41"/>
  <c r="ER27" i="41"/>
  <c r="DL36" i="41"/>
  <c r="GZ27" i="41"/>
  <c r="CZ36" i="41"/>
  <c r="FX36" i="41"/>
  <c r="HD36" i="41"/>
  <c r="AB27" i="41"/>
  <c r="CJ27" i="41"/>
  <c r="AF27" i="41"/>
  <c r="FT36" i="41"/>
  <c r="ER36" i="41"/>
  <c r="P49" i="86"/>
  <c r="P52" i="86" s="1"/>
  <c r="S49" i="86"/>
  <c r="S52" i="86" s="1"/>
  <c r="Y49" i="86"/>
  <c r="Y52" i="86" s="1"/>
  <c r="X36" i="41"/>
  <c r="BP27" i="41"/>
  <c r="AJ36" i="41"/>
  <c r="DD36" i="41"/>
  <c r="GF27" i="41"/>
  <c r="DD27" i="41"/>
  <c r="GR36" i="41"/>
  <c r="DT27" i="41"/>
  <c r="GB36" i="41"/>
  <c r="FH36" i="41"/>
  <c r="AN36" i="41"/>
  <c r="EJ27" i="41"/>
  <c r="AJ27" i="41"/>
  <c r="EB27" i="41"/>
  <c r="GF36" i="41"/>
  <c r="AR27" i="41"/>
  <c r="T36" i="41"/>
  <c r="EV36" i="41"/>
  <c r="CB36" i="41"/>
  <c r="FT27" i="41"/>
  <c r="T27" i="41"/>
  <c r="HD27" i="41"/>
  <c r="AV27" i="41"/>
  <c r="GX35" i="41"/>
  <c r="GV36" i="41"/>
  <c r="EZ36" i="41"/>
  <c r="BH27" i="41"/>
  <c r="GJ27" i="41"/>
  <c r="EF36" i="41"/>
  <c r="GN27" i="41"/>
  <c r="AN27" i="41"/>
  <c r="DH27" i="41"/>
  <c r="L27" i="41"/>
  <c r="AZ27" i="41"/>
  <c r="FH27" i="41"/>
  <c r="GB27" i="41"/>
  <c r="GJ36" i="41"/>
  <c r="CJ36" i="41"/>
  <c r="FL27" i="41"/>
  <c r="FD36" i="41"/>
  <c r="GZ36" i="41"/>
  <c r="BT27" i="41"/>
  <c r="GQ35" i="41"/>
  <c r="GN36" i="41"/>
  <c r="BL27" i="41"/>
  <c r="GV27" i="41"/>
  <c r="FP27" i="41"/>
  <c r="HH36" i="41"/>
  <c r="DT36" i="41"/>
  <c r="CN27" i="41"/>
  <c r="AB36" i="41"/>
  <c r="AF36" i="41"/>
  <c r="DX27" i="41"/>
  <c r="FX27" i="41"/>
  <c r="BW35" i="41"/>
  <c r="BT36" i="41"/>
  <c r="D41" i="41"/>
  <c r="AI49" i="86"/>
  <c r="AI52" i="86" s="1"/>
  <c r="AI53" i="86"/>
  <c r="I44" i="86"/>
  <c r="E44" i="86"/>
  <c r="F44" i="86" s="1"/>
  <c r="I45" i="86"/>
  <c r="E45" i="86"/>
  <c r="F45" i="86" s="1"/>
  <c r="AB53" i="86"/>
  <c r="J53" i="86"/>
  <c r="M53" i="86"/>
  <c r="G49" i="86"/>
  <c r="G52" i="86" s="1"/>
  <c r="S53" i="86"/>
  <c r="V53" i="86"/>
  <c r="M49" i="86"/>
  <c r="M52" i="86" s="1"/>
  <c r="J49" i="86"/>
  <c r="J52" i="86" s="1"/>
  <c r="AB49" i="86"/>
  <c r="AB52" i="86" s="1"/>
  <c r="Y53" i="86"/>
  <c r="CL34" i="41"/>
  <c r="V49" i="86"/>
  <c r="V52" i="86" s="1"/>
  <c r="BR34" i="41"/>
  <c r="BV34" i="41"/>
  <c r="I32" i="86"/>
  <c r="P53" i="86"/>
  <c r="I41" i="86"/>
  <c r="I14" i="86"/>
  <c r="D14" i="86"/>
  <c r="D48" i="86"/>
  <c r="F31" i="86"/>
  <c r="F32" i="86" s="1"/>
  <c r="D32" i="86"/>
  <c r="F40" i="86"/>
  <c r="F41" i="86" s="1"/>
  <c r="D41" i="86"/>
  <c r="BV41" i="41"/>
  <c r="BW41" i="41"/>
  <c r="CM34" i="41"/>
  <c r="F10" i="86"/>
  <c r="F14" i="86" s="1"/>
  <c r="BW34" i="41"/>
  <c r="GY35" i="41"/>
  <c r="GP35" i="41"/>
  <c r="D35" i="41"/>
  <c r="D26" i="41"/>
  <c r="BS34" i="41"/>
  <c r="D25" i="41"/>
  <c r="D34" i="41"/>
  <c r="BV35" i="41"/>
  <c r="GV2" i="41"/>
  <c r="BR35" i="41"/>
  <c r="BS35" i="41"/>
  <c r="HK35" i="41"/>
  <c r="HJ35" i="41"/>
  <c r="CJ2" i="41"/>
  <c r="GY34" i="41"/>
  <c r="GX34" i="41"/>
  <c r="BT2" i="41"/>
  <c r="HK26" i="41"/>
  <c r="HJ26" i="41"/>
  <c r="HK25" i="41"/>
  <c r="HJ25" i="41"/>
  <c r="GN2" i="41"/>
  <c r="GX26" i="41"/>
  <c r="GY26" i="41"/>
  <c r="BR25" i="41"/>
  <c r="BS25" i="41"/>
  <c r="GQ34" i="41"/>
  <c r="GP34" i="41"/>
  <c r="CL26" i="41"/>
  <c r="CM26" i="41"/>
  <c r="BV25" i="41"/>
  <c r="BW25" i="41"/>
  <c r="H2" i="41"/>
  <c r="GP25" i="41"/>
  <c r="GQ25" i="41"/>
  <c r="CM25" i="41"/>
  <c r="CL25" i="41"/>
  <c r="HH2" i="41"/>
  <c r="BW26" i="41"/>
  <c r="BV26" i="41"/>
  <c r="BS26" i="41"/>
  <c r="BR26" i="41"/>
  <c r="GY25" i="41"/>
  <c r="GX25" i="41"/>
  <c r="BP2" i="41"/>
  <c r="HJ34" i="41"/>
  <c r="HK34" i="41"/>
  <c r="CM35" i="41"/>
  <c r="CL35" i="41"/>
  <c r="GQ26" i="41"/>
  <c r="GP26" i="41"/>
  <c r="C35" i="60"/>
  <c r="AH45" i="86" s="1"/>
  <c r="AJ45" i="86" s="1"/>
  <c r="E24" i="60"/>
  <c r="E33" i="60"/>
  <c r="C28" i="60"/>
  <c r="AH36" i="86" s="1"/>
  <c r="AJ36" i="86" s="1"/>
  <c r="B36" i="50"/>
  <c r="C35" i="50"/>
  <c r="E35" i="50" s="1"/>
  <c r="G35" i="50" s="1"/>
  <c r="B35" i="11"/>
  <c r="C36" i="11"/>
  <c r="C34" i="110"/>
  <c r="E34" i="110" s="1"/>
  <c r="G34" i="110" s="1"/>
  <c r="B35" i="110"/>
  <c r="C35" i="46"/>
  <c r="E35" i="46" s="1"/>
  <c r="G35" i="46" s="1"/>
  <c r="B36" i="46"/>
  <c r="B35" i="71"/>
  <c r="C34" i="71"/>
  <c r="E34" i="71" s="1"/>
  <c r="G34" i="71" s="1"/>
  <c r="E34" i="11"/>
  <c r="G34" i="11" s="1"/>
  <c r="C34" i="125"/>
  <c r="E34" i="125" s="1"/>
  <c r="G34" i="125" s="1"/>
  <c r="B35" i="125"/>
  <c r="C34" i="94"/>
  <c r="E34" i="94" s="1"/>
  <c r="G34" i="94" s="1"/>
  <c r="B35" i="94"/>
  <c r="B35" i="90"/>
  <c r="C34" i="90"/>
  <c r="E34" i="90" s="1"/>
  <c r="G34" i="90" s="1"/>
  <c r="B35" i="70"/>
  <c r="C34" i="70"/>
  <c r="E34" i="70" s="1"/>
  <c r="G34" i="70" s="1"/>
  <c r="FT42" i="41"/>
  <c r="DD42" i="41"/>
  <c r="BL42" i="41"/>
  <c r="CZ42" i="41"/>
  <c r="BH42" i="41"/>
  <c r="FP42" i="41"/>
  <c r="BD42" i="41"/>
  <c r="AZ42" i="41"/>
  <c r="B43" i="41"/>
  <c r="CR43" i="41" s="1"/>
  <c r="FH42" i="41"/>
  <c r="CV42" i="41"/>
  <c r="FD42" i="41"/>
  <c r="AR42" i="41"/>
  <c r="HH42" i="41"/>
  <c r="EZ42" i="41"/>
  <c r="AN42" i="41"/>
  <c r="GZ42" i="41"/>
  <c r="EV42" i="41"/>
  <c r="CR42" i="41"/>
  <c r="AF42" i="41"/>
  <c r="ER42" i="41"/>
  <c r="CN42" i="41"/>
  <c r="AB42" i="41"/>
  <c r="EN42" i="41"/>
  <c r="X42" i="41"/>
  <c r="GR42" i="41"/>
  <c r="EF42" i="41"/>
  <c r="CF42" i="41"/>
  <c r="P42" i="41"/>
  <c r="EB42" i="41"/>
  <c r="CB42" i="41"/>
  <c r="L42" i="41"/>
  <c r="GF42" i="41"/>
  <c r="DP42" i="41"/>
  <c r="BX42" i="41"/>
  <c r="C42" i="41"/>
  <c r="EJ42" i="41"/>
  <c r="DX42" i="41"/>
  <c r="DT42" i="41"/>
  <c r="DL42" i="41"/>
  <c r="DH42" i="41"/>
  <c r="CJ42" i="41"/>
  <c r="BT42" i="41"/>
  <c r="BP42" i="41"/>
  <c r="GV42" i="41"/>
  <c r="AJ42" i="41"/>
  <c r="FL42" i="41"/>
  <c r="HD42" i="41"/>
  <c r="GN42" i="41"/>
  <c r="GJ42" i="41"/>
  <c r="GB42" i="41"/>
  <c r="AV42" i="41"/>
  <c r="T42" i="41"/>
  <c r="H42" i="41"/>
  <c r="FX42" i="41"/>
  <c r="AQ37" i="27"/>
  <c r="AP37" i="27"/>
  <c r="AN37" i="27"/>
  <c r="A38" i="27"/>
  <c r="W48" i="86" s="1"/>
  <c r="X48" i="86" s="1"/>
  <c r="AM37" i="27"/>
  <c r="BW37" i="27"/>
  <c r="HI42" i="41" s="1"/>
  <c r="AL37" i="27"/>
  <c r="AJ37" i="27"/>
  <c r="CK42" i="41" s="1"/>
  <c r="GO42" i="41"/>
  <c r="AD37" i="27"/>
  <c r="AC37" i="27"/>
  <c r="BQ42" i="41" s="1"/>
  <c r="AE37" i="27"/>
  <c r="BU42" i="41" s="1"/>
  <c r="BS37" i="27"/>
  <c r="GW42" i="41" s="1"/>
  <c r="H46" i="86"/>
  <c r="N46" i="86"/>
  <c r="K46" i="86"/>
  <c r="AC46" i="86"/>
  <c r="Z46" i="86"/>
  <c r="W46" i="86"/>
  <c r="T46" i="86"/>
  <c r="Q46" i="86"/>
  <c r="D47" i="86"/>
  <c r="B35" i="65"/>
  <c r="C34" i="65"/>
  <c r="E34" i="65" s="1"/>
  <c r="G34" i="65" s="1"/>
  <c r="C33" i="69"/>
  <c r="E33" i="69" s="1"/>
  <c r="G33" i="69" s="1"/>
  <c r="B34" i="69"/>
  <c r="B35" i="117"/>
  <c r="C34" i="117"/>
  <c r="E34" i="117" s="1"/>
  <c r="G34" i="117" s="1"/>
  <c r="C34" i="104"/>
  <c r="E34" i="104" s="1"/>
  <c r="G34" i="104" s="1"/>
  <c r="B35" i="104"/>
  <c r="B35" i="84"/>
  <c r="C34" i="84"/>
  <c r="E34" i="84" s="1"/>
  <c r="G34" i="84" s="1"/>
  <c r="B35" i="76"/>
  <c r="C34" i="76"/>
  <c r="E34" i="76" s="1"/>
  <c r="G34" i="76" s="1"/>
  <c r="C34" i="111"/>
  <c r="E34" i="111" s="1"/>
  <c r="G34" i="111" s="1"/>
  <c r="B35" i="111"/>
  <c r="C34" i="95"/>
  <c r="E34" i="95" s="1"/>
  <c r="G34" i="95" s="1"/>
  <c r="B35" i="95"/>
  <c r="B36" i="19"/>
  <c r="C35" i="19"/>
  <c r="E35" i="19" s="1"/>
  <c r="G35" i="19" s="1"/>
  <c r="C33" i="38"/>
  <c r="E33" i="38" s="1"/>
  <c r="G33" i="38" s="1"/>
  <c r="B34" i="38"/>
  <c r="B35" i="107"/>
  <c r="C34" i="107"/>
  <c r="E34" i="107" s="1"/>
  <c r="G34" i="107" s="1"/>
  <c r="C35" i="18"/>
  <c r="E35" i="18" s="1"/>
  <c r="G35" i="18" s="1"/>
  <c r="B36" i="18"/>
  <c r="C34" i="67"/>
  <c r="E34" i="67" s="1"/>
  <c r="G34" i="67" s="1"/>
  <c r="B35" i="67"/>
  <c r="B36" i="17"/>
  <c r="C35" i="17"/>
  <c r="E35" i="17" s="1"/>
  <c r="G35" i="17" s="1"/>
  <c r="C34" i="80"/>
  <c r="E34" i="80" s="1"/>
  <c r="G34" i="80" s="1"/>
  <c r="B35" i="80"/>
  <c r="B35" i="57"/>
  <c r="C34" i="57"/>
  <c r="E34" i="57" s="1"/>
  <c r="G34" i="57" s="1"/>
  <c r="B36" i="48"/>
  <c r="C35" i="48"/>
  <c r="E35" i="48" s="1"/>
  <c r="G35" i="48" s="1"/>
  <c r="B34" i="73"/>
  <c r="C33" i="73"/>
  <c r="E33" i="73" s="1"/>
  <c r="G33" i="73" s="1"/>
  <c r="B35" i="21"/>
  <c r="C34" i="21"/>
  <c r="E34" i="21" s="1"/>
  <c r="G34" i="21" s="1"/>
  <c r="B36" i="49"/>
  <c r="C35" i="49"/>
  <c r="E35" i="49" s="1"/>
  <c r="G35" i="49" s="1"/>
  <c r="C35" i="123"/>
  <c r="E35" i="123" s="1"/>
  <c r="G35" i="123" s="1"/>
  <c r="B36" i="123"/>
  <c r="C36" i="123" s="1"/>
  <c r="E36" i="123" s="1"/>
  <c r="G36" i="123" s="1"/>
  <c r="C35" i="8"/>
  <c r="E34" i="8"/>
  <c r="G34" i="8" s="1"/>
  <c r="B35" i="53"/>
  <c r="C34" i="53"/>
  <c r="E34" i="53" s="1"/>
  <c r="G34" i="53" s="1"/>
  <c r="B36" i="66"/>
  <c r="C35" i="66"/>
  <c r="E35" i="66" s="1"/>
  <c r="G35" i="66" s="1"/>
  <c r="C35" i="64"/>
  <c r="E35" i="64" s="1"/>
  <c r="G35" i="64" s="1"/>
  <c r="B36" i="64"/>
  <c r="B35" i="61"/>
  <c r="C34" i="61"/>
  <c r="E34" i="61" s="1"/>
  <c r="G34" i="61" s="1"/>
  <c r="C34" i="112"/>
  <c r="E34" i="112" s="1"/>
  <c r="G34" i="112" s="1"/>
  <c r="B35" i="112"/>
  <c r="B36" i="22"/>
  <c r="C35" i="22"/>
  <c r="E35" i="22" s="1"/>
  <c r="G35" i="22" s="1"/>
  <c r="B35" i="124"/>
  <c r="C34" i="124"/>
  <c r="E34" i="124" s="1"/>
  <c r="G34" i="124" s="1"/>
  <c r="B37" i="43"/>
  <c r="C36" i="43"/>
  <c r="E36" i="43" s="1"/>
  <c r="G36" i="43" s="1"/>
  <c r="B35" i="83"/>
  <c r="C34" i="83"/>
  <c r="E34" i="83" s="1"/>
  <c r="G34" i="83" s="1"/>
  <c r="B35" i="85"/>
  <c r="C34" i="85"/>
  <c r="E34" i="85" s="1"/>
  <c r="G34" i="85" s="1"/>
  <c r="B35" i="25"/>
  <c r="C34" i="25"/>
  <c r="E34" i="25" s="1"/>
  <c r="G34" i="25" s="1"/>
  <c r="C34" i="121"/>
  <c r="E34" i="121" s="1"/>
  <c r="G34" i="121" s="1"/>
  <c r="B35" i="121"/>
  <c r="B35" i="96"/>
  <c r="C34" i="96"/>
  <c r="E34" i="96" s="1"/>
  <c r="G34" i="96" s="1"/>
  <c r="B36" i="14"/>
  <c r="C35" i="14"/>
  <c r="E35" i="14" s="1"/>
  <c r="G35" i="14" s="1"/>
  <c r="B35" i="81"/>
  <c r="C34" i="81"/>
  <c r="E34" i="81" s="1"/>
  <c r="G34" i="81" s="1"/>
  <c r="B35" i="88"/>
  <c r="C34" i="88"/>
  <c r="E34" i="88" s="1"/>
  <c r="G34" i="88" s="1"/>
  <c r="C34" i="91"/>
  <c r="E34" i="91" s="1"/>
  <c r="G34" i="91" s="1"/>
  <c r="B35" i="91"/>
  <c r="B36" i="24"/>
  <c r="C35" i="24"/>
  <c r="E35" i="24" s="1"/>
  <c r="G35" i="24" s="1"/>
  <c r="C34" i="3"/>
  <c r="E34" i="3" s="1"/>
  <c r="G34" i="3" s="1"/>
  <c r="B35" i="3"/>
  <c r="C34" i="36"/>
  <c r="E34" i="36" s="1"/>
  <c r="G34" i="36" s="1"/>
  <c r="B35" i="36"/>
  <c r="G34" i="44"/>
  <c r="C35" i="44"/>
  <c r="E35" i="44"/>
  <c r="B36" i="44"/>
  <c r="G20" i="92"/>
  <c r="C21" i="92"/>
  <c r="B35" i="109"/>
  <c r="C34" i="109"/>
  <c r="E34" i="109" s="1"/>
  <c r="G34" i="109" s="1"/>
  <c r="B35" i="119"/>
  <c r="C34" i="119"/>
  <c r="E34" i="119" s="1"/>
  <c r="G34" i="119" s="1"/>
  <c r="G33" i="75"/>
  <c r="E34" i="75"/>
  <c r="B35" i="51"/>
  <c r="C34" i="51"/>
  <c r="E34" i="51" s="1"/>
  <c r="G34" i="51" s="1"/>
  <c r="E34" i="23"/>
  <c r="G34" i="23" s="1"/>
  <c r="C21" i="93"/>
  <c r="G20" i="93"/>
  <c r="C34" i="82"/>
  <c r="E34" i="82" s="1"/>
  <c r="G34" i="82" s="1"/>
  <c r="B35" i="82"/>
  <c r="B36" i="23"/>
  <c r="C35" i="23"/>
  <c r="C34" i="75"/>
  <c r="B35" i="75"/>
  <c r="C34" i="77"/>
  <c r="E34" i="77" s="1"/>
  <c r="G34" i="77" s="1"/>
  <c r="B35" i="77"/>
  <c r="B36" i="16"/>
  <c r="C35" i="16"/>
  <c r="E35" i="16" s="1"/>
  <c r="G35" i="16" s="1"/>
  <c r="C32" i="60"/>
  <c r="C27" i="60"/>
  <c r="AH35" i="86" s="1"/>
  <c r="AJ35" i="86" s="1"/>
  <c r="C29" i="60"/>
  <c r="AH37" i="86" s="1"/>
  <c r="AJ37" i="86" s="1"/>
  <c r="C22" i="60"/>
  <c r="AH28" i="86" s="1"/>
  <c r="AJ28" i="86" s="1"/>
  <c r="C34" i="60"/>
  <c r="AH44" i="86" s="1"/>
  <c r="AJ44" i="86" s="1"/>
  <c r="C30" i="60"/>
  <c r="C31" i="60"/>
  <c r="C20" i="60"/>
  <c r="AH26" i="86" s="1"/>
  <c r="AJ26" i="86" s="1"/>
  <c r="C26" i="60"/>
  <c r="AH34" i="86" s="1"/>
  <c r="AJ34" i="86" s="1"/>
  <c r="C14" i="60"/>
  <c r="AH18" i="86" s="1"/>
  <c r="AJ18" i="86" s="1"/>
  <c r="C25" i="60"/>
  <c r="C16" i="60"/>
  <c r="AH20" i="86" s="1"/>
  <c r="AJ20" i="86" s="1"/>
  <c r="C13" i="60"/>
  <c r="AH17" i="86" s="1"/>
  <c r="AJ17" i="86" s="1"/>
  <c r="C15" i="60"/>
  <c r="AH19" i="86" s="1"/>
  <c r="AJ19" i="86" s="1"/>
  <c r="C12" i="60"/>
  <c r="AH16" i="86" s="1"/>
  <c r="AJ16" i="86" s="1"/>
  <c r="C17" i="60"/>
  <c r="AH21" i="86" s="1"/>
  <c r="AJ21" i="86" s="1"/>
  <c r="C23" i="60"/>
  <c r="AH29" i="86" s="1"/>
  <c r="AJ29" i="86" s="1"/>
  <c r="C18" i="60"/>
  <c r="AH22" i="86" s="1"/>
  <c r="C19" i="60"/>
  <c r="AH25" i="86" s="1"/>
  <c r="AJ25" i="86" s="1"/>
  <c r="C21" i="60"/>
  <c r="AH27" i="86" s="1"/>
  <c r="AJ27" i="86" s="1"/>
  <c r="Q37" i="60"/>
  <c r="Q40" i="60" s="1"/>
  <c r="Q41" i="60" s="1"/>
  <c r="O40" i="60"/>
  <c r="O41" i="60" s="1"/>
  <c r="AF37" i="60"/>
  <c r="AF40" i="60" s="1"/>
  <c r="AF41" i="60" s="1"/>
  <c r="AD40" i="60"/>
  <c r="AD41" i="60" s="1"/>
  <c r="AI37" i="60"/>
  <c r="AI40" i="60" s="1"/>
  <c r="AI41" i="60" s="1"/>
  <c r="AG40" i="60"/>
  <c r="AG41" i="60" s="1"/>
  <c r="AL37" i="60"/>
  <c r="AL40" i="60" s="1"/>
  <c r="AL41" i="60" s="1"/>
  <c r="AJ40" i="60"/>
  <c r="AJ41" i="60" s="1"/>
  <c r="AU37" i="60"/>
  <c r="AU40" i="60" s="1"/>
  <c r="AU41" i="60" s="1"/>
  <c r="AS40" i="60"/>
  <c r="AS41" i="60" s="1"/>
  <c r="AO37" i="60"/>
  <c r="AO40" i="60" s="1"/>
  <c r="AO41" i="60" s="1"/>
  <c r="AM40" i="60"/>
  <c r="AM41" i="60" s="1"/>
  <c r="T37" i="60"/>
  <c r="T40" i="60" s="1"/>
  <c r="T41" i="60" s="1"/>
  <c r="R40" i="60"/>
  <c r="R41" i="60" s="1"/>
  <c r="AX37" i="60"/>
  <c r="AX40" i="60" s="1"/>
  <c r="AX41" i="60" s="1"/>
  <c r="AV40" i="60"/>
  <c r="AV41" i="60" s="1"/>
  <c r="W37" i="60"/>
  <c r="W40" i="60" s="1"/>
  <c r="W41" i="60" s="1"/>
  <c r="U40" i="60"/>
  <c r="U41" i="60" s="1"/>
  <c r="BA37" i="60"/>
  <c r="BA40" i="60" s="1"/>
  <c r="BA41" i="60" s="1"/>
  <c r="AY40" i="60"/>
  <c r="AY41" i="60" s="1"/>
  <c r="Z37" i="60"/>
  <c r="Z40" i="60" s="1"/>
  <c r="Z41" i="60" s="1"/>
  <c r="X40" i="60"/>
  <c r="X41" i="60" s="1"/>
  <c r="AC37" i="60"/>
  <c r="AC40" i="60" s="1"/>
  <c r="AC41" i="60" s="1"/>
  <c r="AA40" i="60"/>
  <c r="AA41" i="60" s="1"/>
  <c r="C36" i="60"/>
  <c r="F37" i="60"/>
  <c r="F40" i="60" s="1"/>
  <c r="F41" i="60" s="1"/>
  <c r="N37" i="60"/>
  <c r="N40" i="60" s="1"/>
  <c r="N41" i="60" s="1"/>
  <c r="H37" i="60"/>
  <c r="H40" i="60" s="1"/>
  <c r="H41" i="60" s="1"/>
  <c r="AR37" i="60"/>
  <c r="AR40" i="60" s="1"/>
  <c r="AR41" i="60" s="1"/>
  <c r="E35" i="60" l="1"/>
  <c r="AH23" i="86"/>
  <c r="AJ22" i="86"/>
  <c r="AJ23" i="86" s="1"/>
  <c r="BV27" i="41"/>
  <c r="BW36" i="41"/>
  <c r="CR44" i="41"/>
  <c r="CR47" i="41" s="1"/>
  <c r="CR48" i="41"/>
  <c r="D27" i="41"/>
  <c r="H56" i="41" s="1"/>
  <c r="H57" i="41" s="1"/>
  <c r="D36" i="41"/>
  <c r="BW27" i="41"/>
  <c r="BV36" i="41"/>
  <c r="D53" i="86"/>
  <c r="K47" i="86"/>
  <c r="L47" i="86" s="1"/>
  <c r="AC48" i="86"/>
  <c r="AD48" i="86" s="1"/>
  <c r="N48" i="86"/>
  <c r="O48" i="86" s="1"/>
  <c r="H48" i="86"/>
  <c r="H47" i="86"/>
  <c r="I47" i="86" s="1"/>
  <c r="T48" i="86"/>
  <c r="U48" i="86" s="1"/>
  <c r="AC47" i="86"/>
  <c r="AD47" i="86" s="1"/>
  <c r="Q48" i="86"/>
  <c r="R48" i="86" s="1"/>
  <c r="K48" i="86"/>
  <c r="L48" i="86" s="1"/>
  <c r="Z48" i="86"/>
  <c r="AA48" i="86" s="1"/>
  <c r="U46" i="86"/>
  <c r="X46" i="86"/>
  <c r="AA46" i="86"/>
  <c r="AD46" i="86"/>
  <c r="L46" i="86"/>
  <c r="O46" i="86"/>
  <c r="R46" i="86"/>
  <c r="D49" i="86"/>
  <c r="D52" i="86" s="1"/>
  <c r="Q47" i="86"/>
  <c r="R47" i="86" s="1"/>
  <c r="GO17" i="41"/>
  <c r="GW40" i="41"/>
  <c r="GO40" i="41"/>
  <c r="CK16" i="41"/>
  <c r="CK32" i="41"/>
  <c r="BQ24" i="41"/>
  <c r="BQ17" i="41"/>
  <c r="BQ41" i="41"/>
  <c r="BQ32" i="41"/>
  <c r="HI23" i="41"/>
  <c r="GW33" i="41"/>
  <c r="CK40" i="41"/>
  <c r="GW16" i="41"/>
  <c r="GO41" i="41"/>
  <c r="GO32" i="41"/>
  <c r="GO23" i="41"/>
  <c r="GW15" i="41"/>
  <c r="GW41" i="41"/>
  <c r="HI24" i="41"/>
  <c r="HI17" i="41"/>
  <c r="GW32" i="41"/>
  <c r="BQ15" i="41"/>
  <c r="GW17" i="41"/>
  <c r="GW23" i="41"/>
  <c r="CK24" i="41"/>
  <c r="CK33" i="41"/>
  <c r="BQ33" i="41"/>
  <c r="HI33" i="41"/>
  <c r="GW24" i="41"/>
  <c r="HI32" i="41"/>
  <c r="BQ40" i="41"/>
  <c r="CK17" i="41"/>
  <c r="GO33" i="41"/>
  <c r="HI40" i="41"/>
  <c r="CK41" i="41"/>
  <c r="CK23" i="41"/>
  <c r="BQ23" i="41"/>
  <c r="HI41" i="41"/>
  <c r="GO24" i="41"/>
  <c r="G39" i="123"/>
  <c r="G40" i="123" s="1"/>
  <c r="W47" i="86"/>
  <c r="X47" i="86" s="1"/>
  <c r="Z47" i="86"/>
  <c r="E12" i="60"/>
  <c r="E15" i="60"/>
  <c r="E13" i="60"/>
  <c r="E16" i="60"/>
  <c r="E25" i="60"/>
  <c r="AH31" i="86"/>
  <c r="AH32" i="86" s="1"/>
  <c r="E14" i="60"/>
  <c r="E17" i="60"/>
  <c r="E26" i="60"/>
  <c r="E20" i="60"/>
  <c r="E31" i="60"/>
  <c r="AH39" i="86"/>
  <c r="E30" i="60"/>
  <c r="AH38" i="86"/>
  <c r="E36" i="60"/>
  <c r="AH46" i="86"/>
  <c r="E34" i="60"/>
  <c r="E28" i="60"/>
  <c r="E22" i="60"/>
  <c r="E29" i="60"/>
  <c r="E27" i="60"/>
  <c r="E23" i="60"/>
  <c r="E32" i="60"/>
  <c r="AH40" i="86"/>
  <c r="E21" i="60"/>
  <c r="E19" i="60"/>
  <c r="AJ30" i="86"/>
  <c r="E18" i="60"/>
  <c r="GQ42" i="41"/>
  <c r="GP42" i="41"/>
  <c r="B37" i="23"/>
  <c r="C37" i="23" s="1"/>
  <c r="C36" i="23"/>
  <c r="B36" i="96"/>
  <c r="C35" i="96"/>
  <c r="E35" i="96" s="1"/>
  <c r="G35" i="96" s="1"/>
  <c r="C35" i="57"/>
  <c r="E35" i="57" s="1"/>
  <c r="G35" i="57" s="1"/>
  <c r="B36" i="57"/>
  <c r="C35" i="95"/>
  <c r="E35" i="95" s="1"/>
  <c r="G35" i="95" s="1"/>
  <c r="B36" i="95"/>
  <c r="C35" i="70"/>
  <c r="E35" i="70" s="1"/>
  <c r="G35" i="70" s="1"/>
  <c r="B36" i="70"/>
  <c r="B37" i="46"/>
  <c r="BL38" i="27" s="1"/>
  <c r="FU43" i="41" s="1"/>
  <c r="C36" i="46"/>
  <c r="E36" i="46" s="1"/>
  <c r="G36" i="46" s="1"/>
  <c r="B36" i="75"/>
  <c r="C35" i="75"/>
  <c r="B36" i="81"/>
  <c r="C35" i="81"/>
  <c r="E35" i="81" s="1"/>
  <c r="G35" i="81" s="1"/>
  <c r="C35" i="21"/>
  <c r="E35" i="21" s="1"/>
  <c r="G35" i="21" s="1"/>
  <c r="B36" i="21"/>
  <c r="C37" i="11"/>
  <c r="B37" i="11" s="1"/>
  <c r="B36" i="11"/>
  <c r="C35" i="51"/>
  <c r="E35" i="51" s="1"/>
  <c r="G35" i="51" s="1"/>
  <c r="B36" i="51"/>
  <c r="B36" i="82"/>
  <c r="C35" i="82"/>
  <c r="E35" i="82" s="1"/>
  <c r="G35" i="82" s="1"/>
  <c r="B36" i="121"/>
  <c r="C35" i="121"/>
  <c r="E35" i="121" s="1"/>
  <c r="G35" i="121" s="1"/>
  <c r="B36" i="112"/>
  <c r="C35" i="112"/>
  <c r="E35" i="112" s="1"/>
  <c r="G35" i="112" s="1"/>
  <c r="B36" i="67"/>
  <c r="C35" i="67"/>
  <c r="E35" i="67" s="1"/>
  <c r="G35" i="67" s="1"/>
  <c r="HK42" i="41"/>
  <c r="HJ42" i="41"/>
  <c r="E35" i="11"/>
  <c r="G35" i="11" s="1"/>
  <c r="C36" i="49"/>
  <c r="E36" i="49" s="1"/>
  <c r="G36" i="49" s="1"/>
  <c r="B37" i="49"/>
  <c r="BR37" i="27" s="1"/>
  <c r="GS42" i="41" s="1"/>
  <c r="BW42" i="41"/>
  <c r="BV42" i="41"/>
  <c r="CL42" i="41"/>
  <c r="CM42" i="41"/>
  <c r="C35" i="90"/>
  <c r="E35" i="90" s="1"/>
  <c r="G35" i="90" s="1"/>
  <c r="B36" i="90"/>
  <c r="B37" i="50"/>
  <c r="C36" i="50"/>
  <c r="E36" i="50" s="1"/>
  <c r="G36" i="50" s="1"/>
  <c r="C35" i="61"/>
  <c r="E35" i="61" s="1"/>
  <c r="G35" i="61" s="1"/>
  <c r="B36" i="61"/>
  <c r="B37" i="44"/>
  <c r="AW36" i="27" s="1"/>
  <c r="DQ41" i="41" s="1"/>
  <c r="E36" i="44"/>
  <c r="C36" i="44"/>
  <c r="C36" i="14"/>
  <c r="E36" i="14" s="1"/>
  <c r="G36" i="14" s="1"/>
  <c r="B37" i="14"/>
  <c r="P36" i="27" s="1"/>
  <c r="Q41" i="41" s="1"/>
  <c r="B36" i="25"/>
  <c r="C35" i="25"/>
  <c r="E35" i="25" s="1"/>
  <c r="G35" i="25" s="1"/>
  <c r="C35" i="76"/>
  <c r="E35" i="76" s="1"/>
  <c r="G35" i="76" s="1"/>
  <c r="B36" i="76"/>
  <c r="EJ43" i="41"/>
  <c r="EJ48" i="41" s="1"/>
  <c r="CF43" i="41"/>
  <c r="P43" i="41"/>
  <c r="P44" i="41" s="1"/>
  <c r="P47" i="41" s="1"/>
  <c r="GV43" i="41"/>
  <c r="GV44" i="41" s="1"/>
  <c r="GV47" i="41" s="1"/>
  <c r="EF43" i="41"/>
  <c r="EF48" i="41" s="1"/>
  <c r="CB43" i="41"/>
  <c r="L43" i="41"/>
  <c r="L44" i="41" s="1"/>
  <c r="L47" i="41" s="1"/>
  <c r="GR43" i="41"/>
  <c r="GR48" i="41" s="1"/>
  <c r="EB43" i="41"/>
  <c r="H43" i="41"/>
  <c r="H48" i="41" s="1"/>
  <c r="DX43" i="41"/>
  <c r="DX48" i="41" s="1"/>
  <c r="GJ43" i="41"/>
  <c r="GJ44" i="41" s="1"/>
  <c r="GJ47" i="41" s="1"/>
  <c r="DP43" i="41"/>
  <c r="DP48" i="41" s="1"/>
  <c r="BT43" i="41"/>
  <c r="BT44" i="41" s="1"/>
  <c r="BT47" i="41" s="1"/>
  <c r="GF43" i="41"/>
  <c r="GF44" i="41" s="1"/>
  <c r="GF47" i="41" s="1"/>
  <c r="DL43" i="41"/>
  <c r="DL48" i="41" s="1"/>
  <c r="BP43" i="41"/>
  <c r="BP44" i="41" s="1"/>
  <c r="BP47" i="41" s="1"/>
  <c r="GB43" i="41"/>
  <c r="GB44" i="41" s="1"/>
  <c r="GB47" i="41" s="1"/>
  <c r="DH43" i="41"/>
  <c r="DH44" i="41" s="1"/>
  <c r="DH47" i="41" s="1"/>
  <c r="BL43" i="41"/>
  <c r="BL48" i="41" s="1"/>
  <c r="FT43" i="41"/>
  <c r="FT44" i="41" s="1"/>
  <c r="FT47" i="41" s="1"/>
  <c r="CZ43" i="41"/>
  <c r="CZ48" i="41" s="1"/>
  <c r="BD43" i="41"/>
  <c r="BD48" i="41" s="1"/>
  <c r="AZ43" i="41"/>
  <c r="AZ44" i="41" s="1"/>
  <c r="AZ47" i="41" s="1"/>
  <c r="FP43" i="41"/>
  <c r="FP44" i="41" s="1"/>
  <c r="FP47" i="41" s="1"/>
  <c r="AV43" i="41"/>
  <c r="AV48" i="41" s="1"/>
  <c r="FL43" i="41"/>
  <c r="FL44" i="41" s="1"/>
  <c r="FL47" i="41" s="1"/>
  <c r="CV43" i="41"/>
  <c r="CV44" i="41" s="1"/>
  <c r="CV47" i="41" s="1"/>
  <c r="AN43" i="41"/>
  <c r="AN44" i="41" s="1"/>
  <c r="AN47" i="41" s="1"/>
  <c r="FH43" i="41"/>
  <c r="FH44" i="41" s="1"/>
  <c r="FH47" i="41" s="1"/>
  <c r="AJ43" i="41"/>
  <c r="AJ48" i="41" s="1"/>
  <c r="HD43" i="41"/>
  <c r="HD48" i="41" s="1"/>
  <c r="EV43" i="41"/>
  <c r="CN43" i="41"/>
  <c r="CN48" i="41" s="1"/>
  <c r="X43" i="41"/>
  <c r="CJ43" i="41"/>
  <c r="BX43" i="41"/>
  <c r="BH43" i="41"/>
  <c r="BH48" i="41" s="1"/>
  <c r="AR43" i="41"/>
  <c r="AF43" i="41"/>
  <c r="AF44" i="41" s="1"/>
  <c r="AF47" i="41" s="1"/>
  <c r="HH43" i="41"/>
  <c r="HH48" i="41" s="1"/>
  <c r="AB43" i="41"/>
  <c r="AB44" i="41" s="1"/>
  <c r="AB47" i="41" s="1"/>
  <c r="GZ43" i="41"/>
  <c r="T43" i="41"/>
  <c r="T48" i="41" s="1"/>
  <c r="GN43" i="41"/>
  <c r="GN48" i="41" s="1"/>
  <c r="C43" i="41"/>
  <c r="FD43" i="41"/>
  <c r="FD48" i="41" s="1"/>
  <c r="DD43" i="41"/>
  <c r="DD44" i="41" s="1"/>
  <c r="DD47" i="41" s="1"/>
  <c r="FX43" i="41"/>
  <c r="EZ43" i="41"/>
  <c r="EZ44" i="41" s="1"/>
  <c r="EZ47" i="41" s="1"/>
  <c r="ER43" i="41"/>
  <c r="ER48" i="41" s="1"/>
  <c r="EN43" i="41"/>
  <c r="DT43" i="41"/>
  <c r="DT44" i="41" s="1"/>
  <c r="DT47" i="41" s="1"/>
  <c r="E21" i="93"/>
  <c r="B21" i="93"/>
  <c r="G35" i="44"/>
  <c r="C35" i="107"/>
  <c r="E35" i="107" s="1"/>
  <c r="G35" i="107" s="1"/>
  <c r="B36" i="107"/>
  <c r="B36" i="65"/>
  <c r="C35" i="65"/>
  <c r="E35" i="65" s="1"/>
  <c r="G35" i="65" s="1"/>
  <c r="B36" i="84"/>
  <c r="C35" i="84"/>
  <c r="E35" i="84" s="1"/>
  <c r="G35" i="84" s="1"/>
  <c r="B37" i="22"/>
  <c r="R38" i="27" s="1"/>
  <c r="Y43" i="41" s="1"/>
  <c r="C36" i="22"/>
  <c r="E36" i="22" s="1"/>
  <c r="G36" i="22" s="1"/>
  <c r="B36" i="36"/>
  <c r="C35" i="36"/>
  <c r="E35" i="36" s="1"/>
  <c r="G35" i="36" s="1"/>
  <c r="GY42" i="41"/>
  <c r="GX42" i="41"/>
  <c r="D42" i="41"/>
  <c r="B36" i="91"/>
  <c r="C35" i="91"/>
  <c r="E35" i="91" s="1"/>
  <c r="G35" i="91" s="1"/>
  <c r="B36" i="85"/>
  <c r="C35" i="85"/>
  <c r="E35" i="85" s="1"/>
  <c r="G35" i="85" s="1"/>
  <c r="B37" i="64"/>
  <c r="U37" i="27" s="1"/>
  <c r="AK42" i="41" s="1"/>
  <c r="C36" i="64"/>
  <c r="E36" i="64" s="1"/>
  <c r="G36" i="64" s="1"/>
  <c r="B35" i="73"/>
  <c r="C34" i="73"/>
  <c r="E34" i="73" s="1"/>
  <c r="G34" i="73" s="1"/>
  <c r="B36" i="104"/>
  <c r="C35" i="104"/>
  <c r="E35" i="104" s="1"/>
  <c r="G35" i="104" s="1"/>
  <c r="B36" i="111"/>
  <c r="C35" i="111"/>
  <c r="E35" i="111" s="1"/>
  <c r="G35" i="111" s="1"/>
  <c r="B37" i="16"/>
  <c r="W31" i="27" s="1"/>
  <c r="AS34" i="41" s="1"/>
  <c r="C36" i="16"/>
  <c r="E36" i="16" s="1"/>
  <c r="G36" i="16" s="1"/>
  <c r="C35" i="3"/>
  <c r="E35" i="3" s="1"/>
  <c r="G35" i="3" s="1"/>
  <c r="B36" i="3"/>
  <c r="B38" i="43"/>
  <c r="AV38" i="27" s="1"/>
  <c r="DM43" i="41" s="1"/>
  <c r="C37" i="43"/>
  <c r="E37" i="43" s="1"/>
  <c r="G37" i="43" s="1"/>
  <c r="B36" i="80"/>
  <c r="C35" i="80"/>
  <c r="E35" i="80" s="1"/>
  <c r="G35" i="80" s="1"/>
  <c r="AD38" i="27"/>
  <c r="AD40" i="27" s="1"/>
  <c r="BW38" i="27"/>
  <c r="BW40" i="27" s="1"/>
  <c r="AQ38" i="27"/>
  <c r="AQ40" i="27" s="1"/>
  <c r="AP38" i="27"/>
  <c r="AP40" i="27" s="1"/>
  <c r="BQ40" i="27"/>
  <c r="AN38" i="27"/>
  <c r="AN40" i="27" s="1"/>
  <c r="AM38" i="27"/>
  <c r="AM40" i="27" s="1"/>
  <c r="AL38" i="27"/>
  <c r="AL40" i="27" s="1"/>
  <c r="AJ38" i="27"/>
  <c r="AJ40" i="27" s="1"/>
  <c r="AE38" i="27"/>
  <c r="AC38" i="27"/>
  <c r="BS38" i="27"/>
  <c r="B36" i="110"/>
  <c r="C35" i="110"/>
  <c r="E35" i="110" s="1"/>
  <c r="G35" i="110" s="1"/>
  <c r="B36" i="83"/>
  <c r="C35" i="83"/>
  <c r="E35" i="83" s="1"/>
  <c r="G35" i="83" s="1"/>
  <c r="B35" i="38"/>
  <c r="C34" i="38"/>
  <c r="E34" i="38" s="1"/>
  <c r="G34" i="38" s="1"/>
  <c r="B37" i="18"/>
  <c r="S38" i="27" s="1"/>
  <c r="AC43" i="41" s="1"/>
  <c r="C36" i="18"/>
  <c r="E36" i="18" s="1"/>
  <c r="G36" i="18" s="1"/>
  <c r="B37" i="19"/>
  <c r="AT38" i="27" s="1"/>
  <c r="DE43" i="41" s="1"/>
  <c r="C36" i="19"/>
  <c r="E36" i="19" s="1"/>
  <c r="G36" i="19" s="1"/>
  <c r="BR42" i="41"/>
  <c r="BS42" i="41"/>
  <c r="B36" i="77"/>
  <c r="C35" i="77"/>
  <c r="E35" i="77" s="1"/>
  <c r="G35" i="77" s="1"/>
  <c r="G34" i="75"/>
  <c r="E35" i="75"/>
  <c r="B36" i="94"/>
  <c r="C35" i="94"/>
  <c r="E35" i="94" s="1"/>
  <c r="G35" i="94" s="1"/>
  <c r="E21" i="92"/>
  <c r="B21" i="92"/>
  <c r="C36" i="48"/>
  <c r="E36" i="48" s="1"/>
  <c r="G36" i="48" s="1"/>
  <c r="G39" i="48" s="1"/>
  <c r="G40" i="48" s="1"/>
  <c r="B37" i="48"/>
  <c r="X36" i="27" s="1"/>
  <c r="AW41" i="41" s="1"/>
  <c r="B36" i="53"/>
  <c r="C35" i="53"/>
  <c r="E35" i="53" s="1"/>
  <c r="G35" i="53" s="1"/>
  <c r="N47" i="86"/>
  <c r="B35" i="69"/>
  <c r="C34" i="69"/>
  <c r="E34" i="69" s="1"/>
  <c r="G34" i="69" s="1"/>
  <c r="C35" i="71"/>
  <c r="E35" i="71" s="1"/>
  <c r="G35" i="71" s="1"/>
  <c r="B36" i="71"/>
  <c r="T47" i="86"/>
  <c r="B36" i="119"/>
  <c r="C35" i="119"/>
  <c r="E35" i="119" s="1"/>
  <c r="G35" i="119" s="1"/>
  <c r="B37" i="24"/>
  <c r="C36" i="24"/>
  <c r="E36" i="24" s="1"/>
  <c r="G36" i="24" s="1"/>
  <c r="C35" i="88"/>
  <c r="E35" i="88" s="1"/>
  <c r="G35" i="88" s="1"/>
  <c r="B36" i="88"/>
  <c r="B36" i="117"/>
  <c r="C35" i="117"/>
  <c r="E35" i="117" s="1"/>
  <c r="G35" i="117" s="1"/>
  <c r="C35" i="124"/>
  <c r="E35" i="124" s="1"/>
  <c r="G35" i="124" s="1"/>
  <c r="B36" i="124"/>
  <c r="C36" i="17"/>
  <c r="E36" i="17" s="1"/>
  <c r="G36" i="17" s="1"/>
  <c r="B37" i="17"/>
  <c r="I46" i="86"/>
  <c r="E46" i="86"/>
  <c r="B36" i="125"/>
  <c r="C35" i="125"/>
  <c r="E35" i="125" s="1"/>
  <c r="G35" i="125" s="1"/>
  <c r="E35" i="23"/>
  <c r="G35" i="23" s="1"/>
  <c r="C35" i="109"/>
  <c r="E35" i="109" s="1"/>
  <c r="G35" i="109" s="1"/>
  <c r="B36" i="109"/>
  <c r="C36" i="66"/>
  <c r="E36" i="66" s="1"/>
  <c r="G36" i="66" s="1"/>
  <c r="B37" i="66"/>
  <c r="C36" i="8"/>
  <c r="E35" i="8"/>
  <c r="G35" i="8" s="1"/>
  <c r="C37" i="60"/>
  <c r="D56" i="41" l="1"/>
  <c r="D57" i="41" s="1"/>
  <c r="AS37" i="27"/>
  <c r="DA42" i="41" s="1"/>
  <c r="DB42" i="41" s="1"/>
  <c r="CZ44" i="41"/>
  <c r="CZ47" i="41" s="1"/>
  <c r="EZ48" i="41"/>
  <c r="H44" i="41"/>
  <c r="H47" i="41" s="1"/>
  <c r="DP44" i="41"/>
  <c r="DP47" i="41" s="1"/>
  <c r="FP48" i="41"/>
  <c r="FT48" i="41"/>
  <c r="AN48" i="41"/>
  <c r="T44" i="41"/>
  <c r="T47" i="41" s="1"/>
  <c r="GV48" i="41"/>
  <c r="BH44" i="41"/>
  <c r="BH47" i="41" s="1"/>
  <c r="AH47" i="86"/>
  <c r="AJ47" i="86" s="1"/>
  <c r="AH48" i="86"/>
  <c r="AJ48" i="86" s="1"/>
  <c r="BP48" i="41"/>
  <c r="AB48" i="41"/>
  <c r="GR44" i="41"/>
  <c r="GR47" i="41" s="1"/>
  <c r="AZ48" i="41"/>
  <c r="FL48" i="41"/>
  <c r="EV44" i="41"/>
  <c r="EV47" i="41" s="1"/>
  <c r="EV48" i="41"/>
  <c r="GN44" i="41"/>
  <c r="GN47" i="41" s="1"/>
  <c r="P48" i="41"/>
  <c r="L48" i="41"/>
  <c r="ER44" i="41"/>
  <c r="ER47" i="41" s="1"/>
  <c r="FX48" i="41"/>
  <c r="FX44" i="41"/>
  <c r="FX47" i="41" s="1"/>
  <c r="EB44" i="41"/>
  <c r="EB47" i="41" s="1"/>
  <c r="EB48" i="41"/>
  <c r="AV44" i="41"/>
  <c r="AV47" i="41" s="1"/>
  <c r="DT48" i="41"/>
  <c r="DH48" i="41"/>
  <c r="N38" i="27"/>
  <c r="I43" i="41" s="1"/>
  <c r="CV48" i="41"/>
  <c r="X44" i="41"/>
  <c r="X47" i="41" s="1"/>
  <c r="X48" i="41"/>
  <c r="EF44" i="41"/>
  <c r="EF47" i="41" s="1"/>
  <c r="DD48" i="41"/>
  <c r="HD44" i="41"/>
  <c r="HD47" i="41" s="1"/>
  <c r="GF48" i="41"/>
  <c r="CN44" i="41"/>
  <c r="CN47" i="41" s="1"/>
  <c r="AJ44" i="41"/>
  <c r="AJ47" i="41" s="1"/>
  <c r="HH44" i="41"/>
  <c r="HH47" i="41" s="1"/>
  <c r="BD44" i="41"/>
  <c r="BD47" i="41" s="1"/>
  <c r="BL44" i="41"/>
  <c r="BL47" i="41" s="1"/>
  <c r="BT48" i="41"/>
  <c r="GB48" i="41"/>
  <c r="CB48" i="41"/>
  <c r="CB44" i="41"/>
  <c r="CB47" i="41" s="1"/>
  <c r="CF48" i="41"/>
  <c r="CF44" i="41"/>
  <c r="CF47" i="41" s="1"/>
  <c r="FH48" i="41"/>
  <c r="FD44" i="41"/>
  <c r="FD47" i="41" s="1"/>
  <c r="DX44" i="41"/>
  <c r="DX47" i="41" s="1"/>
  <c r="GZ48" i="41"/>
  <c r="GZ44" i="41"/>
  <c r="GZ47" i="41" s="1"/>
  <c r="BX48" i="41"/>
  <c r="BX44" i="41"/>
  <c r="BX47" i="41" s="1"/>
  <c r="AF48" i="41"/>
  <c r="GJ48" i="41"/>
  <c r="EN48" i="41"/>
  <c r="EN44" i="41"/>
  <c r="EN47" i="41" s="1"/>
  <c r="AR48" i="41"/>
  <c r="AR44" i="41"/>
  <c r="AR47" i="41" s="1"/>
  <c r="CJ48" i="41"/>
  <c r="CJ44" i="41"/>
  <c r="CJ47" i="41" s="1"/>
  <c r="DL44" i="41"/>
  <c r="DL47" i="41" s="1"/>
  <c r="EJ44" i="41"/>
  <c r="EJ47" i="41" s="1"/>
  <c r="BQ36" i="41"/>
  <c r="GO36" i="41"/>
  <c r="GW36" i="41"/>
  <c r="BQ27" i="41"/>
  <c r="CK27" i="41"/>
  <c r="GO27" i="41"/>
  <c r="CK36" i="41"/>
  <c r="GW27" i="41"/>
  <c r="HI36" i="41"/>
  <c r="HI27" i="41"/>
  <c r="T49" i="86"/>
  <c r="T52" i="86" s="1"/>
  <c r="N49" i="86"/>
  <c r="N52" i="86" s="1"/>
  <c r="H49" i="86"/>
  <c r="H52" i="86" s="1"/>
  <c r="GW18" i="41"/>
  <c r="H53" i="86"/>
  <c r="Z53" i="86"/>
  <c r="AC53" i="86"/>
  <c r="AC49" i="86"/>
  <c r="AC52" i="86" s="1"/>
  <c r="R37" i="27"/>
  <c r="Y42" i="41" s="1"/>
  <c r="Z42" i="41" s="1"/>
  <c r="AH41" i="86"/>
  <c r="R33" i="27"/>
  <c r="Y38" i="41" s="1"/>
  <c r="R35" i="27"/>
  <c r="Y40" i="41" s="1"/>
  <c r="K49" i="86"/>
  <c r="K52" i="86" s="1"/>
  <c r="AJ46" i="86"/>
  <c r="K53" i="86"/>
  <c r="I48" i="86"/>
  <c r="I49" i="86" s="1"/>
  <c r="I52" i="86" s="1"/>
  <c r="E48" i="86"/>
  <c r="F48" i="86" s="1"/>
  <c r="R53" i="86"/>
  <c r="Q53" i="86"/>
  <c r="Z49" i="86"/>
  <c r="Z52" i="86" s="1"/>
  <c r="Q49" i="86"/>
  <c r="Q52" i="86" s="1"/>
  <c r="R49" i="86"/>
  <c r="R52" i="86" s="1"/>
  <c r="W53" i="86"/>
  <c r="AD49" i="86"/>
  <c r="AD52" i="86" s="1"/>
  <c r="AD53" i="86"/>
  <c r="T53" i="86"/>
  <c r="N53" i="86"/>
  <c r="W49" i="86"/>
  <c r="W52" i="86" s="1"/>
  <c r="L49" i="86"/>
  <c r="L52" i="86" s="1"/>
  <c r="L53" i="86"/>
  <c r="X53" i="86"/>
  <c r="X49" i="86"/>
  <c r="X52" i="86" s="1"/>
  <c r="F46" i="86"/>
  <c r="R41" i="41"/>
  <c r="S41" i="41"/>
  <c r="DS41" i="41"/>
  <c r="DR41" i="41"/>
  <c r="GY17" i="41"/>
  <c r="GX17" i="41"/>
  <c r="CM16" i="41"/>
  <c r="CL16" i="41"/>
  <c r="GY32" i="41"/>
  <c r="GX32" i="41"/>
  <c r="BS33" i="41"/>
  <c r="BR33" i="41"/>
  <c r="GQ23" i="41"/>
  <c r="GP23" i="41"/>
  <c r="BR15" i="41"/>
  <c r="BS15" i="41"/>
  <c r="CM24" i="41"/>
  <c r="CL24" i="41"/>
  <c r="GX41" i="41"/>
  <c r="GY41" i="41"/>
  <c r="CM40" i="41"/>
  <c r="CL40" i="41"/>
  <c r="GY23" i="41"/>
  <c r="GX23" i="41"/>
  <c r="BR17" i="41"/>
  <c r="BS17" i="41"/>
  <c r="GX40" i="41"/>
  <c r="GY40" i="41"/>
  <c r="GQ17" i="41"/>
  <c r="GP17" i="41"/>
  <c r="HK41" i="41"/>
  <c r="HJ41" i="41"/>
  <c r="BS41" i="41"/>
  <c r="BR41" i="41"/>
  <c r="GQ24" i="41"/>
  <c r="GP24" i="41"/>
  <c r="GP32" i="41"/>
  <c r="GQ32" i="41"/>
  <c r="HJ23" i="41"/>
  <c r="HK23" i="41"/>
  <c r="CM41" i="41"/>
  <c r="CL41" i="41"/>
  <c r="GY16" i="41"/>
  <c r="GX16" i="41"/>
  <c r="GY33" i="41"/>
  <c r="GX33" i="41"/>
  <c r="BS32" i="41"/>
  <c r="BR32" i="41"/>
  <c r="BQ13" i="41"/>
  <c r="GO14" i="41"/>
  <c r="HI14" i="41"/>
  <c r="BQ16" i="41"/>
  <c r="GO16" i="41"/>
  <c r="CK15" i="41"/>
  <c r="CK18" i="41" s="1"/>
  <c r="HI16" i="41"/>
  <c r="BR23" i="41"/>
  <c r="BS23" i="41"/>
  <c r="HJ32" i="41"/>
  <c r="HK32" i="41"/>
  <c r="BS24" i="41"/>
  <c r="BR24" i="41"/>
  <c r="CL32" i="41"/>
  <c r="CM32" i="41"/>
  <c r="CM23" i="41"/>
  <c r="CL23" i="41"/>
  <c r="CM17" i="41"/>
  <c r="CL17" i="41"/>
  <c r="GY24" i="41"/>
  <c r="GX24" i="41"/>
  <c r="CM33" i="41"/>
  <c r="CL33" i="41"/>
  <c r="HJ17" i="41"/>
  <c r="HK17" i="41"/>
  <c r="GY15" i="41"/>
  <c r="GX15" i="41"/>
  <c r="HJ33" i="41"/>
  <c r="HK33" i="41"/>
  <c r="BS40" i="41"/>
  <c r="BR40" i="41"/>
  <c r="GQ40" i="41"/>
  <c r="GP40" i="41"/>
  <c r="HJ40" i="41"/>
  <c r="HK40" i="41"/>
  <c r="HK24" i="41"/>
  <c r="HJ24" i="41"/>
  <c r="GQ33" i="41"/>
  <c r="GP33" i="41"/>
  <c r="GQ41" i="41"/>
  <c r="GP41" i="41"/>
  <c r="AX41" i="41"/>
  <c r="AY41" i="41"/>
  <c r="BR31" i="27"/>
  <c r="GS34" i="41" s="1"/>
  <c r="GT34" i="41" s="1"/>
  <c r="AS33" i="27"/>
  <c r="DA38" i="41" s="1"/>
  <c r="U36" i="27"/>
  <c r="AK41" i="41" s="1"/>
  <c r="U33" i="27"/>
  <c r="AK38" i="41" s="1"/>
  <c r="AT32" i="27"/>
  <c r="DE35" i="41" s="1"/>
  <c r="DG35" i="41" s="1"/>
  <c r="U38" i="27"/>
  <c r="AK43" i="41" s="1"/>
  <c r="AM43" i="41" s="1"/>
  <c r="BR30" i="27"/>
  <c r="GS33" i="41" s="1"/>
  <c r="BR32" i="27"/>
  <c r="GS35" i="41" s="1"/>
  <c r="GU35" i="41" s="1"/>
  <c r="BR35" i="27"/>
  <c r="GS40" i="41" s="1"/>
  <c r="BR34" i="27"/>
  <c r="GS39" i="41" s="1"/>
  <c r="AS34" i="27"/>
  <c r="DA39" i="41" s="1"/>
  <c r="AS32" i="27"/>
  <c r="DA35" i="41" s="1"/>
  <c r="AS35" i="27"/>
  <c r="DA40" i="41" s="1"/>
  <c r="R32" i="27"/>
  <c r="Y35" i="41" s="1"/>
  <c r="Z35" i="41" s="1"/>
  <c r="AT37" i="27"/>
  <c r="DE42" i="41" s="1"/>
  <c r="DG42" i="41" s="1"/>
  <c r="N32" i="27"/>
  <c r="I35" i="41" s="1"/>
  <c r="AS38" i="27"/>
  <c r="DA43" i="41" s="1"/>
  <c r="DB43" i="41" s="1"/>
  <c r="G36" i="44"/>
  <c r="AW37" i="27"/>
  <c r="DQ42" i="41" s="1"/>
  <c r="DS42" i="41" s="1"/>
  <c r="AW38" i="27"/>
  <c r="DQ43" i="41" s="1"/>
  <c r="DS43" i="41" s="1"/>
  <c r="W38" i="27"/>
  <c r="AS43" i="41" s="1"/>
  <c r="AU43" i="41" s="1"/>
  <c r="W34" i="27"/>
  <c r="AS39" i="41" s="1"/>
  <c r="AW35" i="27"/>
  <c r="DQ40" i="41" s="1"/>
  <c r="W35" i="27"/>
  <c r="AS40" i="41" s="1"/>
  <c r="AA47" i="86"/>
  <c r="AA49" i="86" s="1"/>
  <c r="AA52" i="86" s="1"/>
  <c r="W36" i="27"/>
  <c r="AS41" i="41" s="1"/>
  <c r="W33" i="27"/>
  <c r="AS38" i="41" s="1"/>
  <c r="HI43" i="41"/>
  <c r="HJ43" i="41" s="1"/>
  <c r="U34" i="27"/>
  <c r="AK39" i="41" s="1"/>
  <c r="U35" i="27"/>
  <c r="AK40" i="41" s="1"/>
  <c r="U32" i="27"/>
  <c r="AK35" i="41" s="1"/>
  <c r="AM35" i="41" s="1"/>
  <c r="N34" i="27"/>
  <c r="I39" i="41" s="1"/>
  <c r="X34" i="27"/>
  <c r="AW39" i="41" s="1"/>
  <c r="GO43" i="41"/>
  <c r="AW31" i="27"/>
  <c r="DQ34" i="41" s="1"/>
  <c r="DS34" i="41" s="1"/>
  <c r="N36" i="27"/>
  <c r="I41" i="41" s="1"/>
  <c r="AW33" i="27"/>
  <c r="DQ38" i="41" s="1"/>
  <c r="AW34" i="27"/>
  <c r="DQ39" i="41" s="1"/>
  <c r="AV37" i="27"/>
  <c r="DM42" i="41" s="1"/>
  <c r="DO42" i="41" s="1"/>
  <c r="U31" i="27"/>
  <c r="AK34" i="41" s="1"/>
  <c r="AM34" i="41" s="1"/>
  <c r="AJ39" i="86"/>
  <c r="AJ31" i="86"/>
  <c r="AJ32" i="86" s="1"/>
  <c r="AJ40" i="86"/>
  <c r="AJ38" i="86"/>
  <c r="DO43" i="41"/>
  <c r="DN43" i="41"/>
  <c r="AM42" i="41"/>
  <c r="AL42" i="41"/>
  <c r="FW43" i="41"/>
  <c r="FV43" i="41"/>
  <c r="AA43" i="41"/>
  <c r="Z43" i="41"/>
  <c r="C37" i="24"/>
  <c r="E37" i="24" s="1"/>
  <c r="G37" i="24" s="1"/>
  <c r="G39" i="24" s="1"/>
  <c r="G40" i="24" s="1"/>
  <c r="V9" i="27"/>
  <c r="AO6" i="41" s="1"/>
  <c r="V8" i="27"/>
  <c r="V10" i="27"/>
  <c r="AO7" i="41" s="1"/>
  <c r="V11" i="27"/>
  <c r="AO8" i="41" s="1"/>
  <c r="V12" i="27"/>
  <c r="AO11" i="41" s="1"/>
  <c r="V15" i="27"/>
  <c r="AO14" i="41" s="1"/>
  <c r="V13" i="27"/>
  <c r="AO12" i="41" s="1"/>
  <c r="V14" i="27"/>
  <c r="AO13" i="41" s="1"/>
  <c r="V18" i="27"/>
  <c r="AO17" i="41" s="1"/>
  <c r="V16" i="27"/>
  <c r="AO15" i="41" s="1"/>
  <c r="V17" i="27"/>
  <c r="AO16" i="41" s="1"/>
  <c r="V20" i="27"/>
  <c r="AO21" i="41" s="1"/>
  <c r="V19" i="27"/>
  <c r="AO20" i="41" s="1"/>
  <c r="V21" i="27"/>
  <c r="AO22" i="41" s="1"/>
  <c r="V22" i="27"/>
  <c r="AO23" i="41" s="1"/>
  <c r="V25" i="27"/>
  <c r="AO26" i="41" s="1"/>
  <c r="V24" i="27"/>
  <c r="AO25" i="41" s="1"/>
  <c r="V23" i="27"/>
  <c r="AO24" i="41" s="1"/>
  <c r="V28" i="27"/>
  <c r="AO31" i="41" s="1"/>
  <c r="V26" i="27"/>
  <c r="AO29" i="41" s="1"/>
  <c r="V27" i="27"/>
  <c r="AO30" i="41" s="1"/>
  <c r="V30" i="27"/>
  <c r="AO33" i="41" s="1"/>
  <c r="V29" i="27"/>
  <c r="AO32" i="41" s="1"/>
  <c r="V33" i="27"/>
  <c r="AO38" i="41" s="1"/>
  <c r="V32" i="27"/>
  <c r="AO35" i="41" s="1"/>
  <c r="V31" i="27"/>
  <c r="AO34" i="41" s="1"/>
  <c r="O47" i="86"/>
  <c r="O49" i="86" s="1"/>
  <c r="O52" i="86" s="1"/>
  <c r="B37" i="111"/>
  <c r="BE38" i="27" s="1"/>
  <c r="EW43" i="41" s="1"/>
  <c r="C36" i="111"/>
  <c r="E36" i="111" s="1"/>
  <c r="G36" i="111" s="1"/>
  <c r="B37" i="85"/>
  <c r="BC34" i="27" s="1"/>
  <c r="EO39" i="41" s="1"/>
  <c r="C36" i="85"/>
  <c r="E36" i="85" s="1"/>
  <c r="G36" i="85" s="1"/>
  <c r="C36" i="36"/>
  <c r="E36" i="36" s="1"/>
  <c r="G36" i="36" s="1"/>
  <c r="B37" i="36"/>
  <c r="C37" i="36" s="1"/>
  <c r="E37" i="36" s="1"/>
  <c r="G37" i="36" s="1"/>
  <c r="C36" i="67"/>
  <c r="E36" i="67" s="1"/>
  <c r="G36" i="67" s="1"/>
  <c r="B37" i="67"/>
  <c r="BV31" i="27" s="1"/>
  <c r="HE34" i="41" s="1"/>
  <c r="BL36" i="27"/>
  <c r="FU41" i="41" s="1"/>
  <c r="G21" i="92"/>
  <c r="C22" i="92"/>
  <c r="C35" i="38"/>
  <c r="E35" i="38" s="1"/>
  <c r="G35" i="38" s="1"/>
  <c r="B36" i="38"/>
  <c r="P38" i="27"/>
  <c r="Q43" i="41" s="1"/>
  <c r="B37" i="80"/>
  <c r="AK36" i="27" s="1"/>
  <c r="CO41" i="41" s="1"/>
  <c r="C36" i="80"/>
  <c r="E36" i="80" s="1"/>
  <c r="G36" i="80" s="1"/>
  <c r="B37" i="61"/>
  <c r="AX36" i="27" s="1"/>
  <c r="DU41" i="41" s="1"/>
  <c r="C36" i="61"/>
  <c r="E36" i="61" s="1"/>
  <c r="G36" i="61" s="1"/>
  <c r="C36" i="94"/>
  <c r="E36" i="94" s="1"/>
  <c r="G36" i="94" s="1"/>
  <c r="B37" i="94"/>
  <c r="BB37" i="27" s="1"/>
  <c r="EK42" i="41" s="1"/>
  <c r="AV35" i="27"/>
  <c r="DM40" i="41" s="1"/>
  <c r="C36" i="25"/>
  <c r="E36" i="25" s="1"/>
  <c r="G36" i="25" s="1"/>
  <c r="B37" i="25"/>
  <c r="C37" i="25" s="1"/>
  <c r="E37" i="25" s="1"/>
  <c r="G37" i="25" s="1"/>
  <c r="B37" i="70"/>
  <c r="C37" i="70" s="1"/>
  <c r="E37" i="70" s="1"/>
  <c r="G37" i="70" s="1"/>
  <c r="C36" i="70"/>
  <c r="E36" i="70" s="1"/>
  <c r="G36" i="70" s="1"/>
  <c r="BL33" i="27"/>
  <c r="FU38" i="41" s="1"/>
  <c r="B37" i="53"/>
  <c r="AU35" i="27" s="1"/>
  <c r="DI40" i="41" s="1"/>
  <c r="C36" i="53"/>
  <c r="E36" i="53" s="1"/>
  <c r="G36" i="53" s="1"/>
  <c r="AV32" i="27"/>
  <c r="DM35" i="41" s="1"/>
  <c r="P30" i="27"/>
  <c r="Q33" i="41" s="1"/>
  <c r="C37" i="49"/>
  <c r="E37" i="49" s="1"/>
  <c r="G37" i="49" s="1"/>
  <c r="G39" i="49" s="1"/>
  <c r="G40" i="49" s="1"/>
  <c r="BR8" i="27"/>
  <c r="BR9" i="27"/>
  <c r="GS6" i="41" s="1"/>
  <c r="BR13" i="27"/>
  <c r="GS12" i="41" s="1"/>
  <c r="BR11" i="27"/>
  <c r="GS8" i="41" s="1"/>
  <c r="BR10" i="27"/>
  <c r="GS7" i="41" s="1"/>
  <c r="BR15" i="27"/>
  <c r="GS14" i="41" s="1"/>
  <c r="BR12" i="27"/>
  <c r="GS11" i="41" s="1"/>
  <c r="BR16" i="27"/>
  <c r="GS15" i="41" s="1"/>
  <c r="BR17" i="27"/>
  <c r="GS16" i="41" s="1"/>
  <c r="BR14" i="27"/>
  <c r="GS13" i="41" s="1"/>
  <c r="BR19" i="27"/>
  <c r="GS20" i="41" s="1"/>
  <c r="BR18" i="27"/>
  <c r="GS17" i="41" s="1"/>
  <c r="BR20" i="27"/>
  <c r="GS21" i="41" s="1"/>
  <c r="BR22" i="27"/>
  <c r="GS23" i="41" s="1"/>
  <c r="BR21" i="27"/>
  <c r="GS22" i="41" s="1"/>
  <c r="BR23" i="27"/>
  <c r="GS24" i="41" s="1"/>
  <c r="BR27" i="27"/>
  <c r="GS30" i="41" s="1"/>
  <c r="BR24" i="27"/>
  <c r="GS25" i="41" s="1"/>
  <c r="BR26" i="27"/>
  <c r="GS29" i="41" s="1"/>
  <c r="BR25" i="27"/>
  <c r="GS26" i="41" s="1"/>
  <c r="BR28" i="27"/>
  <c r="GS31" i="41" s="1"/>
  <c r="BR33" i="27"/>
  <c r="GS38" i="41" s="1"/>
  <c r="BR29" i="27"/>
  <c r="GS32" i="41" s="1"/>
  <c r="AV33" i="27"/>
  <c r="DM38" i="41" s="1"/>
  <c r="B37" i="109"/>
  <c r="C36" i="109"/>
  <c r="E36" i="109" s="1"/>
  <c r="G36" i="109" s="1"/>
  <c r="B37" i="83"/>
  <c r="C37" i="83" s="1"/>
  <c r="E37" i="83" s="1"/>
  <c r="G37" i="83" s="1"/>
  <c r="C36" i="83"/>
  <c r="E36" i="83" s="1"/>
  <c r="G36" i="83" s="1"/>
  <c r="B37" i="91"/>
  <c r="BO35" i="27" s="1"/>
  <c r="GG40" i="41" s="1"/>
  <c r="C36" i="91"/>
  <c r="E36" i="91" s="1"/>
  <c r="G36" i="91" s="1"/>
  <c r="C37" i="46"/>
  <c r="E37" i="46" s="1"/>
  <c r="G37" i="46" s="1"/>
  <c r="G39" i="46" s="1"/>
  <c r="G40" i="46" s="1"/>
  <c r="BL8" i="27"/>
  <c r="BL12" i="27"/>
  <c r="FU11" i="41" s="1"/>
  <c r="BL9" i="27"/>
  <c r="FU6" i="41" s="1"/>
  <c r="BL13" i="27"/>
  <c r="FU12" i="41" s="1"/>
  <c r="BL10" i="27"/>
  <c r="FU7" i="41" s="1"/>
  <c r="BL11" i="27"/>
  <c r="FU8" i="41" s="1"/>
  <c r="BL14" i="27"/>
  <c r="FU13" i="41" s="1"/>
  <c r="BL15" i="27"/>
  <c r="FU14" i="41" s="1"/>
  <c r="BL17" i="27"/>
  <c r="FU16" i="41" s="1"/>
  <c r="BL18" i="27"/>
  <c r="FU17" i="41" s="1"/>
  <c r="BL16" i="27"/>
  <c r="FU15" i="41" s="1"/>
  <c r="BL19" i="27"/>
  <c r="FU20" i="41" s="1"/>
  <c r="BL23" i="27"/>
  <c r="FU24" i="41" s="1"/>
  <c r="BL21" i="27"/>
  <c r="FU22" i="41" s="1"/>
  <c r="BL20" i="27"/>
  <c r="FU21" i="41" s="1"/>
  <c r="BL22" i="27"/>
  <c r="FU23" i="41" s="1"/>
  <c r="BL25" i="27"/>
  <c r="FU26" i="41" s="1"/>
  <c r="BL24" i="27"/>
  <c r="FU25" i="41" s="1"/>
  <c r="BL27" i="27"/>
  <c r="FU30" i="41" s="1"/>
  <c r="BL26" i="27"/>
  <c r="FU29" i="41" s="1"/>
  <c r="BL28" i="27"/>
  <c r="FU31" i="41" s="1"/>
  <c r="BL32" i="27"/>
  <c r="FU35" i="41" s="1"/>
  <c r="BL31" i="27"/>
  <c r="FU34" i="41" s="1"/>
  <c r="BL29" i="27"/>
  <c r="FU32" i="41" s="1"/>
  <c r="BL30" i="27"/>
  <c r="FU33" i="41" s="1"/>
  <c r="BL34" i="27"/>
  <c r="FU39" i="41" s="1"/>
  <c r="V37" i="27"/>
  <c r="AO42" i="41" s="1"/>
  <c r="B37" i="117"/>
  <c r="BF35" i="27" s="1"/>
  <c r="FA40" i="41" s="1"/>
  <c r="C36" i="117"/>
  <c r="E36" i="117" s="1"/>
  <c r="G36" i="117" s="1"/>
  <c r="C36" i="119"/>
  <c r="E36" i="119" s="1"/>
  <c r="G36" i="119" s="1"/>
  <c r="B37" i="119"/>
  <c r="T36" i="27" s="1"/>
  <c r="AG41" i="41" s="1"/>
  <c r="C37" i="19"/>
  <c r="E37" i="19" s="1"/>
  <c r="G37" i="19" s="1"/>
  <c r="G39" i="19" s="1"/>
  <c r="G40" i="19" s="1"/>
  <c r="AT8" i="27"/>
  <c r="AT9" i="27"/>
  <c r="DE6" i="41" s="1"/>
  <c r="AT10" i="27"/>
  <c r="DE7" i="41" s="1"/>
  <c r="AT11" i="27"/>
  <c r="DE8" i="41" s="1"/>
  <c r="AT12" i="27"/>
  <c r="DE11" i="41" s="1"/>
  <c r="AT13" i="27"/>
  <c r="DE12" i="41" s="1"/>
  <c r="AT14" i="27"/>
  <c r="DE13" i="41" s="1"/>
  <c r="AT16" i="27"/>
  <c r="DE15" i="41" s="1"/>
  <c r="AT18" i="27"/>
  <c r="DE17" i="41" s="1"/>
  <c r="AT15" i="27"/>
  <c r="DE14" i="41" s="1"/>
  <c r="AT17" i="27"/>
  <c r="DE16" i="41" s="1"/>
  <c r="AT22" i="27"/>
  <c r="DE23" i="41" s="1"/>
  <c r="AT20" i="27"/>
  <c r="DE21" i="41" s="1"/>
  <c r="AT23" i="27"/>
  <c r="DE24" i="41" s="1"/>
  <c r="AT19" i="27"/>
  <c r="DE20" i="41" s="1"/>
  <c r="AT21" i="27"/>
  <c r="DE22" i="41" s="1"/>
  <c r="AT24" i="27"/>
  <c r="DE25" i="41" s="1"/>
  <c r="AT25" i="27"/>
  <c r="DE26" i="41" s="1"/>
  <c r="AT26" i="27"/>
  <c r="DE29" i="41" s="1"/>
  <c r="AT27" i="27"/>
  <c r="DE30" i="41" s="1"/>
  <c r="AT28" i="27"/>
  <c r="DE31" i="41" s="1"/>
  <c r="AT29" i="27"/>
  <c r="DE32" i="41" s="1"/>
  <c r="AT34" i="27"/>
  <c r="DE39" i="41" s="1"/>
  <c r="AT33" i="27"/>
  <c r="DE38" i="41" s="1"/>
  <c r="AT30" i="27"/>
  <c r="DE33" i="41" s="1"/>
  <c r="AT31" i="27"/>
  <c r="DE34" i="41" s="1"/>
  <c r="AT35" i="27"/>
  <c r="DE40" i="41" s="1"/>
  <c r="AT36" i="27"/>
  <c r="DE41" i="41" s="1"/>
  <c r="V38" i="27"/>
  <c r="AO43" i="41" s="1"/>
  <c r="B37" i="3"/>
  <c r="C37" i="3" s="1"/>
  <c r="E37" i="3" s="1"/>
  <c r="G37" i="3" s="1"/>
  <c r="C36" i="3"/>
  <c r="E36" i="3" s="1"/>
  <c r="G36" i="3" s="1"/>
  <c r="B37" i="104"/>
  <c r="AO33" i="27" s="1"/>
  <c r="CW38" i="41" s="1"/>
  <c r="C36" i="104"/>
  <c r="E36" i="104" s="1"/>
  <c r="G36" i="104" s="1"/>
  <c r="C36" i="107"/>
  <c r="E36" i="107" s="1"/>
  <c r="G36" i="107" s="1"/>
  <c r="B37" i="107"/>
  <c r="Y35" i="27" s="1"/>
  <c r="BA40" i="41" s="1"/>
  <c r="CK43" i="41"/>
  <c r="CK44" i="41" s="1"/>
  <c r="C37" i="50"/>
  <c r="E37" i="50" s="1"/>
  <c r="G37" i="50" s="1"/>
  <c r="B38" i="50"/>
  <c r="BI32" i="27" s="1"/>
  <c r="FI35" i="41" s="1"/>
  <c r="C36" i="112"/>
  <c r="E36" i="112" s="1"/>
  <c r="G36" i="112" s="1"/>
  <c r="B37" i="112"/>
  <c r="BD37" i="27" s="1"/>
  <c r="ES42" i="41" s="1"/>
  <c r="B37" i="21"/>
  <c r="BN36" i="27" s="1"/>
  <c r="GC41" i="41" s="1"/>
  <c r="C36" i="21"/>
  <c r="E36" i="21" s="1"/>
  <c r="G36" i="21" s="1"/>
  <c r="C35" i="69"/>
  <c r="E35" i="69" s="1"/>
  <c r="G35" i="69" s="1"/>
  <c r="B36" i="69"/>
  <c r="AV36" i="27"/>
  <c r="DM41" i="41" s="1"/>
  <c r="X38" i="27"/>
  <c r="AW43" i="41" s="1"/>
  <c r="C37" i="22"/>
  <c r="E37" i="22" s="1"/>
  <c r="G37" i="22" s="1"/>
  <c r="G39" i="22" s="1"/>
  <c r="G40" i="22" s="1"/>
  <c r="R9" i="27"/>
  <c r="Y6" i="41" s="1"/>
  <c r="R8" i="27"/>
  <c r="R10" i="27"/>
  <c r="Y7" i="41" s="1"/>
  <c r="R12" i="27"/>
  <c r="Y11" i="41" s="1"/>
  <c r="R11" i="27"/>
  <c r="Y8" i="41" s="1"/>
  <c r="R13" i="27"/>
  <c r="Y12" i="41" s="1"/>
  <c r="R17" i="27"/>
  <c r="Y16" i="41" s="1"/>
  <c r="R14" i="27"/>
  <c r="Y13" i="41" s="1"/>
  <c r="R15" i="27"/>
  <c r="Y14" i="41" s="1"/>
  <c r="R16" i="27"/>
  <c r="Y15" i="41" s="1"/>
  <c r="R18" i="27"/>
  <c r="Y17" i="41" s="1"/>
  <c r="R23" i="27"/>
  <c r="Y24" i="41" s="1"/>
  <c r="R19" i="27"/>
  <c r="Y20" i="41" s="1"/>
  <c r="R20" i="27"/>
  <c r="Y21" i="41" s="1"/>
  <c r="R21" i="27"/>
  <c r="Y22" i="41" s="1"/>
  <c r="R22" i="27"/>
  <c r="Y23" i="41" s="1"/>
  <c r="R24" i="27"/>
  <c r="Y25" i="41" s="1"/>
  <c r="R26" i="27"/>
  <c r="Y29" i="41" s="1"/>
  <c r="R25" i="27"/>
  <c r="Y26" i="41" s="1"/>
  <c r="R31" i="27"/>
  <c r="Y34" i="41" s="1"/>
  <c r="R27" i="27"/>
  <c r="Y30" i="41" s="1"/>
  <c r="R29" i="27"/>
  <c r="Y32" i="41" s="1"/>
  <c r="R30" i="27"/>
  <c r="Y33" i="41" s="1"/>
  <c r="R28" i="27"/>
  <c r="Y31" i="41" s="1"/>
  <c r="R34" i="27"/>
  <c r="Y39" i="41" s="1"/>
  <c r="B37" i="95"/>
  <c r="BA36" i="27" s="1"/>
  <c r="EG41" i="41" s="1"/>
  <c r="C36" i="95"/>
  <c r="E36" i="95" s="1"/>
  <c r="G36" i="95" s="1"/>
  <c r="DG43" i="41"/>
  <c r="DF43" i="41"/>
  <c r="E36" i="75"/>
  <c r="G35" i="75"/>
  <c r="C37" i="18"/>
  <c r="E37" i="18" s="1"/>
  <c r="G37" i="18" s="1"/>
  <c r="G39" i="18" s="1"/>
  <c r="G40" i="18" s="1"/>
  <c r="S9" i="27"/>
  <c r="AC6" i="41" s="1"/>
  <c r="S8" i="27"/>
  <c r="S12" i="27"/>
  <c r="AC11" i="41" s="1"/>
  <c r="S10" i="27"/>
  <c r="AC7" i="41" s="1"/>
  <c r="S11" i="27"/>
  <c r="AC8" i="41" s="1"/>
  <c r="S13" i="27"/>
  <c r="AC12" i="41" s="1"/>
  <c r="S14" i="27"/>
  <c r="AC13" i="41" s="1"/>
  <c r="S15" i="27"/>
  <c r="AC14" i="41" s="1"/>
  <c r="S16" i="27"/>
  <c r="AC15" i="41" s="1"/>
  <c r="S17" i="27"/>
  <c r="AC16" i="41" s="1"/>
  <c r="S19" i="27"/>
  <c r="AC20" i="41" s="1"/>
  <c r="S18" i="27"/>
  <c r="AC17" i="41" s="1"/>
  <c r="S21" i="27"/>
  <c r="AC22" i="41" s="1"/>
  <c r="S20" i="27"/>
  <c r="AC21" i="41" s="1"/>
  <c r="S22" i="27"/>
  <c r="AC23" i="41" s="1"/>
  <c r="S24" i="27"/>
  <c r="AC25" i="41" s="1"/>
  <c r="S23" i="27"/>
  <c r="AC24" i="41" s="1"/>
  <c r="S28" i="27"/>
  <c r="AC31" i="41" s="1"/>
  <c r="S25" i="27"/>
  <c r="AC26" i="41" s="1"/>
  <c r="S31" i="27"/>
  <c r="AC34" i="41" s="1"/>
  <c r="S27" i="27"/>
  <c r="AC30" i="41" s="1"/>
  <c r="S26" i="27"/>
  <c r="AC29" i="41" s="1"/>
  <c r="S30" i="27"/>
  <c r="AC33" i="41" s="1"/>
  <c r="S32" i="27"/>
  <c r="AC35" i="41" s="1"/>
  <c r="S29" i="27"/>
  <c r="AC32" i="41" s="1"/>
  <c r="S37" i="27"/>
  <c r="AC42" i="41" s="1"/>
  <c r="S33" i="27"/>
  <c r="AC38" i="41" s="1"/>
  <c r="S35" i="27"/>
  <c r="AC40" i="41" s="1"/>
  <c r="S34" i="27"/>
  <c r="AC39" i="41" s="1"/>
  <c r="S36" i="27"/>
  <c r="AC41" i="41" s="1"/>
  <c r="B37" i="110"/>
  <c r="Z34" i="27" s="1"/>
  <c r="C36" i="110"/>
  <c r="E36" i="110" s="1"/>
  <c r="G36" i="110" s="1"/>
  <c r="R36" i="27"/>
  <c r="Y41" i="41" s="1"/>
  <c r="B37" i="124"/>
  <c r="AR32" i="27" s="1"/>
  <c r="CS35" i="41" s="1"/>
  <c r="C36" i="124"/>
  <c r="E36" i="124" s="1"/>
  <c r="G36" i="124" s="1"/>
  <c r="BQ43" i="41"/>
  <c r="BQ44" i="41" s="1"/>
  <c r="AC40" i="27"/>
  <c r="B36" i="73"/>
  <c r="C35" i="73"/>
  <c r="E35" i="73" s="1"/>
  <c r="G35" i="73" s="1"/>
  <c r="C36" i="84"/>
  <c r="E36" i="84" s="1"/>
  <c r="G36" i="84" s="1"/>
  <c r="B37" i="84"/>
  <c r="C37" i="84" s="1"/>
  <c r="E37" i="84" s="1"/>
  <c r="G37" i="84" s="1"/>
  <c r="B37" i="90"/>
  <c r="BK36" i="27" s="1"/>
  <c r="FQ41" i="41" s="1"/>
  <c r="C36" i="90"/>
  <c r="E36" i="90" s="1"/>
  <c r="G36" i="90" s="1"/>
  <c r="B37" i="121"/>
  <c r="BG37" i="27" s="1"/>
  <c r="FE42" i="41" s="1"/>
  <c r="C36" i="121"/>
  <c r="E36" i="121" s="1"/>
  <c r="G36" i="121" s="1"/>
  <c r="C36" i="81"/>
  <c r="E36" i="81" s="1"/>
  <c r="G36" i="81" s="1"/>
  <c r="B37" i="81"/>
  <c r="C37" i="81" s="1"/>
  <c r="E37" i="81" s="1"/>
  <c r="G37" i="81" s="1"/>
  <c r="GU42" i="41"/>
  <c r="GT42" i="41"/>
  <c r="U47" i="86"/>
  <c r="U53" i="86" s="1"/>
  <c r="B37" i="82"/>
  <c r="C37" i="82" s="1"/>
  <c r="E37" i="82" s="1"/>
  <c r="G37" i="82" s="1"/>
  <c r="C36" i="82"/>
  <c r="E36" i="82" s="1"/>
  <c r="G36" i="82" s="1"/>
  <c r="B37" i="57"/>
  <c r="C36" i="57"/>
  <c r="E36" i="57" s="1"/>
  <c r="G36" i="57" s="1"/>
  <c r="B37" i="71"/>
  <c r="BT36" i="27" s="1"/>
  <c r="C36" i="71"/>
  <c r="E36" i="71" s="1"/>
  <c r="G36" i="71" s="1"/>
  <c r="C37" i="48"/>
  <c r="E37" i="48" s="1"/>
  <c r="G37" i="48" s="1"/>
  <c r="X10" i="27"/>
  <c r="AW7" i="41" s="1"/>
  <c r="X9" i="27"/>
  <c r="AW6" i="41" s="1"/>
  <c r="X11" i="27"/>
  <c r="AW8" i="41" s="1"/>
  <c r="X8" i="27"/>
  <c r="X14" i="27"/>
  <c r="AW13" i="41" s="1"/>
  <c r="X12" i="27"/>
  <c r="AW11" i="41" s="1"/>
  <c r="X16" i="27"/>
  <c r="AW15" i="41" s="1"/>
  <c r="X13" i="27"/>
  <c r="AW12" i="41" s="1"/>
  <c r="X15" i="27"/>
  <c r="AW14" i="41" s="1"/>
  <c r="X18" i="27"/>
  <c r="AW17" i="41" s="1"/>
  <c r="X17" i="27"/>
  <c r="AW16" i="41" s="1"/>
  <c r="X21" i="27"/>
  <c r="AW22" i="41" s="1"/>
  <c r="X19" i="27"/>
  <c r="AW20" i="41" s="1"/>
  <c r="X20" i="27"/>
  <c r="AW21" i="41" s="1"/>
  <c r="X23" i="27"/>
  <c r="AW24" i="41" s="1"/>
  <c r="X22" i="27"/>
  <c r="AW23" i="41" s="1"/>
  <c r="X24" i="27"/>
  <c r="AW25" i="41" s="1"/>
  <c r="X27" i="27"/>
  <c r="AW30" i="41" s="1"/>
  <c r="X26" i="27"/>
  <c r="AW29" i="41" s="1"/>
  <c r="X25" i="27"/>
  <c r="AW26" i="41" s="1"/>
  <c r="X29" i="27"/>
  <c r="AW32" i="41" s="1"/>
  <c r="X30" i="27"/>
  <c r="AW33" i="41" s="1"/>
  <c r="X28" i="27"/>
  <c r="AW31" i="41" s="1"/>
  <c r="X32" i="27"/>
  <c r="AW35" i="41" s="1"/>
  <c r="X31" i="27"/>
  <c r="AW34" i="41" s="1"/>
  <c r="X35" i="27"/>
  <c r="AW40" i="41" s="1"/>
  <c r="X33" i="27"/>
  <c r="AW38" i="41" s="1"/>
  <c r="X37" i="27"/>
  <c r="AW42" i="41" s="1"/>
  <c r="GW43" i="41"/>
  <c r="GW48" i="41" s="1"/>
  <c r="BS40" i="27"/>
  <c r="AT34" i="41"/>
  <c r="AU34" i="41"/>
  <c r="E47" i="86"/>
  <c r="F47" i="86" s="1"/>
  <c r="C38" i="43"/>
  <c r="E38" i="43" s="1"/>
  <c r="G38" i="43" s="1"/>
  <c r="G40" i="43" s="1"/>
  <c r="G41" i="43" s="1"/>
  <c r="AV8" i="27"/>
  <c r="AV9" i="27"/>
  <c r="DM6" i="41" s="1"/>
  <c r="AV16" i="27"/>
  <c r="DM15" i="41" s="1"/>
  <c r="AV10" i="27"/>
  <c r="DM7" i="41" s="1"/>
  <c r="AV11" i="27"/>
  <c r="DM8" i="41" s="1"/>
  <c r="AV13" i="27"/>
  <c r="DM12" i="41" s="1"/>
  <c r="AV18" i="27"/>
  <c r="DM17" i="41" s="1"/>
  <c r="AV12" i="27"/>
  <c r="DM11" i="41" s="1"/>
  <c r="AV17" i="27"/>
  <c r="DM16" i="41" s="1"/>
  <c r="AV14" i="27"/>
  <c r="DM13" i="41" s="1"/>
  <c r="AV15" i="27"/>
  <c r="DM14" i="41" s="1"/>
  <c r="AV22" i="27"/>
  <c r="DM23" i="41" s="1"/>
  <c r="AV19" i="27"/>
  <c r="DM20" i="41" s="1"/>
  <c r="AV20" i="27"/>
  <c r="DM21" i="41" s="1"/>
  <c r="AV21" i="27"/>
  <c r="DM22" i="41" s="1"/>
  <c r="AV26" i="27"/>
  <c r="DM29" i="41" s="1"/>
  <c r="AV23" i="27"/>
  <c r="DM24" i="41" s="1"/>
  <c r="AV25" i="27"/>
  <c r="DM26" i="41" s="1"/>
  <c r="AV24" i="27"/>
  <c r="DM25" i="41" s="1"/>
  <c r="AV27" i="27"/>
  <c r="DM30" i="41" s="1"/>
  <c r="AV29" i="27"/>
  <c r="DM32" i="41" s="1"/>
  <c r="AV31" i="27"/>
  <c r="DM34" i="41" s="1"/>
  <c r="AV28" i="27"/>
  <c r="DM31" i="41" s="1"/>
  <c r="AV34" i="27"/>
  <c r="DM39" i="41" s="1"/>
  <c r="AV30" i="27"/>
  <c r="DM33" i="41" s="1"/>
  <c r="B37" i="65"/>
  <c r="AF35" i="27" s="1"/>
  <c r="BY40" i="41" s="1"/>
  <c r="C36" i="65"/>
  <c r="E36" i="65" s="1"/>
  <c r="G36" i="65" s="1"/>
  <c r="C37" i="8"/>
  <c r="E37" i="8" s="1"/>
  <c r="G37" i="8" s="1"/>
  <c r="E36" i="8"/>
  <c r="G36" i="8" s="1"/>
  <c r="BL35" i="27"/>
  <c r="FU40" i="41" s="1"/>
  <c r="B37" i="88"/>
  <c r="AZ33" i="27" s="1"/>
  <c r="EC38" i="41" s="1"/>
  <c r="C36" i="88"/>
  <c r="E36" i="88" s="1"/>
  <c r="G36" i="88" s="1"/>
  <c r="BR38" i="27"/>
  <c r="GS43" i="41" s="1"/>
  <c r="BN37" i="27"/>
  <c r="GC42" i="41" s="1"/>
  <c r="C37" i="44"/>
  <c r="E37" i="44"/>
  <c r="AW8" i="27"/>
  <c r="AW12" i="27"/>
  <c r="DQ11" i="41" s="1"/>
  <c r="AW9" i="27"/>
  <c r="DQ6" i="41" s="1"/>
  <c r="AW10" i="27"/>
  <c r="DQ7" i="41" s="1"/>
  <c r="AW13" i="27"/>
  <c r="DQ12" i="41" s="1"/>
  <c r="AW11" i="27"/>
  <c r="DQ8" i="41" s="1"/>
  <c r="AW14" i="27"/>
  <c r="DQ13" i="41" s="1"/>
  <c r="AW15" i="27"/>
  <c r="DQ14" i="41" s="1"/>
  <c r="AW16" i="27"/>
  <c r="DQ15" i="41" s="1"/>
  <c r="AW18" i="27"/>
  <c r="DQ17" i="41" s="1"/>
  <c r="AW17" i="27"/>
  <c r="DQ16" i="41" s="1"/>
  <c r="AW23" i="27"/>
  <c r="DQ24" i="41" s="1"/>
  <c r="AW20" i="27"/>
  <c r="DQ21" i="41" s="1"/>
  <c r="AW19" i="27"/>
  <c r="DQ20" i="41" s="1"/>
  <c r="AW21" i="27"/>
  <c r="DQ22" i="41" s="1"/>
  <c r="AW22" i="27"/>
  <c r="DQ23" i="41" s="1"/>
  <c r="AW26" i="27"/>
  <c r="DQ29" i="41" s="1"/>
  <c r="AW25" i="27"/>
  <c r="DQ26" i="41" s="1"/>
  <c r="AW24" i="27"/>
  <c r="DQ25" i="41" s="1"/>
  <c r="AW27" i="27"/>
  <c r="DQ30" i="41" s="1"/>
  <c r="AW29" i="27"/>
  <c r="DQ32" i="41" s="1"/>
  <c r="AW28" i="27"/>
  <c r="DQ31" i="41" s="1"/>
  <c r="AW32" i="27"/>
  <c r="DQ35" i="41" s="1"/>
  <c r="AW30" i="27"/>
  <c r="DQ33" i="41" s="1"/>
  <c r="B37" i="51"/>
  <c r="BM33" i="27" s="1"/>
  <c r="FY38" i="41" s="1"/>
  <c r="C36" i="51"/>
  <c r="E36" i="51" s="1"/>
  <c r="G36" i="51" s="1"/>
  <c r="C37" i="16"/>
  <c r="E37" i="16" s="1"/>
  <c r="G37" i="16" s="1"/>
  <c r="G39" i="16" s="1"/>
  <c r="G40" i="16" s="1"/>
  <c r="W8" i="27"/>
  <c r="W9" i="27"/>
  <c r="AS6" i="41" s="1"/>
  <c r="W12" i="27"/>
  <c r="AS11" i="41" s="1"/>
  <c r="W11" i="27"/>
  <c r="AS8" i="41" s="1"/>
  <c r="W10" i="27"/>
  <c r="AS7" i="41" s="1"/>
  <c r="W14" i="27"/>
  <c r="AS13" i="41" s="1"/>
  <c r="W13" i="27"/>
  <c r="AS12" i="41" s="1"/>
  <c r="W16" i="27"/>
  <c r="AS15" i="41" s="1"/>
  <c r="W15" i="27"/>
  <c r="AS14" i="41" s="1"/>
  <c r="W19" i="27"/>
  <c r="AS20" i="41" s="1"/>
  <c r="W17" i="27"/>
  <c r="AS16" i="41" s="1"/>
  <c r="W18" i="27"/>
  <c r="AS17" i="41" s="1"/>
  <c r="W22" i="27"/>
  <c r="AS23" i="41" s="1"/>
  <c r="W20" i="27"/>
  <c r="AS21" i="41" s="1"/>
  <c r="W23" i="27"/>
  <c r="AS24" i="41" s="1"/>
  <c r="W21" i="27"/>
  <c r="AS22" i="41" s="1"/>
  <c r="W25" i="27"/>
  <c r="AS26" i="41" s="1"/>
  <c r="W24" i="27"/>
  <c r="AS25" i="41" s="1"/>
  <c r="W28" i="27"/>
  <c r="AS31" i="41" s="1"/>
  <c r="W26" i="27"/>
  <c r="AS29" i="41" s="1"/>
  <c r="W27" i="27"/>
  <c r="AS30" i="41" s="1"/>
  <c r="W32" i="27"/>
  <c r="AS35" i="41" s="1"/>
  <c r="W30" i="27"/>
  <c r="AS33" i="41" s="1"/>
  <c r="W29" i="27"/>
  <c r="AS32" i="41" s="1"/>
  <c r="W37" i="27"/>
  <c r="AS42" i="41" s="1"/>
  <c r="C37" i="64"/>
  <c r="E37" i="64" s="1"/>
  <c r="G37" i="64" s="1"/>
  <c r="G39" i="64" s="1"/>
  <c r="G40" i="64" s="1"/>
  <c r="U8" i="27"/>
  <c r="U10" i="27"/>
  <c r="AK7" i="41" s="1"/>
  <c r="U12" i="27"/>
  <c r="AK11" i="41" s="1"/>
  <c r="U9" i="27"/>
  <c r="AK6" i="41" s="1"/>
  <c r="U11" i="27"/>
  <c r="AK8" i="41" s="1"/>
  <c r="U14" i="27"/>
  <c r="AK13" i="41" s="1"/>
  <c r="U13" i="27"/>
  <c r="AK12" i="41" s="1"/>
  <c r="U19" i="27"/>
  <c r="AK20" i="41" s="1"/>
  <c r="U15" i="27"/>
  <c r="AK14" i="41" s="1"/>
  <c r="U17" i="27"/>
  <c r="AK16" i="41" s="1"/>
  <c r="U16" i="27"/>
  <c r="AK15" i="41" s="1"/>
  <c r="U18" i="27"/>
  <c r="AK17" i="41" s="1"/>
  <c r="U23" i="27"/>
  <c r="AK24" i="41" s="1"/>
  <c r="U21" i="27"/>
  <c r="AK22" i="41" s="1"/>
  <c r="U20" i="27"/>
  <c r="AK21" i="41" s="1"/>
  <c r="U26" i="27"/>
  <c r="AK29" i="41" s="1"/>
  <c r="U22" i="27"/>
  <c r="AK23" i="41" s="1"/>
  <c r="U24" i="27"/>
  <c r="AK25" i="41" s="1"/>
  <c r="U28" i="27"/>
  <c r="AK31" i="41" s="1"/>
  <c r="U25" i="27"/>
  <c r="AK26" i="41" s="1"/>
  <c r="U30" i="27"/>
  <c r="AK33" i="41" s="1"/>
  <c r="U27" i="27"/>
  <c r="AK30" i="41" s="1"/>
  <c r="U29" i="27"/>
  <c r="AK32" i="41" s="1"/>
  <c r="B37" i="76"/>
  <c r="C37" i="76" s="1"/>
  <c r="E37" i="76" s="1"/>
  <c r="G37" i="76" s="1"/>
  <c r="C36" i="76"/>
  <c r="E36" i="76" s="1"/>
  <c r="G36" i="76" s="1"/>
  <c r="C36" i="96"/>
  <c r="E36" i="96" s="1"/>
  <c r="G36" i="96" s="1"/>
  <c r="B37" i="96"/>
  <c r="C37" i="96" s="1"/>
  <c r="E37" i="96" s="1"/>
  <c r="G37" i="96" s="1"/>
  <c r="BU43" i="41"/>
  <c r="AE40" i="27"/>
  <c r="C37" i="17"/>
  <c r="E37" i="17" s="1"/>
  <c r="G37" i="17" s="1"/>
  <c r="G39" i="17" s="1"/>
  <c r="G40" i="17" s="1"/>
  <c r="O9" i="27"/>
  <c r="M6" i="41" s="1"/>
  <c r="O8" i="27"/>
  <c r="O10" i="27"/>
  <c r="M7" i="41" s="1"/>
  <c r="O12" i="27"/>
  <c r="M11" i="41" s="1"/>
  <c r="O11" i="27"/>
  <c r="M8" i="41" s="1"/>
  <c r="O13" i="27"/>
  <c r="M12" i="41" s="1"/>
  <c r="O16" i="27"/>
  <c r="M15" i="41" s="1"/>
  <c r="O14" i="27"/>
  <c r="M13" i="41" s="1"/>
  <c r="O18" i="27"/>
  <c r="M17" i="41" s="1"/>
  <c r="O19" i="27"/>
  <c r="M20" i="41" s="1"/>
  <c r="O15" i="27"/>
  <c r="M14" i="41" s="1"/>
  <c r="O17" i="27"/>
  <c r="M16" i="41" s="1"/>
  <c r="O22" i="27"/>
  <c r="M23" i="41" s="1"/>
  <c r="O21" i="27"/>
  <c r="M22" i="41" s="1"/>
  <c r="O23" i="27"/>
  <c r="M24" i="41" s="1"/>
  <c r="O20" i="27"/>
  <c r="M21" i="41" s="1"/>
  <c r="O24" i="27"/>
  <c r="M25" i="41" s="1"/>
  <c r="O26" i="27"/>
  <c r="M29" i="41" s="1"/>
  <c r="O25" i="27"/>
  <c r="M26" i="41" s="1"/>
  <c r="O29" i="27"/>
  <c r="M32" i="41" s="1"/>
  <c r="O27" i="27"/>
  <c r="M30" i="41" s="1"/>
  <c r="O32" i="27"/>
  <c r="M35" i="41" s="1"/>
  <c r="O28" i="27"/>
  <c r="M31" i="41" s="1"/>
  <c r="O34" i="27"/>
  <c r="M39" i="41" s="1"/>
  <c r="O35" i="27"/>
  <c r="M40" i="41" s="1"/>
  <c r="O36" i="27"/>
  <c r="M41" i="41" s="1"/>
  <c r="O33" i="27"/>
  <c r="M38" i="41" s="1"/>
  <c r="O30" i="27"/>
  <c r="M33" i="41" s="1"/>
  <c r="O31" i="27"/>
  <c r="M34" i="41" s="1"/>
  <c r="O37" i="27"/>
  <c r="M42" i="41" s="1"/>
  <c r="V36" i="27"/>
  <c r="AO41" i="41" s="1"/>
  <c r="E36" i="11"/>
  <c r="G36" i="11" s="1"/>
  <c r="AS36" i="27"/>
  <c r="DA41" i="41" s="1"/>
  <c r="C36" i="75"/>
  <c r="B38" i="75"/>
  <c r="B37" i="75"/>
  <c r="D43" i="41"/>
  <c r="D48" i="41" s="1"/>
  <c r="C37" i="14"/>
  <c r="E37" i="14" s="1"/>
  <c r="G37" i="14" s="1"/>
  <c r="G39" i="14" s="1"/>
  <c r="G40" i="14" s="1"/>
  <c r="P9" i="27"/>
  <c r="Q6" i="41" s="1"/>
  <c r="P10" i="27"/>
  <c r="Q7" i="41" s="1"/>
  <c r="P8" i="27"/>
  <c r="P11" i="27"/>
  <c r="Q8" i="41" s="1"/>
  <c r="P13" i="27"/>
  <c r="Q12" i="41" s="1"/>
  <c r="P12" i="27"/>
  <c r="Q11" i="41" s="1"/>
  <c r="P16" i="27"/>
  <c r="Q15" i="41" s="1"/>
  <c r="P14" i="27"/>
  <c r="Q13" i="41" s="1"/>
  <c r="P15" i="27"/>
  <c r="Q14" i="41" s="1"/>
  <c r="P17" i="27"/>
  <c r="Q16" i="41" s="1"/>
  <c r="P18" i="27"/>
  <c r="Q17" i="41" s="1"/>
  <c r="P20" i="27"/>
  <c r="Q21" i="41" s="1"/>
  <c r="P19" i="27"/>
  <c r="Q20" i="41" s="1"/>
  <c r="P23" i="27"/>
  <c r="Q24" i="41" s="1"/>
  <c r="P22" i="27"/>
  <c r="Q23" i="41" s="1"/>
  <c r="P21" i="27"/>
  <c r="Q22" i="41" s="1"/>
  <c r="P26" i="27"/>
  <c r="Q29" i="41" s="1"/>
  <c r="P24" i="27"/>
  <c r="Q25" i="41" s="1"/>
  <c r="P25" i="27"/>
  <c r="Q26" i="41" s="1"/>
  <c r="P31" i="27"/>
  <c r="Q34" i="41" s="1"/>
  <c r="P27" i="27"/>
  <c r="Q30" i="41" s="1"/>
  <c r="P28" i="27"/>
  <c r="Q31" i="41" s="1"/>
  <c r="P32" i="27"/>
  <c r="Q35" i="41" s="1"/>
  <c r="P33" i="27"/>
  <c r="Q38" i="41" s="1"/>
  <c r="P35" i="27"/>
  <c r="Q40" i="41" s="1"/>
  <c r="P37" i="27"/>
  <c r="Q42" i="41" s="1"/>
  <c r="P29" i="27"/>
  <c r="Q32" i="41" s="1"/>
  <c r="P34" i="27"/>
  <c r="Q39" i="41" s="1"/>
  <c r="B38" i="66"/>
  <c r="BU37" i="27" s="1"/>
  <c r="HA42" i="41" s="1"/>
  <c r="C37" i="66"/>
  <c r="E37" i="66" s="1"/>
  <c r="G37" i="66" s="1"/>
  <c r="B37" i="125"/>
  <c r="BH34" i="27" s="1"/>
  <c r="BE39" i="41" s="1"/>
  <c r="C36" i="125"/>
  <c r="E36" i="125" s="1"/>
  <c r="G36" i="125" s="1"/>
  <c r="V35" i="27"/>
  <c r="AO40" i="41" s="1"/>
  <c r="B37" i="77"/>
  <c r="AI32" i="27" s="1"/>
  <c r="CG35" i="41" s="1"/>
  <c r="C36" i="77"/>
  <c r="E36" i="77" s="1"/>
  <c r="G36" i="77" s="1"/>
  <c r="BL37" i="27"/>
  <c r="FU42" i="41" s="1"/>
  <c r="E37" i="11"/>
  <c r="G37" i="11" s="1"/>
  <c r="AS8" i="27"/>
  <c r="AS12" i="27"/>
  <c r="DA11" i="41" s="1"/>
  <c r="AS10" i="27"/>
  <c r="DA7" i="41" s="1"/>
  <c r="AS13" i="27"/>
  <c r="DA12" i="41" s="1"/>
  <c r="AS9" i="27"/>
  <c r="DA6" i="41" s="1"/>
  <c r="AS14" i="27"/>
  <c r="DA13" i="41" s="1"/>
  <c r="AS11" i="27"/>
  <c r="DA8" i="41" s="1"/>
  <c r="AS15" i="27"/>
  <c r="DA14" i="41" s="1"/>
  <c r="AS16" i="27"/>
  <c r="DA15" i="41" s="1"/>
  <c r="AS17" i="27"/>
  <c r="DA16" i="41" s="1"/>
  <c r="AS18" i="27"/>
  <c r="DA17" i="41" s="1"/>
  <c r="AS19" i="27"/>
  <c r="DA20" i="41" s="1"/>
  <c r="AS21" i="27"/>
  <c r="DA22" i="41" s="1"/>
  <c r="AS20" i="27"/>
  <c r="DA21" i="41" s="1"/>
  <c r="AS22" i="27"/>
  <c r="DA23" i="41" s="1"/>
  <c r="AS23" i="27"/>
  <c r="DA24" i="41" s="1"/>
  <c r="AS24" i="27"/>
  <c r="DA25" i="41" s="1"/>
  <c r="AS25" i="27"/>
  <c r="DA26" i="41" s="1"/>
  <c r="AS26" i="27"/>
  <c r="DA29" i="41" s="1"/>
  <c r="AS27" i="27"/>
  <c r="DA30" i="41" s="1"/>
  <c r="AS30" i="27"/>
  <c r="DA33" i="41" s="1"/>
  <c r="AS31" i="27"/>
  <c r="DA34" i="41" s="1"/>
  <c r="AS28" i="27"/>
  <c r="DA31" i="41" s="1"/>
  <c r="AS29" i="27"/>
  <c r="DA32" i="41" s="1"/>
  <c r="E36" i="23"/>
  <c r="G36" i="23" s="1"/>
  <c r="N33" i="27"/>
  <c r="I38" i="41" s="1"/>
  <c r="N37" i="27"/>
  <c r="AD43" i="41"/>
  <c r="AE43" i="41"/>
  <c r="T37" i="27"/>
  <c r="AG42" i="41" s="1"/>
  <c r="V34" i="27"/>
  <c r="AO39" i="41" s="1"/>
  <c r="O38" i="27"/>
  <c r="M43" i="41" s="1"/>
  <c r="G21" i="93"/>
  <c r="C22" i="93"/>
  <c r="BR36" i="27"/>
  <c r="GS41" i="41" s="1"/>
  <c r="E37" i="23"/>
  <c r="G37" i="23" s="1"/>
  <c r="N10" i="27"/>
  <c r="N9" i="27"/>
  <c r="N8" i="27"/>
  <c r="N11" i="27"/>
  <c r="N12" i="27"/>
  <c r="I11" i="41" s="1"/>
  <c r="N13" i="27"/>
  <c r="I12" i="41" s="1"/>
  <c r="N17" i="27"/>
  <c r="I16" i="41" s="1"/>
  <c r="N14" i="27"/>
  <c r="I13" i="41" s="1"/>
  <c r="N16" i="27"/>
  <c r="I15" i="41" s="1"/>
  <c r="N15" i="27"/>
  <c r="I14" i="41" s="1"/>
  <c r="N19" i="27"/>
  <c r="I20" i="41" s="1"/>
  <c r="N18" i="27"/>
  <c r="I17" i="41" s="1"/>
  <c r="N23" i="27"/>
  <c r="I24" i="41" s="1"/>
  <c r="N21" i="27"/>
  <c r="I22" i="41" s="1"/>
  <c r="N20" i="27"/>
  <c r="I21" i="41" s="1"/>
  <c r="N22" i="27"/>
  <c r="I23" i="41" s="1"/>
  <c r="N26" i="27"/>
  <c r="I29" i="41" s="1"/>
  <c r="N25" i="27"/>
  <c r="N24" i="27"/>
  <c r="N27" i="27"/>
  <c r="I30" i="41" s="1"/>
  <c r="N28" i="27"/>
  <c r="I31" i="41" s="1"/>
  <c r="N30" i="27"/>
  <c r="I33" i="41" s="1"/>
  <c r="N29" i="27"/>
  <c r="I32" i="41" s="1"/>
  <c r="N35" i="27"/>
  <c r="I40" i="41" s="1"/>
  <c r="N31" i="27"/>
  <c r="E37" i="60"/>
  <c r="E40" i="60" s="1"/>
  <c r="E41" i="60" s="1"/>
  <c r="C40" i="60"/>
  <c r="C41" i="60" s="1"/>
  <c r="H58" i="41" l="1"/>
  <c r="DC42" i="41"/>
  <c r="BE35" i="27"/>
  <c r="EW40" i="41" s="1"/>
  <c r="EX40" i="41" s="1"/>
  <c r="AK32" i="27"/>
  <c r="CO35" i="41" s="1"/>
  <c r="CP35" i="41" s="1"/>
  <c r="BE37" i="27"/>
  <c r="EW42" i="41" s="1"/>
  <c r="EY42" i="41" s="1"/>
  <c r="AH53" i="86"/>
  <c r="AH49" i="86"/>
  <c r="AH52" i="86" s="1"/>
  <c r="CY38" i="41"/>
  <c r="CX38" i="41"/>
  <c r="BR27" i="41"/>
  <c r="GY36" i="41"/>
  <c r="BS27" i="41"/>
  <c r="AK27" i="41"/>
  <c r="GP36" i="41"/>
  <c r="GP27" i="41"/>
  <c r="AC27" i="41"/>
  <c r="AO27" i="41"/>
  <c r="HJ36" i="41"/>
  <c r="M36" i="41"/>
  <c r="FU36" i="41"/>
  <c r="GS27" i="41"/>
  <c r="DQ36" i="41"/>
  <c r="AS27" i="41"/>
  <c r="GX36" i="41"/>
  <c r="AC36" i="41"/>
  <c r="M27" i="41"/>
  <c r="DQ27" i="41"/>
  <c r="Y27" i="41"/>
  <c r="FU27" i="41"/>
  <c r="BR36" i="41"/>
  <c r="DE36" i="41"/>
  <c r="BS36" i="41"/>
  <c r="DA36" i="41"/>
  <c r="DM27" i="41"/>
  <c r="AO36" i="41"/>
  <c r="CL27" i="41"/>
  <c r="GY18" i="41"/>
  <c r="Y36" i="41"/>
  <c r="AK36" i="41"/>
  <c r="GS36" i="41"/>
  <c r="CM27" i="41"/>
  <c r="GX27" i="41"/>
  <c r="Q36" i="41"/>
  <c r="DE27" i="41"/>
  <c r="CM36" i="41"/>
  <c r="GY27" i="41"/>
  <c r="CL36" i="41"/>
  <c r="Q27" i="41"/>
  <c r="DA27" i="41"/>
  <c r="AS36" i="41"/>
  <c r="DM36" i="41"/>
  <c r="HJ27" i="41"/>
  <c r="AW36" i="41"/>
  <c r="AW27" i="41"/>
  <c r="FV29" i="41"/>
  <c r="FW29" i="41"/>
  <c r="FW21" i="41"/>
  <c r="FV21" i="41"/>
  <c r="FW22" i="41"/>
  <c r="FV22" i="41"/>
  <c r="FW20" i="41"/>
  <c r="FV20" i="41"/>
  <c r="FW39" i="41"/>
  <c r="FV39" i="41"/>
  <c r="FV31" i="41"/>
  <c r="FW31" i="41"/>
  <c r="FV12" i="41"/>
  <c r="FW12" i="41"/>
  <c r="FW38" i="41"/>
  <c r="FV38" i="41"/>
  <c r="FW30" i="41"/>
  <c r="FV30" i="41"/>
  <c r="FW11" i="41"/>
  <c r="FV11" i="41"/>
  <c r="AA30" i="41"/>
  <c r="Z30" i="41"/>
  <c r="Z38" i="41"/>
  <c r="AA38" i="41"/>
  <c r="AA21" i="41"/>
  <c r="Z21" i="41"/>
  <c r="AA20" i="41"/>
  <c r="Z20" i="41"/>
  <c r="Z22" i="41"/>
  <c r="AA22" i="41"/>
  <c r="Z12" i="41"/>
  <c r="AA12" i="41"/>
  <c r="AA29" i="41"/>
  <c r="Z29" i="41"/>
  <c r="Z39" i="41"/>
  <c r="AA39" i="41"/>
  <c r="Z31" i="41"/>
  <c r="AA31" i="41"/>
  <c r="AA11" i="41"/>
  <c r="Z11" i="41"/>
  <c r="AL38" i="41"/>
  <c r="AM38" i="41"/>
  <c r="AM20" i="41"/>
  <c r="AL20" i="41"/>
  <c r="AM31" i="41"/>
  <c r="AL31" i="41"/>
  <c r="AM29" i="41"/>
  <c r="AL29" i="41"/>
  <c r="AL22" i="41"/>
  <c r="AM22" i="41"/>
  <c r="AM12" i="41"/>
  <c r="AL12" i="41"/>
  <c r="AL30" i="41"/>
  <c r="AM30" i="41"/>
  <c r="AL11" i="41"/>
  <c r="AM11" i="41"/>
  <c r="AM39" i="41"/>
  <c r="AL39" i="41"/>
  <c r="AM21" i="41"/>
  <c r="AL21" i="41"/>
  <c r="R29" i="41"/>
  <c r="S29" i="41"/>
  <c r="S22" i="41"/>
  <c r="R22" i="41"/>
  <c r="R30" i="41"/>
  <c r="S30" i="41"/>
  <c r="R11" i="41"/>
  <c r="S11" i="41"/>
  <c r="S21" i="41"/>
  <c r="R21" i="41"/>
  <c r="S39" i="41"/>
  <c r="R39" i="41"/>
  <c r="R12" i="41"/>
  <c r="S12" i="41"/>
  <c r="R20" i="41"/>
  <c r="S20" i="41"/>
  <c r="S38" i="41"/>
  <c r="R38" i="41"/>
  <c r="S31" i="41"/>
  <c r="R31" i="41"/>
  <c r="EE38" i="41"/>
  <c r="ED38" i="41"/>
  <c r="DF38" i="41"/>
  <c r="DG38" i="41"/>
  <c r="DG39" i="41"/>
  <c r="DF39" i="41"/>
  <c r="DF31" i="41"/>
  <c r="DG31" i="41"/>
  <c r="DG30" i="41"/>
  <c r="DF30" i="41"/>
  <c r="DG29" i="41"/>
  <c r="DF29" i="41"/>
  <c r="DG12" i="41"/>
  <c r="DF12" i="41"/>
  <c r="DG22" i="41"/>
  <c r="DF22" i="41"/>
  <c r="DF20" i="41"/>
  <c r="DG20" i="41"/>
  <c r="DF21" i="41"/>
  <c r="DG21" i="41"/>
  <c r="DG11" i="41"/>
  <c r="DF11" i="41"/>
  <c r="FZ38" i="41"/>
  <c r="GA38" i="41"/>
  <c r="GT11" i="41"/>
  <c r="GU11" i="41"/>
  <c r="GU12" i="41"/>
  <c r="GT12" i="41"/>
  <c r="GU31" i="41"/>
  <c r="GT31" i="41"/>
  <c r="GU29" i="41"/>
  <c r="GT29" i="41"/>
  <c r="GU38" i="41"/>
  <c r="GT38" i="41"/>
  <c r="GT30" i="41"/>
  <c r="GU30" i="41"/>
  <c r="GT22" i="41"/>
  <c r="GU22" i="41"/>
  <c r="GT21" i="41"/>
  <c r="GU21" i="41"/>
  <c r="GU20" i="41"/>
  <c r="GT20" i="41"/>
  <c r="GU39" i="41"/>
  <c r="GT39" i="41"/>
  <c r="AE39" i="41"/>
  <c r="AD39" i="41"/>
  <c r="AE38" i="41"/>
  <c r="AD38" i="41"/>
  <c r="AD12" i="41"/>
  <c r="AE12" i="41"/>
  <c r="AE11" i="41"/>
  <c r="AD11" i="41"/>
  <c r="AE29" i="41"/>
  <c r="AD29" i="41"/>
  <c r="AE30" i="41"/>
  <c r="AD30" i="41"/>
  <c r="AD20" i="41"/>
  <c r="AE20" i="41"/>
  <c r="AE31" i="41"/>
  <c r="AD31" i="41"/>
  <c r="AE22" i="41"/>
  <c r="AD22" i="41"/>
  <c r="AE21" i="41"/>
  <c r="AD21" i="41"/>
  <c r="AT22" i="41"/>
  <c r="AU22" i="41"/>
  <c r="AU38" i="41"/>
  <c r="AT38" i="41"/>
  <c r="AT21" i="41"/>
  <c r="AU21" i="41"/>
  <c r="AT39" i="41"/>
  <c r="AU39" i="41"/>
  <c r="AT20" i="41"/>
  <c r="AU20" i="41"/>
  <c r="AT12" i="41"/>
  <c r="AU12" i="41"/>
  <c r="AT30" i="41"/>
  <c r="AU30" i="41"/>
  <c r="AT29" i="41"/>
  <c r="AU29" i="41"/>
  <c r="AU11" i="41"/>
  <c r="AT11" i="41"/>
  <c r="AT31" i="41"/>
  <c r="AU31" i="41"/>
  <c r="DR31" i="41"/>
  <c r="DS31" i="41"/>
  <c r="DR39" i="41"/>
  <c r="DS39" i="41"/>
  <c r="DR29" i="41"/>
  <c r="DS29" i="41"/>
  <c r="DS38" i="41"/>
  <c r="DR38" i="41"/>
  <c r="DR11" i="41"/>
  <c r="DS11" i="41"/>
  <c r="DS30" i="41"/>
  <c r="DR30" i="41"/>
  <c r="DS22" i="41"/>
  <c r="DR22" i="41"/>
  <c r="DS21" i="41"/>
  <c r="DR21" i="41"/>
  <c r="DS20" i="41"/>
  <c r="DR20" i="41"/>
  <c r="DS12" i="41"/>
  <c r="DR12" i="41"/>
  <c r="EP39" i="41"/>
  <c r="EQ39" i="41"/>
  <c r="DB38" i="41"/>
  <c r="DC38" i="41"/>
  <c r="DB31" i="41"/>
  <c r="DC31" i="41"/>
  <c r="DC29" i="41"/>
  <c r="DB29" i="41"/>
  <c r="DC22" i="41"/>
  <c r="DB22" i="41"/>
  <c r="DB30" i="41"/>
  <c r="DC30" i="41"/>
  <c r="DB20" i="41"/>
  <c r="DC20" i="41"/>
  <c r="DB12" i="41"/>
  <c r="DC12" i="41"/>
  <c r="DB21" i="41"/>
  <c r="DC21" i="41"/>
  <c r="DB11" i="41"/>
  <c r="DC11" i="41"/>
  <c r="DB39" i="41"/>
  <c r="DC39" i="41"/>
  <c r="DO30" i="41"/>
  <c r="DN30" i="41"/>
  <c r="DN29" i="41"/>
  <c r="DO29" i="41"/>
  <c r="DN20" i="41"/>
  <c r="DO20" i="41"/>
  <c r="DO38" i="41"/>
  <c r="DN38" i="41"/>
  <c r="DO11" i="41"/>
  <c r="DN11" i="41"/>
  <c r="DO22" i="41"/>
  <c r="DN22" i="41"/>
  <c r="DN12" i="41"/>
  <c r="DO12" i="41"/>
  <c r="DN39" i="41"/>
  <c r="DO39" i="41"/>
  <c r="DO21" i="41"/>
  <c r="DN21" i="41"/>
  <c r="DN31" i="41"/>
  <c r="DO31" i="41"/>
  <c r="AQ38" i="41"/>
  <c r="AP38" i="41"/>
  <c r="AP11" i="41"/>
  <c r="AQ11" i="41"/>
  <c r="AP22" i="41"/>
  <c r="AQ22" i="41"/>
  <c r="AQ30" i="41"/>
  <c r="AP30" i="41"/>
  <c r="AP20" i="41"/>
  <c r="AQ20" i="41"/>
  <c r="AP29" i="41"/>
  <c r="AQ29" i="41"/>
  <c r="AP31" i="41"/>
  <c r="AQ31" i="41"/>
  <c r="AQ39" i="41"/>
  <c r="AP39" i="41"/>
  <c r="AP21" i="41"/>
  <c r="AQ21" i="41"/>
  <c r="AQ12" i="41"/>
  <c r="AP12" i="41"/>
  <c r="K38" i="41"/>
  <c r="J38" i="41"/>
  <c r="K12" i="41"/>
  <c r="J12" i="41"/>
  <c r="K29" i="41"/>
  <c r="J29" i="41"/>
  <c r="K30" i="41"/>
  <c r="J30" i="41"/>
  <c r="K11" i="41"/>
  <c r="J11" i="41"/>
  <c r="J21" i="41"/>
  <c r="K21" i="41"/>
  <c r="K39" i="41"/>
  <c r="J39" i="41"/>
  <c r="K22" i="41"/>
  <c r="J22" i="41"/>
  <c r="K20" i="41"/>
  <c r="J20" i="41"/>
  <c r="J31" i="41"/>
  <c r="K31" i="41"/>
  <c r="O30" i="41"/>
  <c r="N30" i="41"/>
  <c r="N21" i="41"/>
  <c r="O21" i="41"/>
  <c r="O22" i="41"/>
  <c r="N22" i="41"/>
  <c r="O38" i="41"/>
  <c r="N38" i="41"/>
  <c r="O12" i="41"/>
  <c r="N12" i="41"/>
  <c r="O20" i="41"/>
  <c r="N20" i="41"/>
  <c r="O39" i="41"/>
  <c r="N39" i="41"/>
  <c r="O11" i="41"/>
  <c r="N11" i="41"/>
  <c r="O29" i="41"/>
  <c r="N29" i="41"/>
  <c r="O31" i="41"/>
  <c r="N31" i="41"/>
  <c r="BG39" i="41"/>
  <c r="BF39" i="41"/>
  <c r="GX18" i="41"/>
  <c r="HI18" i="41"/>
  <c r="HI48" i="41" s="1"/>
  <c r="AO18" i="41"/>
  <c r="CK48" i="41"/>
  <c r="GO48" i="41"/>
  <c r="BQ48" i="41"/>
  <c r="CK47" i="41"/>
  <c r="BQ18" i="41"/>
  <c r="BQ47" i="41" s="1"/>
  <c r="FU44" i="41"/>
  <c r="Q18" i="41"/>
  <c r="DA44" i="41"/>
  <c r="GO18" i="41"/>
  <c r="M44" i="41"/>
  <c r="Y18" i="41"/>
  <c r="FU18" i="41"/>
  <c r="DC35" i="41"/>
  <c r="AO44" i="41"/>
  <c r="Q44" i="41"/>
  <c r="DQ18" i="41"/>
  <c r="AK44" i="41"/>
  <c r="GW44" i="41"/>
  <c r="GW47" i="41" s="1"/>
  <c r="DM18" i="41"/>
  <c r="AA40" i="41"/>
  <c r="Y44" i="41"/>
  <c r="GO44" i="41"/>
  <c r="M18" i="41"/>
  <c r="DA18" i="41"/>
  <c r="AC44" i="41"/>
  <c r="DE44" i="41"/>
  <c r="DE18" i="41"/>
  <c r="GS18" i="41"/>
  <c r="DM44" i="41"/>
  <c r="AS44" i="41"/>
  <c r="AS18" i="41"/>
  <c r="I18" i="41"/>
  <c r="GS44" i="41"/>
  <c r="AK18" i="41"/>
  <c r="AC18" i="41"/>
  <c r="DQ44" i="41"/>
  <c r="D44" i="41"/>
  <c r="D47" i="41" s="1"/>
  <c r="BU48" i="41"/>
  <c r="BU44" i="41"/>
  <c r="BU47" i="41" s="1"/>
  <c r="AW44" i="41"/>
  <c r="AY38" i="41"/>
  <c r="AX38" i="41"/>
  <c r="AY39" i="41"/>
  <c r="AX39" i="41"/>
  <c r="AA42" i="41"/>
  <c r="AY31" i="41"/>
  <c r="AX31" i="41"/>
  <c r="AY29" i="41"/>
  <c r="AX29" i="41"/>
  <c r="AY30" i="41"/>
  <c r="AX30" i="41"/>
  <c r="AX21" i="41"/>
  <c r="AY21" i="41"/>
  <c r="AY20" i="41"/>
  <c r="AX20" i="41"/>
  <c r="AY22" i="41"/>
  <c r="AX22" i="41"/>
  <c r="AW18" i="41"/>
  <c r="AY12" i="41"/>
  <c r="AX12" i="41"/>
  <c r="AY11" i="41"/>
  <c r="AX11" i="41"/>
  <c r="HI44" i="41"/>
  <c r="AK37" i="86"/>
  <c r="AE37" i="86" s="1"/>
  <c r="AK44" i="86"/>
  <c r="AE44" i="86" s="1"/>
  <c r="AK45" i="86"/>
  <c r="AE45" i="86" s="1"/>
  <c r="AK36" i="86"/>
  <c r="AE36" i="86" s="1"/>
  <c r="AK35" i="86"/>
  <c r="AE35" i="86" s="1"/>
  <c r="AK34" i="86"/>
  <c r="AE34" i="86" s="1"/>
  <c r="AK16" i="86"/>
  <c r="AE16" i="86" s="1"/>
  <c r="AK43" i="86"/>
  <c r="AE43" i="86" s="1"/>
  <c r="AK25" i="86"/>
  <c r="AE25" i="86" s="1"/>
  <c r="HJ44" i="41"/>
  <c r="BC35" i="27"/>
  <c r="EO40" i="41" s="1"/>
  <c r="BC38" i="27"/>
  <c r="EO43" i="41" s="1"/>
  <c r="EQ43" i="41" s="1"/>
  <c r="BC36" i="27"/>
  <c r="EO41" i="41" s="1"/>
  <c r="EQ41" i="41" s="1"/>
  <c r="I53" i="86"/>
  <c r="Z40" i="41"/>
  <c r="AJ41" i="86"/>
  <c r="AJ53" i="86"/>
  <c r="AJ49" i="86"/>
  <c r="AJ52" i="86" s="1"/>
  <c r="AA53" i="86"/>
  <c r="O53" i="86"/>
  <c r="GU34" i="41"/>
  <c r="AK47" i="86"/>
  <c r="AE47" i="86" s="1"/>
  <c r="AK48" i="86"/>
  <c r="AE48" i="86" s="1"/>
  <c r="U49" i="86"/>
  <c r="U52" i="86" s="1"/>
  <c r="E53" i="86"/>
  <c r="E49" i="86"/>
  <c r="E52" i="86" s="1"/>
  <c r="F53" i="86"/>
  <c r="F49" i="86"/>
  <c r="F52" i="86" s="1"/>
  <c r="AT16" i="41"/>
  <c r="AU16" i="41"/>
  <c r="DN15" i="41"/>
  <c r="DO15" i="41"/>
  <c r="DC14" i="41"/>
  <c r="DB14" i="41"/>
  <c r="AT14" i="41"/>
  <c r="AU14" i="41"/>
  <c r="R15" i="41"/>
  <c r="S15" i="41"/>
  <c r="GU15" i="41"/>
  <c r="GT15" i="41"/>
  <c r="DG15" i="41"/>
  <c r="DF15" i="41"/>
  <c r="DG13" i="41"/>
  <c r="DF13" i="41"/>
  <c r="AQ14" i="41"/>
  <c r="AP14" i="41"/>
  <c r="GE41" i="41"/>
  <c r="GD41" i="41"/>
  <c r="DS15" i="41"/>
  <c r="DR15" i="41"/>
  <c r="DO14" i="41"/>
  <c r="DN14" i="41"/>
  <c r="AE13" i="41"/>
  <c r="AD13" i="41"/>
  <c r="DS13" i="41"/>
  <c r="DR13" i="41"/>
  <c r="DN16" i="41"/>
  <c r="DO16" i="41"/>
  <c r="AM14" i="41"/>
  <c r="AL14" i="41"/>
  <c r="K14" i="41"/>
  <c r="J14" i="41"/>
  <c r="AD14" i="41"/>
  <c r="AE14" i="41"/>
  <c r="DC17" i="41"/>
  <c r="DB17" i="41"/>
  <c r="AP40" i="41"/>
  <c r="AQ40" i="41"/>
  <c r="S24" i="41"/>
  <c r="R24" i="41"/>
  <c r="O24" i="41"/>
  <c r="N24" i="41"/>
  <c r="AL13" i="41"/>
  <c r="AM13" i="41"/>
  <c r="AU17" i="41"/>
  <c r="AT17" i="41"/>
  <c r="AD40" i="41"/>
  <c r="AE40" i="41"/>
  <c r="GH40" i="41"/>
  <c r="GI40" i="41"/>
  <c r="GT16" i="41"/>
  <c r="GU16" i="41"/>
  <c r="BS13" i="41"/>
  <c r="BR13" i="41"/>
  <c r="S23" i="41"/>
  <c r="R23" i="41"/>
  <c r="DC16" i="41"/>
  <c r="DB16" i="41"/>
  <c r="FW24" i="41"/>
  <c r="FV24" i="41"/>
  <c r="DG14" i="41"/>
  <c r="DF14" i="41"/>
  <c r="S17" i="41"/>
  <c r="R17" i="41"/>
  <c r="O16" i="41"/>
  <c r="N16" i="41"/>
  <c r="AM32" i="41"/>
  <c r="AL32" i="41"/>
  <c r="DO32" i="41"/>
  <c r="DN32" i="41"/>
  <c r="AD32" i="41"/>
  <c r="AE32" i="41"/>
  <c r="Z33" i="41"/>
  <c r="AA33" i="41"/>
  <c r="GT14" i="41"/>
  <c r="GU14" i="41"/>
  <c r="DJ40" i="41"/>
  <c r="DK40" i="41"/>
  <c r="DV41" i="41"/>
  <c r="DW41" i="41"/>
  <c r="AP24" i="41"/>
  <c r="AQ24" i="41"/>
  <c r="HK16" i="41"/>
  <c r="HJ16" i="41"/>
  <c r="J40" i="41"/>
  <c r="K40" i="41"/>
  <c r="Z32" i="41"/>
  <c r="AA32" i="41"/>
  <c r="AL40" i="41"/>
  <c r="AM40" i="41"/>
  <c r="FV16" i="41"/>
  <c r="FW16" i="41"/>
  <c r="AU15" i="41"/>
  <c r="AT15" i="41"/>
  <c r="FC40" i="41"/>
  <c r="FB40" i="41"/>
  <c r="O17" i="41"/>
  <c r="N17" i="41"/>
  <c r="DR23" i="41"/>
  <c r="DS23" i="41"/>
  <c r="DG24" i="41"/>
  <c r="DF24" i="41"/>
  <c r="GU32" i="41"/>
  <c r="GT32" i="41"/>
  <c r="AQ23" i="41"/>
  <c r="AP23" i="41"/>
  <c r="GU40" i="41"/>
  <c r="GT40" i="41"/>
  <c r="GP14" i="41"/>
  <c r="GQ14" i="41"/>
  <c r="AT24" i="41"/>
  <c r="AU24" i="41"/>
  <c r="AL15" i="41"/>
  <c r="AM15" i="41"/>
  <c r="FV15" i="41"/>
  <c r="FW15" i="41"/>
  <c r="R16" i="41"/>
  <c r="S16" i="41"/>
  <c r="J32" i="41"/>
  <c r="K32" i="41"/>
  <c r="BC40" i="41"/>
  <c r="BB40" i="41"/>
  <c r="J33" i="41"/>
  <c r="K33" i="41"/>
  <c r="R13" i="41"/>
  <c r="S13" i="41"/>
  <c r="AU13" i="41"/>
  <c r="AT13" i="41"/>
  <c r="DB32" i="41"/>
  <c r="DC32" i="41"/>
  <c r="S32" i="41"/>
  <c r="R32" i="41"/>
  <c r="O33" i="41"/>
  <c r="N33" i="41"/>
  <c r="O13" i="41"/>
  <c r="N13" i="41"/>
  <c r="DO24" i="41"/>
  <c r="DN24" i="41"/>
  <c r="FW14" i="41"/>
  <c r="FV14" i="41"/>
  <c r="DN17" i="41"/>
  <c r="DO17" i="41"/>
  <c r="AE16" i="41"/>
  <c r="AD16" i="41"/>
  <c r="Z16" i="41"/>
  <c r="AA16" i="41"/>
  <c r="DS14" i="41"/>
  <c r="DR14" i="41"/>
  <c r="K16" i="41"/>
  <c r="J16" i="41"/>
  <c r="S14" i="41"/>
  <c r="R14" i="41"/>
  <c r="Z41" i="41"/>
  <c r="AA41" i="41"/>
  <c r="DO41" i="41"/>
  <c r="DN41" i="41"/>
  <c r="DG23" i="41"/>
  <c r="DF23" i="41"/>
  <c r="FW13" i="41"/>
  <c r="FV13" i="41"/>
  <c r="AU41" i="41"/>
  <c r="AT41" i="41"/>
  <c r="GU33" i="41"/>
  <c r="GT33" i="41"/>
  <c r="GU17" i="41"/>
  <c r="GT17" i="41"/>
  <c r="BZ40" i="41"/>
  <c r="CA40" i="41"/>
  <c r="DB40" i="41"/>
  <c r="DC40" i="41"/>
  <c r="AQ41" i="41"/>
  <c r="AP41" i="41"/>
  <c r="AL33" i="41"/>
  <c r="AM33" i="41"/>
  <c r="DF16" i="41"/>
  <c r="DG16" i="41"/>
  <c r="GP16" i="41"/>
  <c r="GQ16" i="41"/>
  <c r="AA14" i="41"/>
  <c r="Z14" i="41"/>
  <c r="AE41" i="41"/>
  <c r="AD41" i="41"/>
  <c r="K15" i="41"/>
  <c r="J15" i="41"/>
  <c r="AU23" i="41"/>
  <c r="AT23" i="41"/>
  <c r="DB41" i="41"/>
  <c r="DC41" i="41"/>
  <c r="DC15" i="41"/>
  <c r="DB15" i="41"/>
  <c r="AD33" i="41"/>
  <c r="AE33" i="41"/>
  <c r="HK14" i="41"/>
  <c r="HJ14" i="41"/>
  <c r="AT32" i="41"/>
  <c r="AU32" i="41"/>
  <c r="GU41" i="41"/>
  <c r="GT41" i="41"/>
  <c r="S40" i="41"/>
  <c r="R40" i="41"/>
  <c r="O41" i="41"/>
  <c r="N41" i="41"/>
  <c r="AT33" i="41"/>
  <c r="AU33" i="41"/>
  <c r="DC33" i="41"/>
  <c r="DB33" i="41"/>
  <c r="N40" i="41"/>
  <c r="O40" i="41"/>
  <c r="DS24" i="41"/>
  <c r="DR24" i="41"/>
  <c r="Z23" i="41"/>
  <c r="AA23" i="41"/>
  <c r="FW33" i="41"/>
  <c r="FV33" i="41"/>
  <c r="R33" i="41"/>
  <c r="S33" i="41"/>
  <c r="AQ16" i="41"/>
  <c r="AP16" i="41"/>
  <c r="Z13" i="41"/>
  <c r="AA13" i="41"/>
  <c r="J41" i="41"/>
  <c r="K41" i="41"/>
  <c r="AE15" i="41"/>
  <c r="AD15" i="41"/>
  <c r="AL23" i="41"/>
  <c r="AM23" i="41"/>
  <c r="DS16" i="41"/>
  <c r="DR16" i="41"/>
  <c r="AD24" i="41"/>
  <c r="AE24" i="41"/>
  <c r="DF17" i="41"/>
  <c r="DG17" i="41"/>
  <c r="FW32" i="41"/>
  <c r="FV32" i="41"/>
  <c r="CQ41" i="41"/>
  <c r="CP41" i="41"/>
  <c r="AP15" i="41"/>
  <c r="AQ15" i="41"/>
  <c r="AT40" i="41"/>
  <c r="AU40" i="41"/>
  <c r="BS16" i="41"/>
  <c r="BR16" i="41"/>
  <c r="GT13" i="41"/>
  <c r="GU13" i="41"/>
  <c r="DC13" i="41"/>
  <c r="DB13" i="41"/>
  <c r="J23" i="41"/>
  <c r="K23" i="41"/>
  <c r="DR17" i="41"/>
  <c r="DS17" i="41"/>
  <c r="DO23" i="41"/>
  <c r="DN23" i="41"/>
  <c r="BF38" i="27"/>
  <c r="FA43" i="41" s="1"/>
  <c r="FB43" i="41" s="1"/>
  <c r="DF41" i="41"/>
  <c r="DG41" i="41"/>
  <c r="AQ17" i="41"/>
  <c r="AP17" i="41"/>
  <c r="DS40" i="41"/>
  <c r="DR40" i="41"/>
  <c r="AL41" i="41"/>
  <c r="AM41" i="41"/>
  <c r="DO33" i="41"/>
  <c r="DN33" i="41"/>
  <c r="N23" i="41"/>
  <c r="O23" i="41"/>
  <c r="CL15" i="41"/>
  <c r="CL18" i="41" s="1"/>
  <c r="CM15" i="41"/>
  <c r="CM18" i="41" s="1"/>
  <c r="AL24" i="41"/>
  <c r="AM24" i="41"/>
  <c r="AE23" i="41"/>
  <c r="AD23" i="41"/>
  <c r="DG40" i="41"/>
  <c r="DF40" i="41"/>
  <c r="GT24" i="41"/>
  <c r="GU24" i="41"/>
  <c r="AQ13" i="41"/>
  <c r="AP13" i="41"/>
  <c r="DG32" i="41"/>
  <c r="DF32" i="41"/>
  <c r="FV23" i="41"/>
  <c r="FW23" i="41"/>
  <c r="N15" i="41"/>
  <c r="O15" i="41"/>
  <c r="J13" i="41"/>
  <c r="K13" i="41"/>
  <c r="AM17" i="41"/>
  <c r="AL17" i="41"/>
  <c r="FW40" i="41"/>
  <c r="FV40" i="41"/>
  <c r="DO13" i="41"/>
  <c r="DN13" i="41"/>
  <c r="FR41" i="41"/>
  <c r="FS41" i="41"/>
  <c r="EI41" i="41"/>
  <c r="EH41" i="41"/>
  <c r="Z24" i="41"/>
  <c r="AA24" i="41"/>
  <c r="FW41" i="41"/>
  <c r="FV41" i="41"/>
  <c r="DS33" i="41"/>
  <c r="DR33" i="41"/>
  <c r="AQ32" i="41"/>
  <c r="AP32" i="41"/>
  <c r="DS32" i="41"/>
  <c r="DR32" i="41"/>
  <c r="AI41" i="41"/>
  <c r="AH41" i="41"/>
  <c r="FW17" i="41"/>
  <c r="FV17" i="41"/>
  <c r="J24" i="41"/>
  <c r="K24" i="41"/>
  <c r="DC24" i="41"/>
  <c r="DB24" i="41"/>
  <c r="O32" i="41"/>
  <c r="N32" i="41"/>
  <c r="Z17" i="41"/>
  <c r="AA17" i="41"/>
  <c r="DG33" i="41"/>
  <c r="DF33" i="41"/>
  <c r="GU23" i="41"/>
  <c r="GT23" i="41"/>
  <c r="AQ33" i="41"/>
  <c r="AP33" i="41"/>
  <c r="O14" i="41"/>
  <c r="N14" i="41"/>
  <c r="K17" i="41"/>
  <c r="J17" i="41"/>
  <c r="DC23" i="41"/>
  <c r="DB23" i="41"/>
  <c r="AL16" i="41"/>
  <c r="AM16" i="41"/>
  <c r="AD17" i="41"/>
  <c r="AE17" i="41"/>
  <c r="AA15" i="41"/>
  <c r="Z15" i="41"/>
  <c r="DO40" i="41"/>
  <c r="DN40" i="41"/>
  <c r="AY40" i="41"/>
  <c r="AX40" i="41"/>
  <c r="AX32" i="41"/>
  <c r="AY32" i="41"/>
  <c r="AX33" i="41"/>
  <c r="AY33" i="41"/>
  <c r="AY23" i="41"/>
  <c r="AX23" i="41"/>
  <c r="AY24" i="41"/>
  <c r="AX24" i="41"/>
  <c r="AY13" i="41"/>
  <c r="AX13" i="41"/>
  <c r="DB35" i="41"/>
  <c r="AY15" i="41"/>
  <c r="AX15" i="41"/>
  <c r="AY14" i="41"/>
  <c r="AX14" i="41"/>
  <c r="AY16" i="41"/>
  <c r="AX16" i="41"/>
  <c r="AX17" i="41"/>
  <c r="AY17" i="41"/>
  <c r="DF42" i="41"/>
  <c r="AA35" i="41"/>
  <c r="DF35" i="41"/>
  <c r="AL43" i="41"/>
  <c r="DC43" i="41"/>
  <c r="GT35" i="41"/>
  <c r="AK13" i="86"/>
  <c r="AE13" i="86" s="1"/>
  <c r="AK12" i="86"/>
  <c r="AE12" i="86" s="1"/>
  <c r="AK11" i="86"/>
  <c r="AE11" i="86" s="1"/>
  <c r="AK31" i="86"/>
  <c r="AE31" i="86" s="1"/>
  <c r="AK46" i="86"/>
  <c r="AK39" i="86"/>
  <c r="AE39" i="86" s="1"/>
  <c r="AK40" i="86"/>
  <c r="AE40" i="86" s="1"/>
  <c r="AK30" i="86"/>
  <c r="AK38" i="86"/>
  <c r="DR34" i="41"/>
  <c r="HK43" i="41"/>
  <c r="BG35" i="27"/>
  <c r="FE40" i="41" s="1"/>
  <c r="DR43" i="41"/>
  <c r="BI33" i="27"/>
  <c r="FI38" i="41" s="1"/>
  <c r="AK33" i="27"/>
  <c r="CO38" i="41" s="1"/>
  <c r="DN42" i="41"/>
  <c r="AK34" i="27"/>
  <c r="CO39" i="41" s="1"/>
  <c r="Z36" i="27"/>
  <c r="BF34" i="27"/>
  <c r="FA39" i="41" s="1"/>
  <c r="BI36" i="27"/>
  <c r="FI41" i="41" s="1"/>
  <c r="DR42" i="41"/>
  <c r="AT43" i="41"/>
  <c r="AL34" i="41"/>
  <c r="BU33" i="27"/>
  <c r="HA38" i="41" s="1"/>
  <c r="AI37" i="27"/>
  <c r="CG42" i="41" s="1"/>
  <c r="CI42" i="41" s="1"/>
  <c r="AI31" i="27"/>
  <c r="CG34" i="41" s="1"/>
  <c r="CH34" i="41" s="1"/>
  <c r="AR33" i="27"/>
  <c r="CS38" i="41" s="1"/>
  <c r="G39" i="36"/>
  <c r="G40" i="36" s="1"/>
  <c r="Y36" i="27"/>
  <c r="BA41" i="41" s="1"/>
  <c r="BU32" i="27"/>
  <c r="HA35" i="41" s="1"/>
  <c r="BB33" i="27"/>
  <c r="EK38" i="41" s="1"/>
  <c r="G39" i="11"/>
  <c r="G40" i="11" s="1"/>
  <c r="BE34" i="27"/>
  <c r="EW39" i="41" s="1"/>
  <c r="BI34" i="27"/>
  <c r="FI39" i="41" s="1"/>
  <c r="AL35" i="41"/>
  <c r="BV36" i="27"/>
  <c r="HE41" i="41" s="1"/>
  <c r="GP43" i="41"/>
  <c r="GP44" i="41" s="1"/>
  <c r="GQ43" i="41"/>
  <c r="BT38" i="27"/>
  <c r="BT34" i="27"/>
  <c r="BB36" i="27"/>
  <c r="EK41" i="41" s="1"/>
  <c r="BT35" i="27"/>
  <c r="AU37" i="27"/>
  <c r="DI42" i="41" s="1"/>
  <c r="DK42" i="41" s="1"/>
  <c r="BB35" i="27"/>
  <c r="EK40" i="41" s="1"/>
  <c r="BB34" i="27"/>
  <c r="EK39" i="41" s="1"/>
  <c r="AR35" i="27"/>
  <c r="CS40" i="41" s="1"/>
  <c r="G39" i="83"/>
  <c r="G40" i="83" s="1"/>
  <c r="BH33" i="27"/>
  <c r="BE38" i="41" s="1"/>
  <c r="AR31" i="27"/>
  <c r="CS34" i="41" s="1"/>
  <c r="CU34" i="41" s="1"/>
  <c r="Z37" i="27"/>
  <c r="AU36" i="27"/>
  <c r="DI41" i="41" s="1"/>
  <c r="AX38" i="27"/>
  <c r="DU43" i="41" s="1"/>
  <c r="BV33" i="27"/>
  <c r="HE38" i="41" s="1"/>
  <c r="BO37" i="27"/>
  <c r="GG42" i="41" s="1"/>
  <c r="GH42" i="41" s="1"/>
  <c r="BV38" i="27"/>
  <c r="HE43" i="41" s="1"/>
  <c r="HF43" i="41" s="1"/>
  <c r="BV32" i="27"/>
  <c r="HE35" i="41" s="1"/>
  <c r="BO38" i="27"/>
  <c r="GG43" i="41" s="1"/>
  <c r="GH43" i="41" s="1"/>
  <c r="G40" i="23"/>
  <c r="G41" i="23" s="1"/>
  <c r="G39" i="76"/>
  <c r="G40" i="76" s="1"/>
  <c r="AO38" i="27"/>
  <c r="CW43" i="41" s="1"/>
  <c r="CX43" i="41" s="1"/>
  <c r="BV34" i="27"/>
  <c r="HE39" i="41" s="1"/>
  <c r="BF36" i="27"/>
  <c r="FA41" i="41" s="1"/>
  <c r="AX34" i="27"/>
  <c r="DU39" i="41" s="1"/>
  <c r="AF33" i="27"/>
  <c r="BY38" i="41" s="1"/>
  <c r="BF33" i="27"/>
  <c r="FA38" i="41" s="1"/>
  <c r="AZ38" i="27"/>
  <c r="EC43" i="41" s="1"/>
  <c r="ED43" i="41" s="1"/>
  <c r="AF32" i="27"/>
  <c r="BY35" i="41" s="1"/>
  <c r="BZ35" i="41" s="1"/>
  <c r="BF32" i="27"/>
  <c r="FA35" i="41" s="1"/>
  <c r="FC35" i="41" s="1"/>
  <c r="AF37" i="27"/>
  <c r="BY42" i="41" s="1"/>
  <c r="CA42" i="41" s="1"/>
  <c r="G39" i="81"/>
  <c r="G40" i="81" s="1"/>
  <c r="AX37" i="27"/>
  <c r="DU42" i="41" s="1"/>
  <c r="DW42" i="41" s="1"/>
  <c r="CI35" i="41"/>
  <c r="CH35" i="41"/>
  <c r="FG42" i="41"/>
  <c r="FF42" i="41"/>
  <c r="M5" i="41"/>
  <c r="M9" i="41" s="1"/>
  <c r="O40" i="27"/>
  <c r="FV34" i="41"/>
  <c r="FW34" i="41"/>
  <c r="AS5" i="41"/>
  <c r="AS9" i="41" s="1"/>
  <c r="W40" i="27"/>
  <c r="AE26" i="41"/>
  <c r="AD26" i="41"/>
  <c r="B37" i="69"/>
  <c r="AG36" i="27" s="1"/>
  <c r="C36" i="69"/>
  <c r="E36" i="69" s="1"/>
  <c r="G36" i="69" s="1"/>
  <c r="DE5" i="41"/>
  <c r="DE9" i="41" s="1"/>
  <c r="AT40" i="27"/>
  <c r="FW35" i="41"/>
  <c r="FV35" i="41"/>
  <c r="C37" i="109"/>
  <c r="E37" i="109" s="1"/>
  <c r="G37" i="109" s="1"/>
  <c r="G39" i="109" s="1"/>
  <c r="AA9" i="27"/>
  <c r="BI6" i="41" s="1"/>
  <c r="AA8" i="27"/>
  <c r="AA10" i="27"/>
  <c r="BI7" i="41" s="1"/>
  <c r="AA15" i="27"/>
  <c r="BI14" i="41" s="1"/>
  <c r="AA13" i="27"/>
  <c r="BI12" i="41" s="1"/>
  <c r="AA11" i="27"/>
  <c r="BI8" i="41" s="1"/>
  <c r="AA12" i="27"/>
  <c r="BI11" i="41" s="1"/>
  <c r="AA14" i="27"/>
  <c r="BI13" i="41" s="1"/>
  <c r="AA17" i="27"/>
  <c r="BI16" i="41" s="1"/>
  <c r="AA16" i="27"/>
  <c r="BI15" i="41" s="1"/>
  <c r="AA20" i="27"/>
  <c r="BI21" i="41" s="1"/>
  <c r="AA18" i="27"/>
  <c r="BI17" i="41" s="1"/>
  <c r="AA19" i="27"/>
  <c r="BI20" i="41" s="1"/>
  <c r="AA23" i="27"/>
  <c r="BI24" i="41" s="1"/>
  <c r="AA22" i="27"/>
  <c r="BI23" i="41" s="1"/>
  <c r="AA21" i="27"/>
  <c r="BI22" i="41" s="1"/>
  <c r="AA26" i="27"/>
  <c r="BI29" i="41" s="1"/>
  <c r="AA24" i="27"/>
  <c r="BI25" i="41" s="1"/>
  <c r="AA25" i="27"/>
  <c r="BI26" i="41" s="1"/>
  <c r="AA30" i="27"/>
  <c r="BI33" i="41" s="1"/>
  <c r="AA27" i="27"/>
  <c r="BI30" i="41" s="1"/>
  <c r="AA28" i="27"/>
  <c r="BI31" i="41" s="1"/>
  <c r="AA29" i="27"/>
  <c r="BI32" i="41" s="1"/>
  <c r="AA34" i="27"/>
  <c r="BI39" i="41" s="1"/>
  <c r="AA32" i="27"/>
  <c r="BI35" i="41" s="1"/>
  <c r="AA36" i="27"/>
  <c r="BI41" i="41" s="1"/>
  <c r="AA31" i="27"/>
  <c r="BI34" i="41" s="1"/>
  <c r="AA33" i="27"/>
  <c r="BI38" i="41" s="1"/>
  <c r="AA35" i="27"/>
  <c r="BI40" i="41" s="1"/>
  <c r="GT7" i="41"/>
  <c r="GU7" i="41"/>
  <c r="DC7" i="41"/>
  <c r="DB7" i="41"/>
  <c r="C37" i="75"/>
  <c r="AH38" i="27"/>
  <c r="CC43" i="41" s="1"/>
  <c r="AH33" i="27"/>
  <c r="CC38" i="41" s="1"/>
  <c r="AH36" i="27"/>
  <c r="CC41" i="41" s="1"/>
  <c r="AH37" i="27"/>
  <c r="CC42" i="41" s="1"/>
  <c r="CU35" i="41"/>
  <c r="CT35" i="41"/>
  <c r="E37" i="75"/>
  <c r="G36" i="75"/>
  <c r="Z8" i="41"/>
  <c r="AA8" i="41"/>
  <c r="FU5" i="41"/>
  <c r="FU9" i="41" s="1"/>
  <c r="BL40" i="27"/>
  <c r="GT8" i="41"/>
  <c r="GU8" i="41"/>
  <c r="C37" i="67"/>
  <c r="E37" i="67" s="1"/>
  <c r="G37" i="67" s="1"/>
  <c r="G39" i="67" s="1"/>
  <c r="G40" i="67" s="1"/>
  <c r="BV11" i="27"/>
  <c r="HE8" i="41" s="1"/>
  <c r="BV9" i="27"/>
  <c r="HE6" i="41" s="1"/>
  <c r="BV8" i="27"/>
  <c r="BV13" i="27"/>
  <c r="HE12" i="41" s="1"/>
  <c r="BV10" i="27"/>
  <c r="HE7" i="41" s="1"/>
  <c r="BV12" i="27"/>
  <c r="HE11" i="41" s="1"/>
  <c r="BV14" i="27"/>
  <c r="HE13" i="41" s="1"/>
  <c r="BV15" i="27"/>
  <c r="HE14" i="41" s="1"/>
  <c r="BV17" i="27"/>
  <c r="HE16" i="41" s="1"/>
  <c r="BV16" i="27"/>
  <c r="HE15" i="41" s="1"/>
  <c r="BV18" i="27"/>
  <c r="HE17" i="41" s="1"/>
  <c r="BV19" i="27"/>
  <c r="HE20" i="41" s="1"/>
  <c r="BV25" i="27"/>
  <c r="HE26" i="41" s="1"/>
  <c r="BV21" i="27"/>
  <c r="HE22" i="41" s="1"/>
  <c r="BV20" i="27"/>
  <c r="HE21" i="41" s="1"/>
  <c r="BV22" i="27"/>
  <c r="HE23" i="41" s="1"/>
  <c r="BV23" i="27"/>
  <c r="HE24" i="41" s="1"/>
  <c r="BV24" i="27"/>
  <c r="HE25" i="41" s="1"/>
  <c r="BV26" i="27"/>
  <c r="HE29" i="41" s="1"/>
  <c r="BV27" i="27"/>
  <c r="HE30" i="41" s="1"/>
  <c r="BV29" i="27"/>
  <c r="HE32" i="41" s="1"/>
  <c r="BV30" i="27"/>
  <c r="HE33" i="41" s="1"/>
  <c r="BV28" i="27"/>
  <c r="HE31" i="41" s="1"/>
  <c r="BV37" i="27"/>
  <c r="HE42" i="41" s="1"/>
  <c r="AQ34" i="41"/>
  <c r="AP34" i="41"/>
  <c r="N35" i="41"/>
  <c r="O35" i="41"/>
  <c r="AD34" i="41"/>
  <c r="AE34" i="41"/>
  <c r="AH8" i="27"/>
  <c r="AH9" i="27"/>
  <c r="CC6" i="41" s="1"/>
  <c r="AH12" i="27"/>
  <c r="CC11" i="41" s="1"/>
  <c r="AH10" i="27"/>
  <c r="CC7" i="41" s="1"/>
  <c r="AH11" i="27"/>
  <c r="CC8" i="41" s="1"/>
  <c r="AH18" i="27"/>
  <c r="CC17" i="41" s="1"/>
  <c r="AH13" i="27"/>
  <c r="CC12" i="41" s="1"/>
  <c r="AH15" i="27"/>
  <c r="CC14" i="41" s="1"/>
  <c r="AH16" i="27"/>
  <c r="CC15" i="41" s="1"/>
  <c r="AH14" i="27"/>
  <c r="CC13" i="41" s="1"/>
  <c r="AH17" i="27"/>
  <c r="CC16" i="41" s="1"/>
  <c r="AH19" i="27"/>
  <c r="CC20" i="41" s="1"/>
  <c r="AH20" i="27"/>
  <c r="CC21" i="41" s="1"/>
  <c r="AH21" i="27"/>
  <c r="CC22" i="41" s="1"/>
  <c r="AH25" i="27"/>
  <c r="CC26" i="41" s="1"/>
  <c r="AH22" i="27"/>
  <c r="CC23" i="41" s="1"/>
  <c r="AH23" i="27"/>
  <c r="CC24" i="41" s="1"/>
  <c r="AH27" i="27"/>
  <c r="CC30" i="41" s="1"/>
  <c r="AH26" i="27"/>
  <c r="CC29" i="41" s="1"/>
  <c r="AH24" i="27"/>
  <c r="CC25" i="41" s="1"/>
  <c r="AH30" i="27"/>
  <c r="CC33" i="41" s="1"/>
  <c r="AH29" i="27"/>
  <c r="CC32" i="41" s="1"/>
  <c r="AH28" i="27"/>
  <c r="CC31" i="41" s="1"/>
  <c r="AH31" i="27"/>
  <c r="CC34" i="41" s="1"/>
  <c r="AH34" i="27"/>
  <c r="CC39" i="41" s="1"/>
  <c r="AH32" i="27"/>
  <c r="CC35" i="41" s="1"/>
  <c r="N26" i="41"/>
  <c r="O26" i="41"/>
  <c r="AQ35" i="41"/>
  <c r="AP35" i="41"/>
  <c r="AU6" i="41"/>
  <c r="AT6" i="41"/>
  <c r="C38" i="66"/>
  <c r="E38" i="66" s="1"/>
  <c r="G38" i="66" s="1"/>
  <c r="G40" i="66" s="1"/>
  <c r="G41" i="66" s="1"/>
  <c r="BU8" i="27"/>
  <c r="BU10" i="27"/>
  <c r="HA7" i="41" s="1"/>
  <c r="BU11" i="27"/>
  <c r="HA8" i="41" s="1"/>
  <c r="BU9" i="27"/>
  <c r="HA6" i="41" s="1"/>
  <c r="BU12" i="27"/>
  <c r="HA11" i="41" s="1"/>
  <c r="BU17" i="27"/>
  <c r="HA16" i="41" s="1"/>
  <c r="BU16" i="27"/>
  <c r="HA15" i="41" s="1"/>
  <c r="BU14" i="27"/>
  <c r="HA13" i="41" s="1"/>
  <c r="BU13" i="27"/>
  <c r="HA12" i="41" s="1"/>
  <c r="BU18" i="27"/>
  <c r="HA17" i="41" s="1"/>
  <c r="BU15" i="27"/>
  <c r="HA14" i="41" s="1"/>
  <c r="BU19" i="27"/>
  <c r="HA20" i="41" s="1"/>
  <c r="BU21" i="27"/>
  <c r="HA22" i="41" s="1"/>
  <c r="BU20" i="27"/>
  <c r="HA21" i="41" s="1"/>
  <c r="BU23" i="27"/>
  <c r="HA24" i="41" s="1"/>
  <c r="BU22" i="27"/>
  <c r="HA23" i="41" s="1"/>
  <c r="BU24" i="27"/>
  <c r="HA25" i="41" s="1"/>
  <c r="BU26" i="27"/>
  <c r="HA29" i="41" s="1"/>
  <c r="BU25" i="27"/>
  <c r="HA26" i="41" s="1"/>
  <c r="BU27" i="27"/>
  <c r="HA30" i="41" s="1"/>
  <c r="BU28" i="27"/>
  <c r="HA31" i="41" s="1"/>
  <c r="BU29" i="27"/>
  <c r="HA32" i="41" s="1"/>
  <c r="BU30" i="27"/>
  <c r="HA33" i="41" s="1"/>
  <c r="BU38" i="27"/>
  <c r="HA43" i="41" s="1"/>
  <c r="BW43" i="41"/>
  <c r="BV43" i="41"/>
  <c r="AT25" i="41"/>
  <c r="AU25" i="41"/>
  <c r="C37" i="71"/>
  <c r="E37" i="71" s="1"/>
  <c r="G37" i="71" s="1"/>
  <c r="G39" i="71" s="1"/>
  <c r="G40" i="71" s="1"/>
  <c r="BT10" i="27"/>
  <c r="BT8" i="27"/>
  <c r="BT9" i="27"/>
  <c r="BT13" i="27"/>
  <c r="BT11" i="27"/>
  <c r="BT12" i="27"/>
  <c r="BT14" i="27"/>
  <c r="BT17" i="27"/>
  <c r="BT15" i="27"/>
  <c r="BT16" i="27"/>
  <c r="BT21" i="27"/>
  <c r="BT18" i="27"/>
  <c r="BT19" i="27"/>
  <c r="BT20" i="27"/>
  <c r="BT22" i="27"/>
  <c r="BT23" i="27"/>
  <c r="BT25" i="27"/>
  <c r="BT24" i="27"/>
  <c r="BT27" i="27"/>
  <c r="BT30" i="27"/>
  <c r="BT28" i="27"/>
  <c r="BT26" i="27"/>
  <c r="BT31" i="27"/>
  <c r="BT29" i="27"/>
  <c r="BT32" i="27"/>
  <c r="BT33" i="27"/>
  <c r="AE25" i="41"/>
  <c r="AD25" i="41"/>
  <c r="AA7" i="41"/>
  <c r="Z7" i="41"/>
  <c r="C37" i="21"/>
  <c r="E37" i="21" s="1"/>
  <c r="G37" i="21" s="1"/>
  <c r="G39" i="21" s="1"/>
  <c r="G40" i="21" s="1"/>
  <c r="BN10" i="27"/>
  <c r="GC7" i="41" s="1"/>
  <c r="BN11" i="27"/>
  <c r="GC8" i="41" s="1"/>
  <c r="BN8" i="27"/>
  <c r="BN9" i="27"/>
  <c r="GC6" i="41" s="1"/>
  <c r="BN13" i="27"/>
  <c r="GC12" i="41" s="1"/>
  <c r="BN12" i="27"/>
  <c r="GC11" i="41" s="1"/>
  <c r="BN14" i="27"/>
  <c r="GC13" i="41" s="1"/>
  <c r="BN15" i="27"/>
  <c r="GC14" i="41" s="1"/>
  <c r="BN16" i="27"/>
  <c r="GC15" i="41" s="1"/>
  <c r="BN18" i="27"/>
  <c r="GC17" i="41" s="1"/>
  <c r="BN17" i="27"/>
  <c r="GC16" i="41" s="1"/>
  <c r="BN20" i="27"/>
  <c r="GC21" i="41" s="1"/>
  <c r="BN19" i="27"/>
  <c r="GC20" i="41" s="1"/>
  <c r="BN22" i="27"/>
  <c r="GC23" i="41" s="1"/>
  <c r="BN21" i="27"/>
  <c r="GC22" i="41" s="1"/>
  <c r="BN23" i="27"/>
  <c r="GC24" i="41" s="1"/>
  <c r="BN28" i="27"/>
  <c r="GC31" i="41" s="1"/>
  <c r="BN24" i="27"/>
  <c r="GC25" i="41" s="1"/>
  <c r="BN25" i="27"/>
  <c r="GC26" i="41" s="1"/>
  <c r="BN30" i="27"/>
  <c r="GC33" i="41" s="1"/>
  <c r="BN26" i="27"/>
  <c r="GC29" i="41" s="1"/>
  <c r="BN27" i="27"/>
  <c r="GC30" i="41" s="1"/>
  <c r="BN29" i="27"/>
  <c r="GC32" i="41" s="1"/>
  <c r="BN33" i="27"/>
  <c r="GC38" i="41" s="1"/>
  <c r="BN35" i="27"/>
  <c r="GC40" i="41" s="1"/>
  <c r="BN31" i="27"/>
  <c r="GC34" i="41" s="1"/>
  <c r="BN38" i="27"/>
  <c r="GC43" i="41" s="1"/>
  <c r="BN32" i="27"/>
  <c r="GC35" i="41" s="1"/>
  <c r="BN34" i="27"/>
  <c r="GC39" i="41" s="1"/>
  <c r="C37" i="107"/>
  <c r="E37" i="107" s="1"/>
  <c r="G37" i="107" s="1"/>
  <c r="G39" i="107" s="1"/>
  <c r="G40" i="107" s="1"/>
  <c r="Y11" i="27"/>
  <c r="BA8" i="41" s="1"/>
  <c r="Y9" i="27"/>
  <c r="BA6" i="41" s="1"/>
  <c r="Y8" i="27"/>
  <c r="Y10" i="27"/>
  <c r="BA7" i="41" s="1"/>
  <c r="Y16" i="27"/>
  <c r="BA15" i="41" s="1"/>
  <c r="Y15" i="27"/>
  <c r="BA14" i="41" s="1"/>
  <c r="Y13" i="27"/>
  <c r="BA12" i="41" s="1"/>
  <c r="Y12" i="27"/>
  <c r="BA11" i="41" s="1"/>
  <c r="Y14" i="27"/>
  <c r="BA13" i="41" s="1"/>
  <c r="Y19" i="27"/>
  <c r="BA20" i="41" s="1"/>
  <c r="Y18" i="27"/>
  <c r="BA17" i="41" s="1"/>
  <c r="Y17" i="27"/>
  <c r="BA16" i="41" s="1"/>
  <c r="Y23" i="27"/>
  <c r="BA24" i="41" s="1"/>
  <c r="Y20" i="27"/>
  <c r="BA21" i="41" s="1"/>
  <c r="Y22" i="27"/>
  <c r="BA23" i="41" s="1"/>
  <c r="Y21" i="27"/>
  <c r="BA22" i="41" s="1"/>
  <c r="Y25" i="27"/>
  <c r="BA26" i="41" s="1"/>
  <c r="Y24" i="27"/>
  <c r="BA25" i="41" s="1"/>
  <c r="Y26" i="27"/>
  <c r="BA29" i="41" s="1"/>
  <c r="Y30" i="27"/>
  <c r="BA33" i="41" s="1"/>
  <c r="Y29" i="27"/>
  <c r="BA32" i="41" s="1"/>
  <c r="Y31" i="27"/>
  <c r="BA34" i="41" s="1"/>
  <c r="Y27" i="27"/>
  <c r="BA30" i="41" s="1"/>
  <c r="Y28" i="27"/>
  <c r="BA31" i="41" s="1"/>
  <c r="Y32" i="27"/>
  <c r="BA35" i="41" s="1"/>
  <c r="Y33" i="27"/>
  <c r="BA38" i="41" s="1"/>
  <c r="Y34" i="27"/>
  <c r="BA39" i="41" s="1"/>
  <c r="Y37" i="27"/>
  <c r="BA42" i="41" s="1"/>
  <c r="Y38" i="27"/>
  <c r="BA43" i="41" s="1"/>
  <c r="DG26" i="41"/>
  <c r="DF26" i="41"/>
  <c r="GT6" i="41"/>
  <c r="GU6" i="41"/>
  <c r="C37" i="53"/>
  <c r="E37" i="53" s="1"/>
  <c r="G37" i="53" s="1"/>
  <c r="G39" i="53" s="1"/>
  <c r="G40" i="53" s="1"/>
  <c r="AU9" i="27"/>
  <c r="DI6" i="41" s="1"/>
  <c r="AU8" i="27"/>
  <c r="AU12" i="27"/>
  <c r="DI11" i="41" s="1"/>
  <c r="AU11" i="27"/>
  <c r="DI8" i="41" s="1"/>
  <c r="AU10" i="27"/>
  <c r="DI7" i="41" s="1"/>
  <c r="AU14" i="27"/>
  <c r="DI13" i="41" s="1"/>
  <c r="AU16" i="27"/>
  <c r="DI15" i="41" s="1"/>
  <c r="AU13" i="27"/>
  <c r="DI12" i="41" s="1"/>
  <c r="AU17" i="27"/>
  <c r="DI16" i="41" s="1"/>
  <c r="AU15" i="27"/>
  <c r="DI14" i="41" s="1"/>
  <c r="AU18" i="27"/>
  <c r="DI17" i="41" s="1"/>
  <c r="AU20" i="27"/>
  <c r="DI21" i="41" s="1"/>
  <c r="AU19" i="27"/>
  <c r="DI20" i="41" s="1"/>
  <c r="AU22" i="27"/>
  <c r="DI23" i="41" s="1"/>
  <c r="AU21" i="27"/>
  <c r="DI22" i="41" s="1"/>
  <c r="AU24" i="27"/>
  <c r="DI25" i="41" s="1"/>
  <c r="AU23" i="27"/>
  <c r="DI24" i="41" s="1"/>
  <c r="AU25" i="27"/>
  <c r="DI26" i="41" s="1"/>
  <c r="AU26" i="27"/>
  <c r="DI29" i="41" s="1"/>
  <c r="AU27" i="27"/>
  <c r="DI30" i="41" s="1"/>
  <c r="AU31" i="27"/>
  <c r="DI34" i="41" s="1"/>
  <c r="AU28" i="27"/>
  <c r="DI31" i="41" s="1"/>
  <c r="AU30" i="27"/>
  <c r="DI33" i="41" s="1"/>
  <c r="AU29" i="27"/>
  <c r="DI32" i="41" s="1"/>
  <c r="AU32" i="27"/>
  <c r="DI35" i="41" s="1"/>
  <c r="AU33" i="27"/>
  <c r="DI38" i="41" s="1"/>
  <c r="AU34" i="27"/>
  <c r="DI39" i="41" s="1"/>
  <c r="AQ8" i="41"/>
  <c r="AP8" i="41"/>
  <c r="HG34" i="41"/>
  <c r="HF34" i="41"/>
  <c r="GE42" i="41"/>
  <c r="GD42" i="41"/>
  <c r="HB42" i="41"/>
  <c r="HC42" i="41"/>
  <c r="DB26" i="41"/>
  <c r="DC26" i="41"/>
  <c r="O25" i="41"/>
  <c r="N25" i="41"/>
  <c r="G39" i="96"/>
  <c r="G40" i="96" s="1"/>
  <c r="AT26" i="41"/>
  <c r="AU26" i="41"/>
  <c r="K43" i="41"/>
  <c r="J43" i="41"/>
  <c r="C37" i="124"/>
  <c r="E37" i="124" s="1"/>
  <c r="G37" i="124" s="1"/>
  <c r="G39" i="124" s="1"/>
  <c r="G40" i="124" s="1"/>
  <c r="AR9" i="27"/>
  <c r="CS6" i="41" s="1"/>
  <c r="AR10" i="27"/>
  <c r="CS7" i="41" s="1"/>
  <c r="AR8" i="27"/>
  <c r="AR11" i="27"/>
  <c r="CS8" i="41" s="1"/>
  <c r="AR12" i="27"/>
  <c r="CS11" i="41" s="1"/>
  <c r="AR13" i="27"/>
  <c r="CS12" i="41" s="1"/>
  <c r="AR18" i="27"/>
  <c r="CS17" i="41" s="1"/>
  <c r="AR14" i="27"/>
  <c r="CS13" i="41" s="1"/>
  <c r="AR16" i="27"/>
  <c r="CS15" i="41" s="1"/>
  <c r="AR15" i="27"/>
  <c r="CS14" i="41" s="1"/>
  <c r="AR17" i="27"/>
  <c r="CS16" i="41" s="1"/>
  <c r="AR19" i="27"/>
  <c r="CS20" i="41" s="1"/>
  <c r="AR21" i="27"/>
  <c r="CS22" i="41" s="1"/>
  <c r="AR20" i="27"/>
  <c r="CS21" i="41" s="1"/>
  <c r="AR23" i="27"/>
  <c r="CS24" i="41" s="1"/>
  <c r="AR22" i="27"/>
  <c r="CS23" i="41" s="1"/>
  <c r="AR24" i="27"/>
  <c r="CS25" i="41" s="1"/>
  <c r="AR26" i="27"/>
  <c r="CS29" i="41" s="1"/>
  <c r="AR27" i="27"/>
  <c r="CS30" i="41" s="1"/>
  <c r="AR25" i="27"/>
  <c r="CS26" i="41" s="1"/>
  <c r="AR29" i="27"/>
  <c r="CS32" i="41" s="1"/>
  <c r="AR28" i="27"/>
  <c r="CS31" i="41" s="1"/>
  <c r="AR34" i="27"/>
  <c r="CS39" i="41" s="1"/>
  <c r="AR30" i="27"/>
  <c r="CS33" i="41" s="1"/>
  <c r="AR38" i="27"/>
  <c r="CS43" i="41" s="1"/>
  <c r="AR36" i="27"/>
  <c r="CS41" i="41" s="1"/>
  <c r="Z35" i="27"/>
  <c r="Y5" i="41"/>
  <c r="Y9" i="41" s="1"/>
  <c r="R40" i="27"/>
  <c r="C37" i="112"/>
  <c r="E37" i="112" s="1"/>
  <c r="G37" i="112" s="1"/>
  <c r="G39" i="112" s="1"/>
  <c r="G40" i="112" s="1"/>
  <c r="BD8" i="27"/>
  <c r="BD9" i="27"/>
  <c r="ES6" i="41" s="1"/>
  <c r="BD10" i="27"/>
  <c r="ES7" i="41" s="1"/>
  <c r="BD11" i="27"/>
  <c r="ES8" i="41" s="1"/>
  <c r="BD14" i="27"/>
  <c r="ES13" i="41" s="1"/>
  <c r="BD12" i="27"/>
  <c r="ES11" i="41" s="1"/>
  <c r="BD13" i="27"/>
  <c r="ES12" i="41" s="1"/>
  <c r="BD16" i="27"/>
  <c r="ES15" i="41" s="1"/>
  <c r="BD15" i="27"/>
  <c r="ES14" i="41" s="1"/>
  <c r="BD18" i="27"/>
  <c r="ES17" i="41" s="1"/>
  <c r="BD17" i="27"/>
  <c r="ES16" i="41" s="1"/>
  <c r="BD19" i="27"/>
  <c r="ES20" i="41" s="1"/>
  <c r="BD22" i="27"/>
  <c r="ES23" i="41" s="1"/>
  <c r="BD23" i="27"/>
  <c r="ES24" i="41" s="1"/>
  <c r="BD21" i="27"/>
  <c r="ES22" i="41" s="1"/>
  <c r="BD20" i="27"/>
  <c r="ES21" i="41" s="1"/>
  <c r="BD24" i="27"/>
  <c r="ES25" i="41" s="1"/>
  <c r="BD25" i="27"/>
  <c r="ES26" i="41" s="1"/>
  <c r="BD26" i="27"/>
  <c r="ES29" i="41" s="1"/>
  <c r="BD30" i="27"/>
  <c r="ES33" i="41" s="1"/>
  <c r="BD27" i="27"/>
  <c r="ES30" i="41" s="1"/>
  <c r="BD28" i="27"/>
  <c r="ES31" i="41" s="1"/>
  <c r="BD29" i="27"/>
  <c r="ES32" i="41" s="1"/>
  <c r="BD32" i="27"/>
  <c r="ES35" i="41" s="1"/>
  <c r="BD34" i="27"/>
  <c r="ES39" i="41" s="1"/>
  <c r="BD38" i="27"/>
  <c r="ES43" i="41" s="1"/>
  <c r="BD31" i="27"/>
  <c r="ES34" i="41" s="1"/>
  <c r="BD35" i="27"/>
  <c r="ES40" i="41" s="1"/>
  <c r="BD36" i="27"/>
  <c r="ES41" i="41" s="1"/>
  <c r="BD33" i="27"/>
  <c r="ES38" i="41" s="1"/>
  <c r="DG25" i="41"/>
  <c r="DF25" i="41"/>
  <c r="C37" i="119"/>
  <c r="E37" i="119" s="1"/>
  <c r="G37" i="119" s="1"/>
  <c r="G39" i="119" s="1"/>
  <c r="G40" i="119" s="1"/>
  <c r="T12" i="27"/>
  <c r="AG11" i="41" s="1"/>
  <c r="T8" i="27"/>
  <c r="T10" i="27"/>
  <c r="AG7" i="41" s="1"/>
  <c r="T13" i="27"/>
  <c r="AG12" i="41" s="1"/>
  <c r="T9" i="27"/>
  <c r="AG6" i="41" s="1"/>
  <c r="T11" i="27"/>
  <c r="AG8" i="41" s="1"/>
  <c r="T14" i="27"/>
  <c r="AG13" i="41" s="1"/>
  <c r="T16" i="27"/>
  <c r="AG15" i="41" s="1"/>
  <c r="T15" i="27"/>
  <c r="AG14" i="41" s="1"/>
  <c r="T18" i="27"/>
  <c r="AG17" i="41" s="1"/>
  <c r="T17" i="27"/>
  <c r="AG16" i="41" s="1"/>
  <c r="T19" i="27"/>
  <c r="AG20" i="41" s="1"/>
  <c r="T20" i="27"/>
  <c r="AG21" i="41" s="1"/>
  <c r="T23" i="27"/>
  <c r="AG24" i="41" s="1"/>
  <c r="T21" i="27"/>
  <c r="AG22" i="41" s="1"/>
  <c r="T22" i="27"/>
  <c r="AG23" i="41" s="1"/>
  <c r="T24" i="27"/>
  <c r="AG25" i="41" s="1"/>
  <c r="T27" i="27"/>
  <c r="AG30" i="41" s="1"/>
  <c r="T25" i="27"/>
  <c r="AG26" i="41" s="1"/>
  <c r="T28" i="27"/>
  <c r="AG31" i="41" s="1"/>
  <c r="T31" i="27"/>
  <c r="AG34" i="41" s="1"/>
  <c r="T29" i="27"/>
  <c r="AG32" i="41" s="1"/>
  <c r="T26" i="27"/>
  <c r="AG29" i="41" s="1"/>
  <c r="T34" i="27"/>
  <c r="AG39" i="41" s="1"/>
  <c r="T30" i="27"/>
  <c r="AG33" i="41" s="1"/>
  <c r="T35" i="27"/>
  <c r="AG40" i="41" s="1"/>
  <c r="T32" i="27"/>
  <c r="AG35" i="41" s="1"/>
  <c r="T38" i="27"/>
  <c r="AG43" i="41" s="1"/>
  <c r="T33" i="27"/>
  <c r="AG38" i="41" s="1"/>
  <c r="FV25" i="41"/>
  <c r="FW25" i="41"/>
  <c r="GS5" i="41"/>
  <c r="GS9" i="41" s="1"/>
  <c r="BR40" i="27"/>
  <c r="AP7" i="41"/>
  <c r="AQ7" i="41"/>
  <c r="AU35" i="41"/>
  <c r="AT35" i="41"/>
  <c r="DG6" i="41"/>
  <c r="DF6" i="41"/>
  <c r="DC34" i="41"/>
  <c r="DB34" i="41"/>
  <c r="I25" i="41"/>
  <c r="AI42" i="41"/>
  <c r="AH42" i="41"/>
  <c r="DC25" i="41"/>
  <c r="DB25" i="41"/>
  <c r="K35" i="41"/>
  <c r="J35" i="41"/>
  <c r="Z33" i="27"/>
  <c r="AA6" i="41"/>
  <c r="Z6" i="41"/>
  <c r="FW26" i="41"/>
  <c r="FV26" i="41"/>
  <c r="GU26" i="41"/>
  <c r="GT26" i="41"/>
  <c r="EM42" i="41"/>
  <c r="EL42" i="41"/>
  <c r="AO5" i="41"/>
  <c r="AO9" i="41" s="1"/>
  <c r="V40" i="27"/>
  <c r="DS26" i="41"/>
  <c r="DR26" i="41"/>
  <c r="C37" i="77"/>
  <c r="E37" i="77" s="1"/>
  <c r="G37" i="77" s="1"/>
  <c r="G39" i="77" s="1"/>
  <c r="G40" i="77" s="1"/>
  <c r="AI9" i="27"/>
  <c r="CG6" i="41" s="1"/>
  <c r="AI8" i="27"/>
  <c r="AI11" i="27"/>
  <c r="CG8" i="41" s="1"/>
  <c r="AI13" i="27"/>
  <c r="CG12" i="41" s="1"/>
  <c r="AI14" i="27"/>
  <c r="CG13" i="41" s="1"/>
  <c r="AI12" i="27"/>
  <c r="CG11" i="41" s="1"/>
  <c r="AI10" i="27"/>
  <c r="CG7" i="41" s="1"/>
  <c r="AI15" i="27"/>
  <c r="CG14" i="41" s="1"/>
  <c r="AI18" i="27"/>
  <c r="CG17" i="41" s="1"/>
  <c r="AI17" i="27"/>
  <c r="CG16" i="41" s="1"/>
  <c r="AI16" i="27"/>
  <c r="CG15" i="41" s="1"/>
  <c r="AI20" i="27"/>
  <c r="CG21" i="41" s="1"/>
  <c r="AI21" i="27"/>
  <c r="CG22" i="41" s="1"/>
  <c r="AI19" i="27"/>
  <c r="CG20" i="41" s="1"/>
  <c r="AI23" i="27"/>
  <c r="CG24" i="41" s="1"/>
  <c r="AI22" i="27"/>
  <c r="CG23" i="41" s="1"/>
  <c r="AI24" i="27"/>
  <c r="CG25" i="41" s="1"/>
  <c r="AI25" i="27"/>
  <c r="CG26" i="41" s="1"/>
  <c r="AI27" i="27"/>
  <c r="CG30" i="41" s="1"/>
  <c r="AI29" i="27"/>
  <c r="CG32" i="41" s="1"/>
  <c r="AI26" i="27"/>
  <c r="CG29" i="41" s="1"/>
  <c r="AI28" i="27"/>
  <c r="CG31" i="41" s="1"/>
  <c r="AI38" i="27"/>
  <c r="CG43" i="41" s="1"/>
  <c r="AI34" i="27"/>
  <c r="CG39" i="41" s="1"/>
  <c r="AI30" i="27"/>
  <c r="CG33" i="41" s="1"/>
  <c r="AI33" i="27"/>
  <c r="CG38" i="41" s="1"/>
  <c r="AI36" i="27"/>
  <c r="CG41" i="41" s="1"/>
  <c r="AI35" i="27"/>
  <c r="CG40" i="41" s="1"/>
  <c r="S42" i="41"/>
  <c r="R42" i="41"/>
  <c r="C37" i="65"/>
  <c r="E37" i="65" s="1"/>
  <c r="G37" i="65" s="1"/>
  <c r="G39" i="65" s="1"/>
  <c r="G40" i="65" s="1"/>
  <c r="AF9" i="27"/>
  <c r="BY6" i="41" s="1"/>
  <c r="AF8" i="27"/>
  <c r="AF11" i="27"/>
  <c r="BY8" i="41" s="1"/>
  <c r="AF10" i="27"/>
  <c r="BY7" i="41" s="1"/>
  <c r="AF13" i="27"/>
  <c r="BY12" i="41" s="1"/>
  <c r="AF12" i="27"/>
  <c r="BY11" i="41" s="1"/>
  <c r="AF15" i="27"/>
  <c r="BY14" i="41" s="1"/>
  <c r="AF14" i="27"/>
  <c r="BY13" i="41" s="1"/>
  <c r="AF16" i="27"/>
  <c r="BY15" i="41" s="1"/>
  <c r="AF20" i="27"/>
  <c r="BY21" i="41" s="1"/>
  <c r="AF19" i="27"/>
  <c r="BY20" i="41" s="1"/>
  <c r="AF17" i="27"/>
  <c r="BY16" i="41" s="1"/>
  <c r="AF18" i="27"/>
  <c r="BY17" i="41" s="1"/>
  <c r="AF22" i="27"/>
  <c r="BY23" i="41" s="1"/>
  <c r="AF21" i="27"/>
  <c r="BY22" i="41" s="1"/>
  <c r="AF23" i="27"/>
  <c r="BY24" i="41" s="1"/>
  <c r="AF24" i="27"/>
  <c r="BY25" i="41" s="1"/>
  <c r="AF26" i="27"/>
  <c r="BY29" i="41" s="1"/>
  <c r="AF31" i="27"/>
  <c r="BY34" i="41" s="1"/>
  <c r="AF25" i="27"/>
  <c r="BY26" i="41" s="1"/>
  <c r="AF27" i="27"/>
  <c r="BY30" i="41" s="1"/>
  <c r="AF28" i="27"/>
  <c r="BY31" i="41" s="1"/>
  <c r="AF30" i="27"/>
  <c r="BY33" i="41" s="1"/>
  <c r="AF29" i="27"/>
  <c r="BY32" i="41" s="1"/>
  <c r="G39" i="84"/>
  <c r="G40" i="84" s="1"/>
  <c r="AA34" i="41"/>
  <c r="Z34" i="41"/>
  <c r="C37" i="94"/>
  <c r="E37" i="94" s="1"/>
  <c r="G37" i="94" s="1"/>
  <c r="G39" i="94" s="1"/>
  <c r="G40" i="94" s="1"/>
  <c r="BB8" i="27"/>
  <c r="BB12" i="27"/>
  <c r="EK11" i="41" s="1"/>
  <c r="BB10" i="27"/>
  <c r="EK7" i="41" s="1"/>
  <c r="BB9" i="27"/>
  <c r="EK6" i="41" s="1"/>
  <c r="BB11" i="27"/>
  <c r="EK8" i="41" s="1"/>
  <c r="BB13" i="27"/>
  <c r="EK12" i="41" s="1"/>
  <c r="BB16" i="27"/>
  <c r="EK15" i="41" s="1"/>
  <c r="BB14" i="27"/>
  <c r="EK13" i="41" s="1"/>
  <c r="BB15" i="27"/>
  <c r="EK14" i="41" s="1"/>
  <c r="BB17" i="27"/>
  <c r="EK16" i="41" s="1"/>
  <c r="BB18" i="27"/>
  <c r="EK17" i="41" s="1"/>
  <c r="BB19" i="27"/>
  <c r="EK20" i="41" s="1"/>
  <c r="BB23" i="27"/>
  <c r="EK24" i="41" s="1"/>
  <c r="BB21" i="27"/>
  <c r="EK22" i="41" s="1"/>
  <c r="BB20" i="27"/>
  <c r="EK21" i="41" s="1"/>
  <c r="BB22" i="27"/>
  <c r="EK23" i="41" s="1"/>
  <c r="BB24" i="27"/>
  <c r="EK25" i="41" s="1"/>
  <c r="BB26" i="27"/>
  <c r="EK29" i="41" s="1"/>
  <c r="BB25" i="27"/>
  <c r="EK26" i="41" s="1"/>
  <c r="BB30" i="27"/>
  <c r="EK33" i="41" s="1"/>
  <c r="BB27" i="27"/>
  <c r="EK30" i="41" s="1"/>
  <c r="BB29" i="27"/>
  <c r="EK32" i="41" s="1"/>
  <c r="BB28" i="27"/>
  <c r="EK31" i="41" s="1"/>
  <c r="BB31" i="27"/>
  <c r="EK34" i="41" s="1"/>
  <c r="C37" i="80"/>
  <c r="E37" i="80" s="1"/>
  <c r="G37" i="80" s="1"/>
  <c r="G39" i="80" s="1"/>
  <c r="G40" i="80" s="1"/>
  <c r="AK9" i="27"/>
  <c r="CO6" i="41" s="1"/>
  <c r="AK8" i="27"/>
  <c r="AK11" i="27"/>
  <c r="CO8" i="41" s="1"/>
  <c r="AK10" i="27"/>
  <c r="CO7" i="41" s="1"/>
  <c r="AK12" i="27"/>
  <c r="CO11" i="41" s="1"/>
  <c r="AK15" i="27"/>
  <c r="CO14" i="41" s="1"/>
  <c r="AK13" i="27"/>
  <c r="CO12" i="41" s="1"/>
  <c r="AK16" i="27"/>
  <c r="CO15" i="41" s="1"/>
  <c r="AK17" i="27"/>
  <c r="CO16" i="41" s="1"/>
  <c r="AK18" i="27"/>
  <c r="CO17" i="41" s="1"/>
  <c r="AK14" i="27"/>
  <c r="CO13" i="41" s="1"/>
  <c r="AK19" i="27"/>
  <c r="CO20" i="41" s="1"/>
  <c r="AK21" i="27"/>
  <c r="CO22" i="41" s="1"/>
  <c r="AK23" i="27"/>
  <c r="CO24" i="41" s="1"/>
  <c r="AK20" i="27"/>
  <c r="CO21" i="41" s="1"/>
  <c r="AK22" i="27"/>
  <c r="CO23" i="41" s="1"/>
  <c r="AK28" i="27"/>
  <c r="CO31" i="41" s="1"/>
  <c r="AK24" i="27"/>
  <c r="CO25" i="41" s="1"/>
  <c r="AK25" i="27"/>
  <c r="CO26" i="41" s="1"/>
  <c r="AK29" i="27"/>
  <c r="CO32" i="41" s="1"/>
  <c r="AK26" i="27"/>
  <c r="CO29" i="41" s="1"/>
  <c r="AK27" i="27"/>
  <c r="CO30" i="41" s="1"/>
  <c r="AK30" i="27"/>
  <c r="CO33" i="41" s="1"/>
  <c r="AK31" i="27"/>
  <c r="CO34" i="41" s="1"/>
  <c r="AK35" i="27"/>
  <c r="CO40" i="41" s="1"/>
  <c r="AK38" i="27"/>
  <c r="CO43" i="41" s="1"/>
  <c r="AK37" i="27"/>
  <c r="CO42" i="41" s="1"/>
  <c r="AQ6" i="41"/>
  <c r="AP6" i="41"/>
  <c r="DO8" i="41"/>
  <c r="DN8" i="41"/>
  <c r="AA26" i="41"/>
  <c r="Z26" i="41"/>
  <c r="AX43" i="41"/>
  <c r="AY43" i="41"/>
  <c r="GU25" i="41"/>
  <c r="GT25" i="41"/>
  <c r="R43" i="41"/>
  <c r="S43" i="41"/>
  <c r="E22" i="93"/>
  <c r="B22" i="93"/>
  <c r="S8" i="41"/>
  <c r="R8" i="41"/>
  <c r="EU42" i="41"/>
  <c r="ET42" i="41"/>
  <c r="DN7" i="41"/>
  <c r="DO7" i="41"/>
  <c r="GX43" i="41"/>
  <c r="GX48" i="41" s="1"/>
  <c r="GY43" i="41"/>
  <c r="GY44" i="41" s="1"/>
  <c r="C37" i="110"/>
  <c r="E37" i="110" s="1"/>
  <c r="G37" i="110" s="1"/>
  <c r="G39" i="110" s="1"/>
  <c r="G40" i="110" s="1"/>
  <c r="Z8" i="27"/>
  <c r="Z9" i="27"/>
  <c r="Z13" i="27"/>
  <c r="Z14" i="27"/>
  <c r="Z10" i="27"/>
  <c r="Z11" i="27"/>
  <c r="Z12" i="27"/>
  <c r="Z16" i="27"/>
  <c r="Z15" i="27"/>
  <c r="Z19" i="27"/>
  <c r="Z17" i="27"/>
  <c r="Z18" i="27"/>
  <c r="Z22" i="27"/>
  <c r="Z21" i="27"/>
  <c r="Z20" i="27"/>
  <c r="Z23" i="27"/>
  <c r="Z25" i="27"/>
  <c r="Z24" i="27"/>
  <c r="Z26" i="27"/>
  <c r="Z29" i="27"/>
  <c r="Z27" i="27"/>
  <c r="Z28" i="27"/>
  <c r="Z31" i="27"/>
  <c r="Z32" i="27"/>
  <c r="Z30" i="27"/>
  <c r="EX43" i="41"/>
  <c r="EY43" i="41"/>
  <c r="FJ35" i="41"/>
  <c r="FK35" i="41"/>
  <c r="C37" i="104"/>
  <c r="E37" i="104" s="1"/>
  <c r="G37" i="104" s="1"/>
  <c r="G40" i="104" s="1"/>
  <c r="G41" i="104" s="1"/>
  <c r="AO8" i="27"/>
  <c r="AO9" i="27"/>
  <c r="CW6" i="41" s="1"/>
  <c r="AO11" i="27"/>
  <c r="CW8" i="41" s="1"/>
  <c r="AO12" i="27"/>
  <c r="CW11" i="41" s="1"/>
  <c r="AO10" i="27"/>
  <c r="CW7" i="41" s="1"/>
  <c r="AO13" i="27"/>
  <c r="CW12" i="41" s="1"/>
  <c r="AO16" i="27"/>
  <c r="CW15" i="41" s="1"/>
  <c r="AO14" i="27"/>
  <c r="CW13" i="41" s="1"/>
  <c r="AO17" i="27"/>
  <c r="CW16" i="41" s="1"/>
  <c r="AO19" i="27"/>
  <c r="CW20" i="41" s="1"/>
  <c r="AO15" i="27"/>
  <c r="CW14" i="41" s="1"/>
  <c r="AO22" i="27"/>
  <c r="CW23" i="41" s="1"/>
  <c r="AO18" i="27"/>
  <c r="CW17" i="41" s="1"/>
  <c r="AO23" i="27"/>
  <c r="CW24" i="41" s="1"/>
  <c r="AO21" i="27"/>
  <c r="CW22" i="41" s="1"/>
  <c r="AO20" i="27"/>
  <c r="CW21" i="41" s="1"/>
  <c r="AO24" i="27"/>
  <c r="CW25" i="41" s="1"/>
  <c r="AO28" i="27"/>
  <c r="CW31" i="41" s="1"/>
  <c r="AO25" i="27"/>
  <c r="CW26" i="41" s="1"/>
  <c r="AO26" i="27"/>
  <c r="CW29" i="41" s="1"/>
  <c r="AO29" i="27"/>
  <c r="CW32" i="41" s="1"/>
  <c r="AO30" i="27"/>
  <c r="CW33" i="41" s="1"/>
  <c r="AO27" i="27"/>
  <c r="CW30" i="41" s="1"/>
  <c r="AO31" i="27"/>
  <c r="CW34" i="41" s="1"/>
  <c r="AO34" i="27"/>
  <c r="CW39" i="41" s="1"/>
  <c r="AO32" i="27"/>
  <c r="CW35" i="41" s="1"/>
  <c r="AO35" i="27"/>
  <c r="CW40" i="41" s="1"/>
  <c r="AO36" i="27"/>
  <c r="CW41" i="41" s="1"/>
  <c r="AO37" i="27"/>
  <c r="CW42" i="41" s="1"/>
  <c r="S35" i="41"/>
  <c r="R35" i="41"/>
  <c r="P40" i="27"/>
  <c r="Q5" i="41"/>
  <c r="Q9" i="41" s="1"/>
  <c r="GT43" i="41"/>
  <c r="GU43" i="41"/>
  <c r="AY42" i="41"/>
  <c r="AX42" i="41"/>
  <c r="C37" i="57"/>
  <c r="E37" i="57" s="1"/>
  <c r="G37" i="57" s="1"/>
  <c r="G39" i="57" s="1"/>
  <c r="G40" i="57" s="1"/>
  <c r="Q12" i="27"/>
  <c r="U11" i="41" s="1"/>
  <c r="Q8" i="27"/>
  <c r="Q11" i="27"/>
  <c r="U8" i="41" s="1"/>
  <c r="Q9" i="27"/>
  <c r="U6" i="41" s="1"/>
  <c r="Q10" i="27"/>
  <c r="U7" i="41" s="1"/>
  <c r="Q14" i="27"/>
  <c r="U13" i="41" s="1"/>
  <c r="Q15" i="27"/>
  <c r="U14" i="41" s="1"/>
  <c r="Q13" i="27"/>
  <c r="U12" i="41" s="1"/>
  <c r="Q17" i="27"/>
  <c r="U16" i="41" s="1"/>
  <c r="Q16" i="27"/>
  <c r="U15" i="41" s="1"/>
  <c r="Q19" i="27"/>
  <c r="U20" i="41" s="1"/>
  <c r="Q18" i="27"/>
  <c r="U17" i="41" s="1"/>
  <c r="Q20" i="27"/>
  <c r="U21" i="41" s="1"/>
  <c r="Q22" i="27"/>
  <c r="U23" i="41" s="1"/>
  <c r="Q21" i="27"/>
  <c r="U22" i="41" s="1"/>
  <c r="Q23" i="27"/>
  <c r="U24" i="41" s="1"/>
  <c r="Q24" i="27"/>
  <c r="U25" i="41" s="1"/>
  <c r="Q27" i="27"/>
  <c r="U30" i="41" s="1"/>
  <c r="Q25" i="27"/>
  <c r="U26" i="41" s="1"/>
  <c r="Q29" i="27"/>
  <c r="U32" i="41" s="1"/>
  <c r="Q26" i="27"/>
  <c r="U29" i="41" s="1"/>
  <c r="Q28" i="27"/>
  <c r="U31" i="41" s="1"/>
  <c r="Q33" i="27"/>
  <c r="U38" i="41" s="1"/>
  <c r="Q30" i="27"/>
  <c r="U33" i="41" s="1"/>
  <c r="Q31" i="27"/>
  <c r="U34" i="41" s="1"/>
  <c r="Q37" i="27"/>
  <c r="U42" i="41" s="1"/>
  <c r="Q36" i="27"/>
  <c r="U41" i="41" s="1"/>
  <c r="Q34" i="27"/>
  <c r="U39" i="41" s="1"/>
  <c r="Q32" i="27"/>
  <c r="U35" i="41" s="1"/>
  <c r="Q35" i="27"/>
  <c r="U40" i="41" s="1"/>
  <c r="Q38" i="27"/>
  <c r="AA25" i="41"/>
  <c r="Z25" i="41"/>
  <c r="G39" i="70"/>
  <c r="G40" i="70" s="1"/>
  <c r="S7" i="41"/>
  <c r="R7" i="41"/>
  <c r="AL8" i="41"/>
  <c r="AM8" i="41"/>
  <c r="DO34" i="41"/>
  <c r="DN34" i="41"/>
  <c r="DN6" i="41"/>
  <c r="DO6" i="41"/>
  <c r="G39" i="3"/>
  <c r="G40" i="3" s="1"/>
  <c r="C37" i="91"/>
  <c r="E37" i="91" s="1"/>
  <c r="G37" i="91" s="1"/>
  <c r="G39" i="91" s="1"/>
  <c r="G40" i="91" s="1"/>
  <c r="BO8" i="27"/>
  <c r="BO9" i="27"/>
  <c r="GG6" i="41" s="1"/>
  <c r="BO10" i="27"/>
  <c r="GG7" i="41" s="1"/>
  <c r="BO12" i="27"/>
  <c r="GG11" i="41" s="1"/>
  <c r="BO11" i="27"/>
  <c r="GG8" i="41" s="1"/>
  <c r="BO13" i="27"/>
  <c r="GG12" i="41" s="1"/>
  <c r="BO15" i="27"/>
  <c r="GG14" i="41" s="1"/>
  <c r="BO14" i="27"/>
  <c r="GG13" i="41" s="1"/>
  <c r="BO16" i="27"/>
  <c r="GG15" i="41" s="1"/>
  <c r="BO18" i="27"/>
  <c r="GG17" i="41" s="1"/>
  <c r="BO20" i="27"/>
  <c r="GG21" i="41" s="1"/>
  <c r="BO17" i="27"/>
  <c r="GG16" i="41" s="1"/>
  <c r="BO19" i="27"/>
  <c r="GG20" i="41" s="1"/>
  <c r="BO23" i="27"/>
  <c r="GG24" i="41" s="1"/>
  <c r="BO21" i="27"/>
  <c r="GG22" i="41" s="1"/>
  <c r="BO25" i="27"/>
  <c r="GG26" i="41" s="1"/>
  <c r="BO22" i="27"/>
  <c r="GG23" i="41" s="1"/>
  <c r="BO24" i="27"/>
  <c r="GG25" i="41" s="1"/>
  <c r="BO26" i="27"/>
  <c r="GG29" i="41" s="1"/>
  <c r="BO28" i="27"/>
  <c r="GG31" i="41" s="1"/>
  <c r="BO27" i="27"/>
  <c r="GG30" i="41" s="1"/>
  <c r="BO30" i="27"/>
  <c r="GG33" i="41" s="1"/>
  <c r="BO29" i="27"/>
  <c r="GG32" i="41" s="1"/>
  <c r="BO33" i="27"/>
  <c r="GG38" i="41" s="1"/>
  <c r="BO31" i="27"/>
  <c r="GG34" i="41" s="1"/>
  <c r="BO36" i="27"/>
  <c r="GG41" i="41" s="1"/>
  <c r="BO34" i="27"/>
  <c r="GG39" i="41" s="1"/>
  <c r="BO32" i="27"/>
  <c r="GG35" i="41" s="1"/>
  <c r="AP25" i="41"/>
  <c r="AQ25" i="41"/>
  <c r="G39" i="8"/>
  <c r="G40" i="8" s="1"/>
  <c r="AM6" i="41"/>
  <c r="AL6" i="41"/>
  <c r="AZ37" i="27"/>
  <c r="EC42" i="41" s="1"/>
  <c r="AV40" i="27"/>
  <c r="DM5" i="41"/>
  <c r="DM9" i="41" s="1"/>
  <c r="G39" i="82"/>
  <c r="G40" i="82" s="1"/>
  <c r="B37" i="73"/>
  <c r="BJ36" i="27" s="1"/>
  <c r="FM41" i="41" s="1"/>
  <c r="C36" i="73"/>
  <c r="E36" i="73" s="1"/>
  <c r="G36" i="73" s="1"/>
  <c r="AU38" i="27"/>
  <c r="DI43" i="41" s="1"/>
  <c r="AP26" i="41"/>
  <c r="AQ26" i="41"/>
  <c r="DS25" i="41"/>
  <c r="DR25" i="41"/>
  <c r="FW6" i="41"/>
  <c r="FV6" i="41"/>
  <c r="BH37" i="27"/>
  <c r="BE42" i="41" s="1"/>
  <c r="S6" i="41"/>
  <c r="R6" i="41"/>
  <c r="O42" i="41"/>
  <c r="N42" i="41"/>
  <c r="BH35" i="27"/>
  <c r="BE40" i="41" s="1"/>
  <c r="S34" i="41"/>
  <c r="R34" i="41"/>
  <c r="N34" i="41"/>
  <c r="O34" i="41"/>
  <c r="DR8" i="41"/>
  <c r="DS8" i="41"/>
  <c r="AZ35" i="27"/>
  <c r="EC40" i="41" s="1"/>
  <c r="AX34" i="41"/>
  <c r="AY34" i="41"/>
  <c r="C37" i="95"/>
  <c r="E37" i="95" s="1"/>
  <c r="G37" i="95" s="1"/>
  <c r="G39" i="95" s="1"/>
  <c r="G40" i="95" s="1"/>
  <c r="BA8" i="27"/>
  <c r="BA9" i="27"/>
  <c r="EG6" i="41" s="1"/>
  <c r="BA10" i="27"/>
  <c r="EG7" i="41" s="1"/>
  <c r="BA11" i="27"/>
  <c r="EG8" i="41" s="1"/>
  <c r="BA13" i="27"/>
  <c r="EG12" i="41" s="1"/>
  <c r="BA12" i="27"/>
  <c r="EG11" i="41" s="1"/>
  <c r="BA14" i="27"/>
  <c r="EG13" i="41" s="1"/>
  <c r="BA16" i="27"/>
  <c r="EG15" i="41" s="1"/>
  <c r="BA15" i="27"/>
  <c r="EG14" i="41" s="1"/>
  <c r="BA17" i="27"/>
  <c r="EG16" i="41" s="1"/>
  <c r="BA21" i="27"/>
  <c r="EG22" i="41" s="1"/>
  <c r="BA18" i="27"/>
  <c r="EG17" i="41" s="1"/>
  <c r="BA19" i="27"/>
  <c r="EG20" i="41" s="1"/>
  <c r="BA20" i="27"/>
  <c r="EG21" i="41" s="1"/>
  <c r="BA23" i="27"/>
  <c r="EG24" i="41" s="1"/>
  <c r="BA22" i="27"/>
  <c r="EG23" i="41" s="1"/>
  <c r="BA28" i="27"/>
  <c r="EG31" i="41" s="1"/>
  <c r="BA24" i="27"/>
  <c r="EG25" i="41" s="1"/>
  <c r="BA26" i="27"/>
  <c r="EG29" i="41" s="1"/>
  <c r="BA25" i="27"/>
  <c r="EG26" i="41" s="1"/>
  <c r="BA30" i="27"/>
  <c r="EG33" i="41" s="1"/>
  <c r="BA27" i="27"/>
  <c r="EG30" i="41" s="1"/>
  <c r="BA29" i="27"/>
  <c r="EG32" i="41" s="1"/>
  <c r="BA32" i="27"/>
  <c r="EG35" i="41" s="1"/>
  <c r="BA31" i="27"/>
  <c r="EG34" i="41" s="1"/>
  <c r="BA37" i="27"/>
  <c r="EG42" i="41" s="1"/>
  <c r="BA35" i="27"/>
  <c r="EG40" i="41" s="1"/>
  <c r="BA33" i="27"/>
  <c r="EG38" i="41" s="1"/>
  <c r="BA34" i="27"/>
  <c r="EG39" i="41" s="1"/>
  <c r="BA38" i="27"/>
  <c r="EG43" i="41" s="1"/>
  <c r="C38" i="50"/>
  <c r="E38" i="50" s="1"/>
  <c r="G38" i="50" s="1"/>
  <c r="G40" i="50" s="1"/>
  <c r="G41" i="50" s="1"/>
  <c r="BI11" i="27"/>
  <c r="FI8" i="41" s="1"/>
  <c r="BI9" i="27"/>
  <c r="FI6" i="41" s="1"/>
  <c r="BI8" i="27"/>
  <c r="BI10" i="27"/>
  <c r="FI7" i="41" s="1"/>
  <c r="BI12" i="27"/>
  <c r="FI11" i="41" s="1"/>
  <c r="BI13" i="27"/>
  <c r="FI12" i="41" s="1"/>
  <c r="BI14" i="27"/>
  <c r="FI13" i="41" s="1"/>
  <c r="BI19" i="27"/>
  <c r="FI20" i="41" s="1"/>
  <c r="BI16" i="27"/>
  <c r="FI15" i="41" s="1"/>
  <c r="BI15" i="27"/>
  <c r="FI14" i="41" s="1"/>
  <c r="BI18" i="27"/>
  <c r="FI17" i="41" s="1"/>
  <c r="BI17" i="27"/>
  <c r="FI16" i="41" s="1"/>
  <c r="BI20" i="27"/>
  <c r="FI21" i="41" s="1"/>
  <c r="BI21" i="27"/>
  <c r="FI22" i="41" s="1"/>
  <c r="BI24" i="27"/>
  <c r="FI25" i="41" s="1"/>
  <c r="BI23" i="27"/>
  <c r="FI24" i="41" s="1"/>
  <c r="BI25" i="27"/>
  <c r="FI26" i="41" s="1"/>
  <c r="BI22" i="27"/>
  <c r="FI23" i="41" s="1"/>
  <c r="BI26" i="27"/>
  <c r="FI29" i="41" s="1"/>
  <c r="BI28" i="27"/>
  <c r="FI31" i="41" s="1"/>
  <c r="BI29" i="27"/>
  <c r="FI32" i="41" s="1"/>
  <c r="BI30" i="27"/>
  <c r="FI33" i="41" s="1"/>
  <c r="BI27" i="27"/>
  <c r="FI30" i="41" s="1"/>
  <c r="BI31" i="27"/>
  <c r="FI34" i="41" s="1"/>
  <c r="BI38" i="27"/>
  <c r="FI43" i="41" s="1"/>
  <c r="BI37" i="27"/>
  <c r="FI42" i="41" s="1"/>
  <c r="BI35" i="27"/>
  <c r="FI40" i="41" s="1"/>
  <c r="AQ43" i="41"/>
  <c r="AP43" i="41"/>
  <c r="C37" i="117"/>
  <c r="E37" i="117" s="1"/>
  <c r="G37" i="117" s="1"/>
  <c r="G39" i="117" s="1"/>
  <c r="G40" i="117" s="1"/>
  <c r="BF8" i="27"/>
  <c r="BF11" i="27"/>
  <c r="FA8" i="41" s="1"/>
  <c r="BF9" i="27"/>
  <c r="FA6" i="41" s="1"/>
  <c r="BF10" i="27"/>
  <c r="FA7" i="41" s="1"/>
  <c r="BF12" i="27"/>
  <c r="FA11" i="41" s="1"/>
  <c r="BF16" i="27"/>
  <c r="FA15" i="41" s="1"/>
  <c r="BF13" i="27"/>
  <c r="FA12" i="41" s="1"/>
  <c r="BF14" i="27"/>
  <c r="FA13" i="41" s="1"/>
  <c r="BF15" i="27"/>
  <c r="FA14" i="41" s="1"/>
  <c r="BF18" i="27"/>
  <c r="FA17" i="41" s="1"/>
  <c r="BF20" i="27"/>
  <c r="FA21" i="41" s="1"/>
  <c r="BF17" i="27"/>
  <c r="FA16" i="41" s="1"/>
  <c r="BF19" i="27"/>
  <c r="FA20" i="41" s="1"/>
  <c r="BF21" i="27"/>
  <c r="FA22" i="41" s="1"/>
  <c r="BF22" i="27"/>
  <c r="FA23" i="41" s="1"/>
  <c r="BF23" i="27"/>
  <c r="FA24" i="41" s="1"/>
  <c r="BF24" i="27"/>
  <c r="FA25" i="41" s="1"/>
  <c r="BF25" i="27"/>
  <c r="FA26" i="41" s="1"/>
  <c r="BF28" i="27"/>
  <c r="FA31" i="41" s="1"/>
  <c r="BF26" i="27"/>
  <c r="FA29" i="41" s="1"/>
  <c r="BF27" i="27"/>
  <c r="FA30" i="41" s="1"/>
  <c r="BF29" i="27"/>
  <c r="FA32" i="41" s="1"/>
  <c r="BF37" i="27"/>
  <c r="FA42" i="41" s="1"/>
  <c r="BF30" i="27"/>
  <c r="FA33" i="41" s="1"/>
  <c r="BF31" i="27"/>
  <c r="FA34" i="41" s="1"/>
  <c r="G39" i="25"/>
  <c r="G40" i="25" s="1"/>
  <c r="B37" i="38"/>
  <c r="AB34" i="27" s="1"/>
  <c r="BM39" i="41" s="1"/>
  <c r="C36" i="38"/>
  <c r="E36" i="38" s="1"/>
  <c r="G36" i="38" s="1"/>
  <c r="C37" i="85"/>
  <c r="E37" i="85" s="1"/>
  <c r="G37" i="85" s="1"/>
  <c r="G39" i="85" s="1"/>
  <c r="G40" i="85" s="1"/>
  <c r="BC9" i="27"/>
  <c r="EO6" i="41" s="1"/>
  <c r="BC8" i="27"/>
  <c r="BC10" i="27"/>
  <c r="EO7" i="41" s="1"/>
  <c r="BC13" i="27"/>
  <c r="EO12" i="41" s="1"/>
  <c r="BC14" i="27"/>
  <c r="EO13" i="41" s="1"/>
  <c r="BC12" i="27"/>
  <c r="EO11" i="41" s="1"/>
  <c r="BC11" i="27"/>
  <c r="EO8" i="41" s="1"/>
  <c r="BC15" i="27"/>
  <c r="EO14" i="41" s="1"/>
  <c r="BC16" i="27"/>
  <c r="EO15" i="41" s="1"/>
  <c r="BC17" i="27"/>
  <c r="EO16" i="41" s="1"/>
  <c r="BC20" i="27"/>
  <c r="EO21" i="41" s="1"/>
  <c r="BC18" i="27"/>
  <c r="EO17" i="41" s="1"/>
  <c r="BC22" i="27"/>
  <c r="EO23" i="41" s="1"/>
  <c r="BC19" i="27"/>
  <c r="EO20" i="41" s="1"/>
  <c r="BC23" i="27"/>
  <c r="EO24" i="41" s="1"/>
  <c r="BC21" i="27"/>
  <c r="EO22" i="41" s="1"/>
  <c r="BC25" i="27"/>
  <c r="EO26" i="41" s="1"/>
  <c r="BC24" i="27"/>
  <c r="EO25" i="41" s="1"/>
  <c r="BC28" i="27"/>
  <c r="EO31" i="41" s="1"/>
  <c r="BC27" i="27"/>
  <c r="EO30" i="41" s="1"/>
  <c r="BC26" i="27"/>
  <c r="EO29" i="41" s="1"/>
  <c r="BC30" i="27"/>
  <c r="EO33" i="41" s="1"/>
  <c r="BC31" i="27"/>
  <c r="EO34" i="41" s="1"/>
  <c r="BC32" i="27"/>
  <c r="EO35" i="41" s="1"/>
  <c r="BC29" i="27"/>
  <c r="EO32" i="41" s="1"/>
  <c r="BC33" i="27"/>
  <c r="EO38" i="41" s="1"/>
  <c r="BC37" i="27"/>
  <c r="EO42" i="41" s="1"/>
  <c r="I26" i="41"/>
  <c r="S26" i="41"/>
  <c r="R26" i="41"/>
  <c r="AM7" i="41"/>
  <c r="AL7" i="41"/>
  <c r="C37" i="51"/>
  <c r="E37" i="51" s="1"/>
  <c r="G37" i="51" s="1"/>
  <c r="G39" i="51" s="1"/>
  <c r="G40" i="51" s="1"/>
  <c r="BM10" i="27"/>
  <c r="FY7" i="41" s="1"/>
  <c r="BM8" i="27"/>
  <c r="BM11" i="27"/>
  <c r="FY8" i="41" s="1"/>
  <c r="BM9" i="27"/>
  <c r="FY6" i="41" s="1"/>
  <c r="BM12" i="27"/>
  <c r="FY11" i="41" s="1"/>
  <c r="BM13" i="27"/>
  <c r="FY12" i="41" s="1"/>
  <c r="BM15" i="27"/>
  <c r="FY14" i="41" s="1"/>
  <c r="BM17" i="27"/>
  <c r="FY16" i="41" s="1"/>
  <c r="BM14" i="27"/>
  <c r="FY13" i="41" s="1"/>
  <c r="BM16" i="27"/>
  <c r="FY15" i="41" s="1"/>
  <c r="BM19" i="27"/>
  <c r="FY20" i="41" s="1"/>
  <c r="BM18" i="27"/>
  <c r="FY17" i="41" s="1"/>
  <c r="BM23" i="27"/>
  <c r="FY24" i="41" s="1"/>
  <c r="BM20" i="27"/>
  <c r="FY21" i="41" s="1"/>
  <c r="BM21" i="27"/>
  <c r="FY22" i="41" s="1"/>
  <c r="BM22" i="27"/>
  <c r="FY23" i="41" s="1"/>
  <c r="BM25" i="27"/>
  <c r="FY26" i="41" s="1"/>
  <c r="BM24" i="27"/>
  <c r="FY25" i="41" s="1"/>
  <c r="BM26" i="27"/>
  <c r="FY29" i="41" s="1"/>
  <c r="BM27" i="27"/>
  <c r="FY30" i="41" s="1"/>
  <c r="BM28" i="27"/>
  <c r="FY31" i="41" s="1"/>
  <c r="BM30" i="27"/>
  <c r="FY33" i="41" s="1"/>
  <c r="BM29" i="27"/>
  <c r="FY32" i="41" s="1"/>
  <c r="BM38" i="27"/>
  <c r="FY43" i="41" s="1"/>
  <c r="BM36" i="27"/>
  <c r="FY41" i="41" s="1"/>
  <c r="BM31" i="27"/>
  <c r="FY34" i="41" s="1"/>
  <c r="BM32" i="27"/>
  <c r="FY35" i="41" s="1"/>
  <c r="BM37" i="27"/>
  <c r="FY42" i="41" s="1"/>
  <c r="BM34" i="27"/>
  <c r="FY39" i="41" s="1"/>
  <c r="BM35" i="27"/>
  <c r="FY40" i="41" s="1"/>
  <c r="AZ32" i="27"/>
  <c r="EC35" i="41" s="1"/>
  <c r="DO25" i="41"/>
  <c r="DN25" i="41"/>
  <c r="AX35" i="41"/>
  <c r="AY35" i="41"/>
  <c r="AW5" i="41"/>
  <c r="AW9" i="41" s="1"/>
  <c r="X40" i="27"/>
  <c r="AE42" i="41"/>
  <c r="AD42" i="41"/>
  <c r="AQ42" i="41"/>
  <c r="AP42" i="41"/>
  <c r="AA38" i="27"/>
  <c r="BI43" i="41" s="1"/>
  <c r="O6" i="41"/>
  <c r="N6" i="41"/>
  <c r="FV42" i="41"/>
  <c r="FW42" i="41"/>
  <c r="O43" i="41"/>
  <c r="N43" i="41"/>
  <c r="R25" i="41"/>
  <c r="S25" i="41"/>
  <c r="AK5" i="41"/>
  <c r="AK9" i="41" s="1"/>
  <c r="U40" i="27"/>
  <c r="DR7" i="41"/>
  <c r="DS7" i="41"/>
  <c r="DN26" i="41"/>
  <c r="DO26" i="41"/>
  <c r="AY8" i="41"/>
  <c r="AX8" i="41"/>
  <c r="C37" i="121"/>
  <c r="E37" i="121" s="1"/>
  <c r="G37" i="121" s="1"/>
  <c r="G39" i="121" s="1"/>
  <c r="G40" i="121" s="1"/>
  <c r="BG9" i="27"/>
  <c r="FE6" i="41" s="1"/>
  <c r="BG8" i="27"/>
  <c r="BG13" i="27"/>
  <c r="FE12" i="41" s="1"/>
  <c r="BG11" i="27"/>
  <c r="FE8" i="41" s="1"/>
  <c r="BG10" i="27"/>
  <c r="FE7" i="41" s="1"/>
  <c r="BG12" i="27"/>
  <c r="FE11" i="41" s="1"/>
  <c r="BG15" i="27"/>
  <c r="FE14" i="41" s="1"/>
  <c r="BG14" i="27"/>
  <c r="FE13" i="41" s="1"/>
  <c r="BG19" i="27"/>
  <c r="FE20" i="41" s="1"/>
  <c r="BG16" i="27"/>
  <c r="FE15" i="41" s="1"/>
  <c r="BG18" i="27"/>
  <c r="FE17" i="41" s="1"/>
  <c r="BG17" i="27"/>
  <c r="FE16" i="41" s="1"/>
  <c r="BG20" i="27"/>
  <c r="FE21" i="41" s="1"/>
  <c r="BG21" i="27"/>
  <c r="FE22" i="41" s="1"/>
  <c r="BG22" i="27"/>
  <c r="FE23" i="41" s="1"/>
  <c r="BG23" i="27"/>
  <c r="FE24" i="41" s="1"/>
  <c r="BG25" i="27"/>
  <c r="FE26" i="41" s="1"/>
  <c r="BG24" i="27"/>
  <c r="FE25" i="41" s="1"/>
  <c r="BG30" i="27"/>
  <c r="FE33" i="41" s="1"/>
  <c r="BG27" i="27"/>
  <c r="FE30" i="41" s="1"/>
  <c r="BG26" i="27"/>
  <c r="FE29" i="41" s="1"/>
  <c r="BG29" i="27"/>
  <c r="FE32" i="41" s="1"/>
  <c r="BG28" i="27"/>
  <c r="FE31" i="41" s="1"/>
  <c r="BG33" i="27"/>
  <c r="FE38" i="41" s="1"/>
  <c r="BG31" i="27"/>
  <c r="FE34" i="41" s="1"/>
  <c r="BG32" i="27"/>
  <c r="FE35" i="41" s="1"/>
  <c r="BG38" i="27"/>
  <c r="FE43" i="41" s="1"/>
  <c r="BG36" i="27"/>
  <c r="FE41" i="41" s="1"/>
  <c r="BG34" i="27"/>
  <c r="FE39" i="41" s="1"/>
  <c r="Z38" i="27"/>
  <c r="AE8" i="41"/>
  <c r="AD8" i="41"/>
  <c r="E22" i="92"/>
  <c r="B22" i="92"/>
  <c r="C37" i="111"/>
  <c r="E37" i="111" s="1"/>
  <c r="G37" i="111" s="1"/>
  <c r="G39" i="111" s="1"/>
  <c r="G40" i="111" s="1"/>
  <c r="BE10" i="27"/>
  <c r="EW7" i="41" s="1"/>
  <c r="BE8" i="27"/>
  <c r="BE9" i="27"/>
  <c r="EW6" i="41" s="1"/>
  <c r="BE15" i="27"/>
  <c r="EW14" i="41" s="1"/>
  <c r="BE12" i="27"/>
  <c r="EW11" i="41" s="1"/>
  <c r="BE11" i="27"/>
  <c r="EW8" i="41" s="1"/>
  <c r="BE14" i="27"/>
  <c r="EW13" i="41" s="1"/>
  <c r="BE13" i="27"/>
  <c r="EW12" i="41" s="1"/>
  <c r="BE17" i="27"/>
  <c r="EW16" i="41" s="1"/>
  <c r="BE16" i="27"/>
  <c r="EW15" i="41" s="1"/>
  <c r="BE18" i="27"/>
  <c r="EW17" i="41" s="1"/>
  <c r="BE19" i="27"/>
  <c r="EW20" i="41" s="1"/>
  <c r="BE20" i="27"/>
  <c r="EW21" i="41" s="1"/>
  <c r="BE24" i="27"/>
  <c r="EW25" i="41" s="1"/>
  <c r="BE21" i="27"/>
  <c r="EW22" i="41" s="1"/>
  <c r="BE23" i="27"/>
  <c r="EW24" i="41" s="1"/>
  <c r="BE25" i="27"/>
  <c r="EW26" i="41" s="1"/>
  <c r="BE22" i="27"/>
  <c r="EW23" i="41" s="1"/>
  <c r="BE26" i="27"/>
  <c r="EW29" i="41" s="1"/>
  <c r="BE27" i="27"/>
  <c r="EW30" i="41" s="1"/>
  <c r="BE28" i="27"/>
  <c r="EW31" i="41" s="1"/>
  <c r="BE29" i="27"/>
  <c r="EW32" i="41" s="1"/>
  <c r="BE33" i="27"/>
  <c r="EW38" i="41" s="1"/>
  <c r="BE32" i="27"/>
  <c r="EW35" i="41" s="1"/>
  <c r="BE31" i="27"/>
  <c r="EW34" i="41" s="1"/>
  <c r="BE30" i="27"/>
  <c r="EW33" i="41" s="1"/>
  <c r="BE36" i="27"/>
  <c r="EW41" i="41" s="1"/>
  <c r="AY25" i="41"/>
  <c r="AX25" i="41"/>
  <c r="DA5" i="41"/>
  <c r="DA9" i="41" s="1"/>
  <c r="AS40" i="27"/>
  <c r="I34" i="41"/>
  <c r="I36" i="41" s="1"/>
  <c r="I42" i="41"/>
  <c r="I44" i="41" s="1"/>
  <c r="DC8" i="41"/>
  <c r="DB8" i="41"/>
  <c r="C37" i="125"/>
  <c r="E37" i="125" s="1"/>
  <c r="G37" i="125" s="1"/>
  <c r="G39" i="125" s="1"/>
  <c r="G40" i="125" s="1"/>
  <c r="BH9" i="27"/>
  <c r="BE6" i="41" s="1"/>
  <c r="BH8" i="27"/>
  <c r="BH10" i="27"/>
  <c r="BE7" i="41" s="1"/>
  <c r="BH12" i="27"/>
  <c r="BE11" i="41" s="1"/>
  <c r="BH11" i="27"/>
  <c r="BE8" i="41" s="1"/>
  <c r="BH13" i="27"/>
  <c r="BE12" i="41" s="1"/>
  <c r="BH14" i="27"/>
  <c r="BE13" i="41" s="1"/>
  <c r="BH15" i="27"/>
  <c r="BE14" i="41" s="1"/>
  <c r="BH16" i="27"/>
  <c r="BE15" i="41" s="1"/>
  <c r="BH17" i="27"/>
  <c r="BE16" i="41" s="1"/>
  <c r="BH18" i="27"/>
  <c r="BE17" i="41" s="1"/>
  <c r="BH19" i="27"/>
  <c r="BE20" i="41" s="1"/>
  <c r="BH20" i="27"/>
  <c r="BE21" i="41" s="1"/>
  <c r="BH21" i="27"/>
  <c r="BE22" i="41" s="1"/>
  <c r="BH22" i="27"/>
  <c r="BE23" i="41" s="1"/>
  <c r="BH24" i="27"/>
  <c r="BE25" i="41" s="1"/>
  <c r="BH23" i="27"/>
  <c r="BE24" i="41" s="1"/>
  <c r="BH26" i="27"/>
  <c r="BE29" i="41" s="1"/>
  <c r="BH25" i="27"/>
  <c r="BE26" i="41" s="1"/>
  <c r="BH27" i="27"/>
  <c r="BE30" i="41" s="1"/>
  <c r="BH28" i="27"/>
  <c r="BE31" i="41" s="1"/>
  <c r="BH30" i="27"/>
  <c r="BE33" i="41" s="1"/>
  <c r="BH29" i="27"/>
  <c r="BE32" i="41" s="1"/>
  <c r="BH32" i="27"/>
  <c r="BE35" i="41" s="1"/>
  <c r="BH31" i="27"/>
  <c r="BE34" i="41" s="1"/>
  <c r="BH36" i="27"/>
  <c r="BE41" i="41" s="1"/>
  <c r="BH38" i="27"/>
  <c r="BE43" i="41" s="1"/>
  <c r="AL26" i="41"/>
  <c r="AM26" i="41"/>
  <c r="DR35" i="41"/>
  <c r="DS35" i="41"/>
  <c r="DR6" i="41"/>
  <c r="DS6" i="41"/>
  <c r="AX6" i="41"/>
  <c r="AY6" i="41"/>
  <c r="AE35" i="41"/>
  <c r="AD35" i="41"/>
  <c r="AD7" i="41"/>
  <c r="AE7" i="41"/>
  <c r="DG34" i="41"/>
  <c r="DF34" i="41"/>
  <c r="DO35" i="41"/>
  <c r="DN35" i="41"/>
  <c r="AF38" i="27"/>
  <c r="BY43" i="41" s="1"/>
  <c r="FW8" i="41"/>
  <c r="FV8" i="41"/>
  <c r="BB38" i="27"/>
  <c r="EK43" i="41" s="1"/>
  <c r="C37" i="61"/>
  <c r="E37" i="61" s="1"/>
  <c r="G37" i="61" s="1"/>
  <c r="G39" i="61" s="1"/>
  <c r="G40" i="61" s="1"/>
  <c r="AX11" i="27"/>
  <c r="DU8" i="41" s="1"/>
  <c r="AX12" i="27"/>
  <c r="DU11" i="41" s="1"/>
  <c r="AX9" i="27"/>
  <c r="DU6" i="41" s="1"/>
  <c r="AX8" i="27"/>
  <c r="AX10" i="27"/>
  <c r="DU7" i="41" s="1"/>
  <c r="AX13" i="27"/>
  <c r="DU12" i="41" s="1"/>
  <c r="AX14" i="27"/>
  <c r="DU13" i="41" s="1"/>
  <c r="AX15" i="27"/>
  <c r="DU14" i="41" s="1"/>
  <c r="AX16" i="27"/>
  <c r="DU15" i="41" s="1"/>
  <c r="AX18" i="27"/>
  <c r="DU17" i="41" s="1"/>
  <c r="AX17" i="27"/>
  <c r="DU16" i="41" s="1"/>
  <c r="AX20" i="27"/>
  <c r="DU21" i="41" s="1"/>
  <c r="AX19" i="27"/>
  <c r="DU20" i="41" s="1"/>
  <c r="AX22" i="27"/>
  <c r="DU23" i="41" s="1"/>
  <c r="AX21" i="27"/>
  <c r="DU22" i="41" s="1"/>
  <c r="AX25" i="27"/>
  <c r="DU26" i="41" s="1"/>
  <c r="AX23" i="27"/>
  <c r="DU24" i="41" s="1"/>
  <c r="AX28" i="27"/>
  <c r="DU31" i="41" s="1"/>
  <c r="AX24" i="27"/>
  <c r="DU25" i="41" s="1"/>
  <c r="AX30" i="27"/>
  <c r="DU33" i="41" s="1"/>
  <c r="AX27" i="27"/>
  <c r="DU30" i="41" s="1"/>
  <c r="AX26" i="27"/>
  <c r="DU29" i="41" s="1"/>
  <c r="AX29" i="27"/>
  <c r="DU32" i="41" s="1"/>
  <c r="AX31" i="27"/>
  <c r="DU34" i="41" s="1"/>
  <c r="AX32" i="27"/>
  <c r="DU35" i="41" s="1"/>
  <c r="AX35" i="27"/>
  <c r="DU40" i="41" s="1"/>
  <c r="AX33" i="27"/>
  <c r="DU38" i="41" s="1"/>
  <c r="BU36" i="27"/>
  <c r="HA41" i="41" s="1"/>
  <c r="I7" i="41"/>
  <c r="I8" i="41"/>
  <c r="O8" i="41"/>
  <c r="N8" i="41"/>
  <c r="AT42" i="41"/>
  <c r="AU42" i="41"/>
  <c r="AU7" i="41"/>
  <c r="AT7" i="41"/>
  <c r="C37" i="88"/>
  <c r="E37" i="88" s="1"/>
  <c r="G37" i="88" s="1"/>
  <c r="G39" i="88" s="1"/>
  <c r="G40" i="88" s="1"/>
  <c r="AZ9" i="27"/>
  <c r="EC6" i="41" s="1"/>
  <c r="AZ10" i="27"/>
  <c r="EC7" i="41" s="1"/>
  <c r="AZ13" i="27"/>
  <c r="EC12" i="41" s="1"/>
  <c r="AZ8" i="27"/>
  <c r="AZ15" i="27"/>
  <c r="EC14" i="41" s="1"/>
  <c r="AZ12" i="27"/>
  <c r="EC11" i="41" s="1"/>
  <c r="AZ14" i="27"/>
  <c r="EC13" i="41" s="1"/>
  <c r="AZ11" i="27"/>
  <c r="EC8" i="41" s="1"/>
  <c r="AZ16" i="27"/>
  <c r="EC15" i="41" s="1"/>
  <c r="AZ17" i="27"/>
  <c r="EC16" i="41" s="1"/>
  <c r="AZ19" i="27"/>
  <c r="EC20" i="41" s="1"/>
  <c r="AZ18" i="27"/>
  <c r="EC17" i="41" s="1"/>
  <c r="AZ21" i="27"/>
  <c r="EC22" i="41" s="1"/>
  <c r="AZ24" i="27"/>
  <c r="EC25" i="41" s="1"/>
  <c r="AZ22" i="27"/>
  <c r="EC23" i="41" s="1"/>
  <c r="AZ20" i="27"/>
  <c r="EC21" i="41" s="1"/>
  <c r="AZ23" i="27"/>
  <c r="EC24" i="41" s="1"/>
  <c r="AZ25" i="27"/>
  <c r="EC26" i="41" s="1"/>
  <c r="AZ26" i="27"/>
  <c r="EC29" i="41" s="1"/>
  <c r="AZ28" i="27"/>
  <c r="EC31" i="41" s="1"/>
  <c r="AZ27" i="27"/>
  <c r="EC30" i="41" s="1"/>
  <c r="AZ29" i="27"/>
  <c r="EC32" i="41" s="1"/>
  <c r="AZ31" i="27"/>
  <c r="EC34" i="41" s="1"/>
  <c r="AZ30" i="27"/>
  <c r="EC33" i="41" s="1"/>
  <c r="AZ34" i="27"/>
  <c r="EC39" i="41" s="1"/>
  <c r="AZ36" i="27"/>
  <c r="EC41" i="41" s="1"/>
  <c r="AY7" i="41"/>
  <c r="AX7" i="41"/>
  <c r="I5" i="41"/>
  <c r="N40" i="27"/>
  <c r="DB6" i="41"/>
  <c r="DC6" i="41"/>
  <c r="BU34" i="27"/>
  <c r="HA39" i="41" s="1"/>
  <c r="AL25" i="41"/>
  <c r="AM25" i="41"/>
  <c r="AU8" i="41"/>
  <c r="AT8" i="41"/>
  <c r="DQ5" i="41"/>
  <c r="DQ9" i="41" s="1"/>
  <c r="AW40" i="27"/>
  <c r="AY26" i="41"/>
  <c r="AX26" i="41"/>
  <c r="C37" i="90"/>
  <c r="E37" i="90" s="1"/>
  <c r="G37" i="90" s="1"/>
  <c r="G39" i="90" s="1"/>
  <c r="G40" i="90" s="1"/>
  <c r="BK8" i="27"/>
  <c r="BK9" i="27"/>
  <c r="FQ6" i="41" s="1"/>
  <c r="BK14" i="27"/>
  <c r="FQ13" i="41" s="1"/>
  <c r="BK10" i="27"/>
  <c r="FQ7" i="41" s="1"/>
  <c r="BK12" i="27"/>
  <c r="FQ11" i="41" s="1"/>
  <c r="BK11" i="27"/>
  <c r="FQ8" i="41" s="1"/>
  <c r="BK13" i="27"/>
  <c r="FQ12" i="41" s="1"/>
  <c r="BK15" i="27"/>
  <c r="FQ14" i="41" s="1"/>
  <c r="BK17" i="27"/>
  <c r="FQ16" i="41" s="1"/>
  <c r="BK18" i="27"/>
  <c r="FQ17" i="41" s="1"/>
  <c r="BK16" i="27"/>
  <c r="FQ15" i="41" s="1"/>
  <c r="BK19" i="27"/>
  <c r="FQ20" i="41" s="1"/>
  <c r="BK20" i="27"/>
  <c r="FQ21" i="41" s="1"/>
  <c r="BK21" i="27"/>
  <c r="FQ22" i="41" s="1"/>
  <c r="BK22" i="27"/>
  <c r="FQ23" i="41" s="1"/>
  <c r="BK23" i="27"/>
  <c r="FQ24" i="41" s="1"/>
  <c r="BK24" i="27"/>
  <c r="FQ25" i="41" s="1"/>
  <c r="BK26" i="27"/>
  <c r="FQ29" i="41" s="1"/>
  <c r="BK28" i="27"/>
  <c r="FQ31" i="41" s="1"/>
  <c r="BK29" i="27"/>
  <c r="FQ32" i="41" s="1"/>
  <c r="BK25" i="27"/>
  <c r="FQ26" i="41" s="1"/>
  <c r="BK27" i="27"/>
  <c r="FQ30" i="41" s="1"/>
  <c r="BK30" i="27"/>
  <c r="FQ33" i="41" s="1"/>
  <c r="BK32" i="27"/>
  <c r="FQ35" i="41" s="1"/>
  <c r="BK31" i="27"/>
  <c r="FQ34" i="41" s="1"/>
  <c r="BK38" i="27"/>
  <c r="FQ43" i="41" s="1"/>
  <c r="BK34" i="27"/>
  <c r="FQ39" i="41" s="1"/>
  <c r="BK33" i="27"/>
  <c r="FQ38" i="41" s="1"/>
  <c r="BK37" i="27"/>
  <c r="FQ42" i="41" s="1"/>
  <c r="BK35" i="27"/>
  <c r="FQ40" i="41" s="1"/>
  <c r="BR43" i="41"/>
  <c r="BS43" i="41"/>
  <c r="BS44" i="41" s="1"/>
  <c r="AC5" i="41"/>
  <c r="AC9" i="41" s="1"/>
  <c r="S40" i="27"/>
  <c r="DF8" i="41"/>
  <c r="DG8" i="41"/>
  <c r="FW7" i="41"/>
  <c r="FV7" i="41"/>
  <c r="BB32" i="27"/>
  <c r="EK35" i="41" s="1"/>
  <c r="I6" i="41"/>
  <c r="BU31" i="27"/>
  <c r="HA34" i="41" s="1"/>
  <c r="AH35" i="27"/>
  <c r="CC40" i="41" s="1"/>
  <c r="O7" i="41"/>
  <c r="N7" i="41"/>
  <c r="G37" i="44"/>
  <c r="G39" i="44" s="1"/>
  <c r="G40" i="44" s="1"/>
  <c r="BU35" i="27"/>
  <c r="HA40" i="41" s="1"/>
  <c r="BT37" i="27"/>
  <c r="AR37" i="27"/>
  <c r="CS42" i="41" s="1"/>
  <c r="AE6" i="41"/>
  <c r="AD6" i="41"/>
  <c r="CM43" i="41"/>
  <c r="CM44" i="41" s="1"/>
  <c r="CL43" i="41"/>
  <c r="CL44" i="41" s="1"/>
  <c r="DG7" i="41"/>
  <c r="DF7" i="41"/>
  <c r="AA37" i="27"/>
  <c r="BI42" i="41" s="1"/>
  <c r="AF36" i="27"/>
  <c r="BY41" i="41" s="1"/>
  <c r="BV35" i="27"/>
  <c r="HE40" i="41" s="1"/>
  <c r="AF34" i="27"/>
  <c r="BY39" i="41" s="1"/>
  <c r="CQ35" i="41" l="1"/>
  <c r="EX42" i="41"/>
  <c r="EY40" i="41"/>
  <c r="D58" i="41"/>
  <c r="G40" i="109" a="1"/>
  <c r="G40" i="109" s="1"/>
  <c r="CY29" i="41"/>
  <c r="CX29" i="41"/>
  <c r="CY30" i="41"/>
  <c r="CX30" i="41"/>
  <c r="FR22" i="41"/>
  <c r="FS22" i="41"/>
  <c r="FR21" i="41"/>
  <c r="FS21" i="41"/>
  <c r="FR20" i="41"/>
  <c r="FS20" i="41"/>
  <c r="FS27" i="41" s="1"/>
  <c r="CX31" i="41"/>
  <c r="CY31" i="41"/>
  <c r="CY21" i="41"/>
  <c r="CX21" i="41"/>
  <c r="CY22" i="41"/>
  <c r="CX22" i="41"/>
  <c r="FR11" i="41"/>
  <c r="FS11" i="41"/>
  <c r="FS18" i="41" s="1"/>
  <c r="FS38" i="41"/>
  <c r="FR38" i="41"/>
  <c r="CY20" i="41"/>
  <c r="CX20" i="41"/>
  <c r="FR30" i="41"/>
  <c r="FS30" i="41"/>
  <c r="FS39" i="41"/>
  <c r="FR39" i="41"/>
  <c r="FR12" i="41"/>
  <c r="FS12" i="41"/>
  <c r="CY12" i="41"/>
  <c r="CX12" i="41"/>
  <c r="FS31" i="41"/>
  <c r="FR31" i="41"/>
  <c r="CX39" i="41"/>
  <c r="CY39" i="41"/>
  <c r="FR29" i="41"/>
  <c r="FS29" i="41"/>
  <c r="FS36" i="41" s="1"/>
  <c r="CX11" i="41"/>
  <c r="CY11" i="41"/>
  <c r="AQ18" i="41"/>
  <c r="DS18" i="41"/>
  <c r="AU27" i="41"/>
  <c r="AA36" i="41"/>
  <c r="FI27" i="41"/>
  <c r="I27" i="41"/>
  <c r="Z36" i="41"/>
  <c r="DF36" i="41"/>
  <c r="BS48" i="41"/>
  <c r="AE18" i="41"/>
  <c r="DG36" i="41"/>
  <c r="EO36" i="41"/>
  <c r="CM48" i="41"/>
  <c r="GY47" i="41"/>
  <c r="FA36" i="41"/>
  <c r="BY36" i="41"/>
  <c r="DI36" i="41"/>
  <c r="AP27" i="41"/>
  <c r="DO18" i="41"/>
  <c r="R27" i="41"/>
  <c r="AD36" i="41"/>
  <c r="EG36" i="41"/>
  <c r="AT27" i="41"/>
  <c r="CC27" i="41"/>
  <c r="CM47" i="41"/>
  <c r="U36" i="41"/>
  <c r="CW27" i="41"/>
  <c r="DI27" i="41"/>
  <c r="DN36" i="41"/>
  <c r="DR36" i="41"/>
  <c r="GY48" i="41"/>
  <c r="AE36" i="41"/>
  <c r="FQ27" i="41"/>
  <c r="FA27" i="41"/>
  <c r="BY27" i="41"/>
  <c r="HE36" i="41"/>
  <c r="DC44" i="41"/>
  <c r="S18" i="41"/>
  <c r="AL36" i="41"/>
  <c r="Z27" i="41"/>
  <c r="FV27" i="41"/>
  <c r="DO27" i="41"/>
  <c r="DN27" i="41"/>
  <c r="FE27" i="41"/>
  <c r="EG27" i="41"/>
  <c r="CG36" i="41"/>
  <c r="AG36" i="41"/>
  <c r="AQ44" i="41"/>
  <c r="AU44" i="41"/>
  <c r="AE44" i="41"/>
  <c r="AM36" i="41"/>
  <c r="AA27" i="41"/>
  <c r="FW27" i="41"/>
  <c r="DB36" i="41"/>
  <c r="DS44" i="41"/>
  <c r="DS36" i="41"/>
  <c r="GU18" i="41"/>
  <c r="GU44" i="41"/>
  <c r="CO36" i="41"/>
  <c r="GU36" i="41"/>
  <c r="EW27" i="41"/>
  <c r="GG27" i="41"/>
  <c r="FI36" i="41"/>
  <c r="HA27" i="41"/>
  <c r="N36" i="41"/>
  <c r="DC18" i="41"/>
  <c r="GA48" i="41"/>
  <c r="GA44" i="41"/>
  <c r="GA47" i="41" s="1"/>
  <c r="DG44" i="41"/>
  <c r="AL27" i="41"/>
  <c r="AA44" i="41"/>
  <c r="CS27" i="41"/>
  <c r="GT36" i="41"/>
  <c r="HA36" i="41"/>
  <c r="EK36" i="41"/>
  <c r="ES27" i="41"/>
  <c r="O36" i="41"/>
  <c r="AM27" i="41"/>
  <c r="FW44" i="41"/>
  <c r="EW36" i="41"/>
  <c r="BA27" i="41"/>
  <c r="ES36" i="41"/>
  <c r="CO27" i="41"/>
  <c r="DR27" i="41"/>
  <c r="GT27" i="41"/>
  <c r="S36" i="41"/>
  <c r="AM44" i="41"/>
  <c r="FW36" i="41"/>
  <c r="GG36" i="41"/>
  <c r="DU27" i="41"/>
  <c r="GC27" i="41"/>
  <c r="BE27" i="41"/>
  <c r="BA36" i="41"/>
  <c r="HE27" i="41"/>
  <c r="O18" i="41"/>
  <c r="DS27" i="41"/>
  <c r="AU18" i="41"/>
  <c r="GU27" i="41"/>
  <c r="DG18" i="41"/>
  <c r="R36" i="41"/>
  <c r="FV36" i="41"/>
  <c r="CW36" i="41"/>
  <c r="FY27" i="41"/>
  <c r="EC27" i="41"/>
  <c r="FQ36" i="41"/>
  <c r="CG27" i="41"/>
  <c r="AU36" i="41"/>
  <c r="K18" i="41"/>
  <c r="DO44" i="41"/>
  <c r="DU36" i="41"/>
  <c r="FE36" i="41"/>
  <c r="U27" i="41"/>
  <c r="CS36" i="41"/>
  <c r="AT36" i="41"/>
  <c r="AA18" i="41"/>
  <c r="FW18" i="41"/>
  <c r="DC36" i="41"/>
  <c r="DO36" i="41"/>
  <c r="BE36" i="41"/>
  <c r="CC36" i="41"/>
  <c r="N27" i="41"/>
  <c r="AQ36" i="41"/>
  <c r="DC27" i="41"/>
  <c r="AE27" i="41"/>
  <c r="DG27" i="41"/>
  <c r="EC36" i="41"/>
  <c r="GC36" i="41"/>
  <c r="FY36" i="41"/>
  <c r="EO27" i="41"/>
  <c r="EK27" i="41"/>
  <c r="BI36" i="41"/>
  <c r="BS18" i="41"/>
  <c r="BS47" i="41" s="1"/>
  <c r="O27" i="41"/>
  <c r="AP36" i="41"/>
  <c r="DB27" i="41"/>
  <c r="AD27" i="41"/>
  <c r="DF27" i="41"/>
  <c r="S44" i="41"/>
  <c r="BI27" i="41"/>
  <c r="O44" i="41"/>
  <c r="AG27" i="41"/>
  <c r="AQ27" i="41"/>
  <c r="S27" i="41"/>
  <c r="AM18" i="41"/>
  <c r="BW44" i="41"/>
  <c r="BW47" i="41" s="1"/>
  <c r="BW48" i="41"/>
  <c r="AY44" i="41"/>
  <c r="AX36" i="41"/>
  <c r="AY36" i="41"/>
  <c r="AX27" i="41"/>
  <c r="AY27" i="41"/>
  <c r="AY18" i="41"/>
  <c r="GI31" i="41"/>
  <c r="GH31" i="41"/>
  <c r="GH29" i="41"/>
  <c r="GI29" i="41"/>
  <c r="GI22" i="41"/>
  <c r="GH22" i="41"/>
  <c r="GI20" i="41"/>
  <c r="GH20" i="41"/>
  <c r="GI21" i="41"/>
  <c r="GH21" i="41"/>
  <c r="GH39" i="41"/>
  <c r="GI39" i="41"/>
  <c r="GH12" i="41"/>
  <c r="GI12" i="41"/>
  <c r="GH30" i="41"/>
  <c r="GI30" i="41"/>
  <c r="GI38" i="41"/>
  <c r="GH38" i="41"/>
  <c r="GH11" i="41"/>
  <c r="GI11" i="41"/>
  <c r="GD29" i="41"/>
  <c r="GE29" i="41"/>
  <c r="GD22" i="41"/>
  <c r="GE22" i="41"/>
  <c r="GD20" i="41"/>
  <c r="GE20" i="41"/>
  <c r="GE21" i="41"/>
  <c r="GD21" i="41"/>
  <c r="GD31" i="41"/>
  <c r="GE31" i="41"/>
  <c r="GD39" i="41"/>
  <c r="GE39" i="41"/>
  <c r="GD11" i="41"/>
  <c r="GE11" i="41"/>
  <c r="GE12" i="41"/>
  <c r="GD12" i="41"/>
  <c r="GE38" i="41"/>
  <c r="GD38" i="41"/>
  <c r="GD30" i="41"/>
  <c r="GE30" i="41"/>
  <c r="CD21" i="41"/>
  <c r="CE21" i="41"/>
  <c r="CD22" i="41"/>
  <c r="CE22" i="41"/>
  <c r="CE20" i="41"/>
  <c r="CD20" i="41"/>
  <c r="CE12" i="41"/>
  <c r="CD12" i="41"/>
  <c r="CD39" i="41"/>
  <c r="CE39" i="41"/>
  <c r="CE31" i="41"/>
  <c r="CD31" i="41"/>
  <c r="CE11" i="41"/>
  <c r="CD11" i="41"/>
  <c r="CE29" i="41"/>
  <c r="CD29" i="41"/>
  <c r="CD30" i="41"/>
  <c r="CE30" i="41"/>
  <c r="CE38" i="41"/>
  <c r="CD38" i="41"/>
  <c r="CH29" i="41"/>
  <c r="CI29" i="41"/>
  <c r="CI11" i="41"/>
  <c r="CH11" i="41"/>
  <c r="CI30" i="41"/>
  <c r="CH30" i="41"/>
  <c r="CI20" i="41"/>
  <c r="CH20" i="41"/>
  <c r="CI38" i="41"/>
  <c r="CH38" i="41"/>
  <c r="CI12" i="41"/>
  <c r="CH12" i="41"/>
  <c r="CH22" i="41"/>
  <c r="CI22" i="41"/>
  <c r="CI39" i="41"/>
  <c r="CH39" i="41"/>
  <c r="CH31" i="41"/>
  <c r="CI31" i="41"/>
  <c r="CH21" i="41"/>
  <c r="CI21" i="41"/>
  <c r="FK12" i="41"/>
  <c r="FJ12" i="41"/>
  <c r="FK30" i="41"/>
  <c r="FJ30" i="41"/>
  <c r="FK31" i="41"/>
  <c r="FJ31" i="41"/>
  <c r="FK29" i="41"/>
  <c r="FJ29" i="41"/>
  <c r="FJ39" i="41"/>
  <c r="FK39" i="41"/>
  <c r="FK38" i="41"/>
  <c r="FJ38" i="41"/>
  <c r="FJ20" i="41"/>
  <c r="FK20" i="41"/>
  <c r="FJ11" i="41"/>
  <c r="FK11" i="41"/>
  <c r="FK22" i="41"/>
  <c r="FJ22" i="41"/>
  <c r="FJ21" i="41"/>
  <c r="FK21" i="41"/>
  <c r="EE29" i="41"/>
  <c r="ED29" i="41"/>
  <c r="ED21" i="41"/>
  <c r="EE21" i="41"/>
  <c r="ED22" i="41"/>
  <c r="EE22" i="41"/>
  <c r="EE20" i="41"/>
  <c r="ED20" i="41"/>
  <c r="EE11" i="41"/>
  <c r="ED11" i="41"/>
  <c r="EE39" i="41"/>
  <c r="ED39" i="41"/>
  <c r="ED12" i="41"/>
  <c r="EE12" i="41"/>
  <c r="ED30" i="41"/>
  <c r="EE30" i="41"/>
  <c r="ED31" i="41"/>
  <c r="EE31" i="41"/>
  <c r="BC39" i="41"/>
  <c r="BB39" i="41"/>
  <c r="BB12" i="41"/>
  <c r="BC12" i="41"/>
  <c r="BC20" i="41"/>
  <c r="BB20" i="41"/>
  <c r="BC31" i="41"/>
  <c r="BB31" i="41"/>
  <c r="BC30" i="41"/>
  <c r="BB30" i="41"/>
  <c r="BC11" i="41"/>
  <c r="BB11" i="41"/>
  <c r="BC29" i="41"/>
  <c r="BB29" i="41"/>
  <c r="BB38" i="41"/>
  <c r="BC38" i="41"/>
  <c r="BB22" i="41"/>
  <c r="BC22" i="41"/>
  <c r="BB21" i="41"/>
  <c r="BC21" i="41"/>
  <c r="BO39" i="41"/>
  <c r="BN39" i="41"/>
  <c r="GA20" i="41"/>
  <c r="GA27" i="41" s="1"/>
  <c r="FZ20" i="41"/>
  <c r="FZ39" i="41"/>
  <c r="GA39" i="41"/>
  <c r="FZ11" i="41"/>
  <c r="GA11" i="41"/>
  <c r="GA18" i="41" s="1"/>
  <c r="FZ12" i="41"/>
  <c r="GA12" i="41"/>
  <c r="FZ21" i="41"/>
  <c r="GA21" i="41"/>
  <c r="FZ31" i="41"/>
  <c r="GA31" i="41"/>
  <c r="GA22" i="41"/>
  <c r="FZ22" i="41"/>
  <c r="GA29" i="41"/>
  <c r="GA36" i="41" s="1"/>
  <c r="FZ29" i="41"/>
  <c r="GA30" i="41"/>
  <c r="FZ30" i="41"/>
  <c r="HF31" i="41"/>
  <c r="HG31" i="41"/>
  <c r="HF12" i="41"/>
  <c r="HG12" i="41"/>
  <c r="HF30" i="41"/>
  <c r="HG30" i="41"/>
  <c r="HF11" i="41"/>
  <c r="HG11" i="41"/>
  <c r="HF39" i="41"/>
  <c r="HG39" i="41"/>
  <c r="HF29" i="41"/>
  <c r="HG29" i="41"/>
  <c r="HF22" i="41"/>
  <c r="HG22" i="41"/>
  <c r="HG20" i="41"/>
  <c r="HF20" i="41"/>
  <c r="HF38" i="41"/>
  <c r="HG38" i="41"/>
  <c r="HF21" i="41"/>
  <c r="HG21" i="41"/>
  <c r="HC29" i="41"/>
  <c r="HB29" i="41"/>
  <c r="HB30" i="41"/>
  <c r="HC30" i="41"/>
  <c r="HC38" i="41"/>
  <c r="HB38" i="41"/>
  <c r="HB21" i="41"/>
  <c r="HC21" i="41"/>
  <c r="HC39" i="41"/>
  <c r="HB39" i="41"/>
  <c r="HB22" i="41"/>
  <c r="HC22" i="41"/>
  <c r="HC20" i="41"/>
  <c r="HB20" i="41"/>
  <c r="HB11" i="41"/>
  <c r="HC11" i="41"/>
  <c r="HC31" i="41"/>
  <c r="HB31" i="41"/>
  <c r="HC12" i="41"/>
  <c r="HB12" i="41"/>
  <c r="DJ29" i="41"/>
  <c r="DK29" i="41"/>
  <c r="DJ22" i="41"/>
  <c r="DK22" i="41"/>
  <c r="DK20" i="41"/>
  <c r="DJ20" i="41"/>
  <c r="DK21" i="41"/>
  <c r="DJ21" i="41"/>
  <c r="DJ30" i="41"/>
  <c r="DK30" i="41"/>
  <c r="DJ12" i="41"/>
  <c r="DK12" i="41"/>
  <c r="DK39" i="41"/>
  <c r="DJ39" i="41"/>
  <c r="DK38" i="41"/>
  <c r="DJ38" i="41"/>
  <c r="DK11" i="41"/>
  <c r="DJ11" i="41"/>
  <c r="DJ31" i="41"/>
  <c r="DK31" i="41"/>
  <c r="CP11" i="41"/>
  <c r="CQ11" i="41"/>
  <c r="CQ30" i="41"/>
  <c r="CP30" i="41"/>
  <c r="CP31" i="41"/>
  <c r="CQ31" i="41"/>
  <c r="CQ39" i="41"/>
  <c r="CP39" i="41"/>
  <c r="CP21" i="41"/>
  <c r="CQ21" i="41"/>
  <c r="CQ38" i="41"/>
  <c r="CP38" i="41"/>
  <c r="CQ22" i="41"/>
  <c r="CP22" i="41"/>
  <c r="CQ29" i="41"/>
  <c r="CP29" i="41"/>
  <c r="CP20" i="41"/>
  <c r="CQ20" i="41"/>
  <c r="CQ12" i="41"/>
  <c r="CP12" i="41"/>
  <c r="ET29" i="41"/>
  <c r="EU29" i="41"/>
  <c r="EU21" i="41"/>
  <c r="ET21" i="41"/>
  <c r="ET11" i="41"/>
  <c r="EU11" i="41"/>
  <c r="ET22" i="41"/>
  <c r="EU22" i="41"/>
  <c r="EU31" i="41"/>
  <c r="ET31" i="41"/>
  <c r="EU20" i="41"/>
  <c r="ET20" i="41"/>
  <c r="ET39" i="41"/>
  <c r="EU39" i="41"/>
  <c r="ET30" i="41"/>
  <c r="EU30" i="41"/>
  <c r="EU38" i="41"/>
  <c r="ET38" i="41"/>
  <c r="EU12" i="41"/>
  <c r="ET12" i="41"/>
  <c r="EI31" i="41"/>
  <c r="EH31" i="41"/>
  <c r="EI21" i="41"/>
  <c r="EH21" i="41"/>
  <c r="EI20" i="41"/>
  <c r="EH20" i="41"/>
  <c r="EH30" i="41"/>
  <c r="EI30" i="41"/>
  <c r="EI22" i="41"/>
  <c r="EH22" i="41"/>
  <c r="EI39" i="41"/>
  <c r="EH39" i="41"/>
  <c r="EI38" i="41"/>
  <c r="EH38" i="41"/>
  <c r="EI11" i="41"/>
  <c r="EH11" i="41"/>
  <c r="EH29" i="41"/>
  <c r="EI29" i="41"/>
  <c r="EI12" i="41"/>
  <c r="EH12" i="41"/>
  <c r="EL20" i="41"/>
  <c r="EM20" i="41"/>
  <c r="EL39" i="41"/>
  <c r="EM39" i="41"/>
  <c r="EM12" i="41"/>
  <c r="EL12" i="41"/>
  <c r="EM31" i="41"/>
  <c r="EL31" i="41"/>
  <c r="EM11" i="41"/>
  <c r="EL11" i="41"/>
  <c r="EM30" i="41"/>
  <c r="EL30" i="41"/>
  <c r="EM29" i="41"/>
  <c r="EL29" i="41"/>
  <c r="EL38" i="41"/>
  <c r="EM38" i="41"/>
  <c r="EL21" i="41"/>
  <c r="EM21" i="41"/>
  <c r="EL22" i="41"/>
  <c r="EM22" i="41"/>
  <c r="EQ21" i="41"/>
  <c r="EP21" i="41"/>
  <c r="EP38" i="41"/>
  <c r="EQ38" i="41"/>
  <c r="EQ11" i="41"/>
  <c r="EP11" i="41"/>
  <c r="EP12" i="41"/>
  <c r="EQ12" i="41"/>
  <c r="EP29" i="41"/>
  <c r="EQ29" i="41"/>
  <c r="EP30" i="41"/>
  <c r="EQ30" i="41"/>
  <c r="EQ31" i="41"/>
  <c r="EP31" i="41"/>
  <c r="EQ22" i="41"/>
  <c r="EP22" i="41"/>
  <c r="EQ20" i="41"/>
  <c r="EP20" i="41"/>
  <c r="DW31" i="41"/>
  <c r="DV31" i="41"/>
  <c r="DV11" i="41"/>
  <c r="DW11" i="41"/>
  <c r="DV39" i="41"/>
  <c r="DW39" i="41"/>
  <c r="DV22" i="41"/>
  <c r="DW22" i="41"/>
  <c r="DV20" i="41"/>
  <c r="DW20" i="41"/>
  <c r="DW21" i="41"/>
  <c r="DV21" i="41"/>
  <c r="DV38" i="41"/>
  <c r="DW38" i="41"/>
  <c r="DW12" i="41"/>
  <c r="DV12" i="41"/>
  <c r="DV29" i="41"/>
  <c r="DW29" i="41"/>
  <c r="DV30" i="41"/>
  <c r="DW30" i="41"/>
  <c r="CA30" i="41"/>
  <c r="BZ30" i="41"/>
  <c r="BZ39" i="41"/>
  <c r="CA39" i="41"/>
  <c r="CA38" i="41"/>
  <c r="BZ38" i="41"/>
  <c r="CA22" i="41"/>
  <c r="BZ22" i="41"/>
  <c r="CA20" i="41"/>
  <c r="BZ20" i="41"/>
  <c r="CA21" i="41"/>
  <c r="BZ21" i="41"/>
  <c r="BZ29" i="41"/>
  <c r="CA29" i="41"/>
  <c r="CA31" i="41"/>
  <c r="BZ31" i="41"/>
  <c r="BZ11" i="41"/>
  <c r="CA11" i="41"/>
  <c r="CA12" i="41"/>
  <c r="BZ12" i="41"/>
  <c r="V39" i="41"/>
  <c r="W39" i="41"/>
  <c r="W12" i="41"/>
  <c r="V12" i="41"/>
  <c r="W29" i="41"/>
  <c r="V29" i="41"/>
  <c r="W11" i="41"/>
  <c r="V11" i="41"/>
  <c r="V38" i="41"/>
  <c r="W38" i="41"/>
  <c r="V31" i="41"/>
  <c r="W31" i="41"/>
  <c r="V30" i="41"/>
  <c r="W30" i="41"/>
  <c r="V20" i="41"/>
  <c r="W20" i="41"/>
  <c r="W22" i="41"/>
  <c r="V22" i="41"/>
  <c r="W21" i="41"/>
  <c r="V21" i="41"/>
  <c r="AI38" i="41"/>
  <c r="AH38" i="41"/>
  <c r="AI39" i="41"/>
  <c r="AH39" i="41"/>
  <c r="AH12" i="41"/>
  <c r="AI12" i="41"/>
  <c r="AH29" i="41"/>
  <c r="AI29" i="41"/>
  <c r="AI20" i="41"/>
  <c r="AH20" i="41"/>
  <c r="AI11" i="41"/>
  <c r="AH11" i="41"/>
  <c r="AH21" i="41"/>
  <c r="AI21" i="41"/>
  <c r="AI31" i="41"/>
  <c r="AH31" i="41"/>
  <c r="AI30" i="41"/>
  <c r="AH30" i="41"/>
  <c r="AH22" i="41"/>
  <c r="AI22" i="41"/>
  <c r="EY38" i="41"/>
  <c r="EX38" i="41"/>
  <c r="EX30" i="41"/>
  <c r="EY30" i="41"/>
  <c r="EY11" i="41"/>
  <c r="EX11" i="41"/>
  <c r="EX29" i="41"/>
  <c r="EY29" i="41"/>
  <c r="EY21" i="41"/>
  <c r="EX21" i="41"/>
  <c r="EX22" i="41"/>
  <c r="EY22" i="41"/>
  <c r="EY20" i="41"/>
  <c r="EX20" i="41"/>
  <c r="EY39" i="41"/>
  <c r="EX39" i="41"/>
  <c r="EW44" i="41"/>
  <c r="EY31" i="41"/>
  <c r="EX31" i="41"/>
  <c r="EY12" i="41"/>
  <c r="EX12" i="41"/>
  <c r="BJ20" i="41"/>
  <c r="BK20" i="41"/>
  <c r="BK21" i="41"/>
  <c r="BJ21" i="41"/>
  <c r="BK22" i="41"/>
  <c r="BJ22" i="41"/>
  <c r="BK38" i="41"/>
  <c r="BJ38" i="41"/>
  <c r="BK29" i="41"/>
  <c r="BJ29" i="41"/>
  <c r="BK11" i="41"/>
  <c r="BJ11" i="41"/>
  <c r="BK12" i="41"/>
  <c r="BJ12" i="41"/>
  <c r="BJ39" i="41"/>
  <c r="BK39" i="41"/>
  <c r="BK31" i="41"/>
  <c r="BJ31" i="41"/>
  <c r="BJ30" i="41"/>
  <c r="BK30" i="41"/>
  <c r="FC30" i="41"/>
  <c r="FB30" i="41"/>
  <c r="FC39" i="41"/>
  <c r="FB39" i="41"/>
  <c r="FC20" i="41"/>
  <c r="FB20" i="41"/>
  <c r="FC38" i="41"/>
  <c r="FB38" i="41"/>
  <c r="FB21" i="41"/>
  <c r="FC21" i="41"/>
  <c r="FC29" i="41"/>
  <c r="FB29" i="41"/>
  <c r="FB22" i="41"/>
  <c r="FC22" i="41"/>
  <c r="FC12" i="41"/>
  <c r="FB12" i="41"/>
  <c r="FC31" i="41"/>
  <c r="FB31" i="41"/>
  <c r="FC11" i="41"/>
  <c r="FB11" i="41"/>
  <c r="BG38" i="41"/>
  <c r="BF38" i="41"/>
  <c r="BG12" i="41"/>
  <c r="BF12" i="41"/>
  <c r="BG30" i="41"/>
  <c r="BF30" i="41"/>
  <c r="BG29" i="41"/>
  <c r="BF29" i="41"/>
  <c r="BG31" i="41"/>
  <c r="BF31" i="41"/>
  <c r="BG11" i="41"/>
  <c r="BF11" i="41"/>
  <c r="BG22" i="41"/>
  <c r="BF22" i="41"/>
  <c r="BF21" i="41"/>
  <c r="BG21" i="41"/>
  <c r="BG20" i="41"/>
  <c r="BF20" i="41"/>
  <c r="CO18" i="41"/>
  <c r="BR48" i="41"/>
  <c r="FA44" i="41"/>
  <c r="FV18" i="41"/>
  <c r="FF22" i="41"/>
  <c r="FG22" i="41"/>
  <c r="BY44" i="41"/>
  <c r="Z18" i="41"/>
  <c r="FG20" i="41"/>
  <c r="FF20" i="41"/>
  <c r="FF11" i="41"/>
  <c r="FG11" i="41"/>
  <c r="I9" i="41"/>
  <c r="FF39" i="41"/>
  <c r="FG39" i="41"/>
  <c r="FG21" i="41"/>
  <c r="FF21" i="41"/>
  <c r="FF31" i="41"/>
  <c r="FG31" i="41"/>
  <c r="FG38" i="41"/>
  <c r="FF38" i="41"/>
  <c r="FF12" i="41"/>
  <c r="FG12" i="41"/>
  <c r="FF30" i="41"/>
  <c r="FG30" i="41"/>
  <c r="HJ18" i="41"/>
  <c r="HJ48" i="41" s="1"/>
  <c r="BR18" i="41"/>
  <c r="GP48" i="41"/>
  <c r="FF29" i="41"/>
  <c r="FG29" i="41"/>
  <c r="EP43" i="41"/>
  <c r="FQ18" i="41"/>
  <c r="GG44" i="41"/>
  <c r="GO47" i="41"/>
  <c r="GS47" i="41"/>
  <c r="GS48" i="41"/>
  <c r="CL47" i="41"/>
  <c r="FA18" i="41"/>
  <c r="Y48" i="41"/>
  <c r="AO47" i="41"/>
  <c r="BY18" i="41"/>
  <c r="M48" i="41"/>
  <c r="AS48" i="41"/>
  <c r="DF18" i="41"/>
  <c r="AS47" i="41"/>
  <c r="EO44" i="41"/>
  <c r="EW18" i="41"/>
  <c r="CW18" i="41"/>
  <c r="CO44" i="41"/>
  <c r="CS44" i="41"/>
  <c r="CT38" i="41"/>
  <c r="CU38" i="41"/>
  <c r="AK47" i="41"/>
  <c r="U18" i="41"/>
  <c r="ES18" i="41"/>
  <c r="HE18" i="41"/>
  <c r="DM47" i="41"/>
  <c r="Y47" i="41"/>
  <c r="AK48" i="41"/>
  <c r="DU44" i="41"/>
  <c r="DR44" i="41"/>
  <c r="EG18" i="41"/>
  <c r="DN44" i="41"/>
  <c r="CC44" i="41"/>
  <c r="FE44" i="41"/>
  <c r="HB35" i="41"/>
  <c r="N18" i="41"/>
  <c r="DF44" i="41"/>
  <c r="DN18" i="41"/>
  <c r="EK18" i="41"/>
  <c r="CT21" i="41"/>
  <c r="CU21" i="41"/>
  <c r="FV44" i="41"/>
  <c r="DM48" i="41"/>
  <c r="DI44" i="41"/>
  <c r="BA44" i="41"/>
  <c r="FU48" i="41"/>
  <c r="CW44" i="41"/>
  <c r="BE18" i="41"/>
  <c r="FI44" i="41"/>
  <c r="FI18" i="41"/>
  <c r="CG44" i="41"/>
  <c r="CU22" i="41"/>
  <c r="CT22" i="41"/>
  <c r="EK44" i="41"/>
  <c r="EG44" i="41"/>
  <c r="EC44" i="41"/>
  <c r="CU20" i="41"/>
  <c r="CT20" i="41"/>
  <c r="DB44" i="41"/>
  <c r="GP18" i="41"/>
  <c r="GP47" i="41" s="1"/>
  <c r="AL44" i="41"/>
  <c r="CU31" i="41"/>
  <c r="CT31" i="41"/>
  <c r="DI18" i="41"/>
  <c r="AO48" i="41"/>
  <c r="GC18" i="41"/>
  <c r="DB18" i="41"/>
  <c r="AT18" i="41"/>
  <c r="GT44" i="41"/>
  <c r="DE48" i="41"/>
  <c r="Q47" i="41"/>
  <c r="AT44" i="41"/>
  <c r="CU39" i="41"/>
  <c r="CT39" i="41"/>
  <c r="R44" i="41"/>
  <c r="FY44" i="41"/>
  <c r="EO18" i="41"/>
  <c r="CG18" i="41"/>
  <c r="AG18" i="41"/>
  <c r="BA18" i="41"/>
  <c r="N44" i="41"/>
  <c r="AD44" i="41"/>
  <c r="DQ47" i="41"/>
  <c r="DE47" i="41"/>
  <c r="BR44" i="41"/>
  <c r="Q48" i="41"/>
  <c r="M47" i="41"/>
  <c r="AP44" i="41"/>
  <c r="J18" i="41"/>
  <c r="DR18" i="41"/>
  <c r="DQ48" i="41"/>
  <c r="AC47" i="41"/>
  <c r="CL48" i="41"/>
  <c r="CC18" i="41"/>
  <c r="BI44" i="41"/>
  <c r="GT18" i="41"/>
  <c r="R18" i="41"/>
  <c r="Z44" i="41"/>
  <c r="AC48" i="41"/>
  <c r="AP18" i="41"/>
  <c r="GC44" i="41"/>
  <c r="FQ44" i="41"/>
  <c r="FE18" i="41"/>
  <c r="BI18" i="41"/>
  <c r="AD18" i="41"/>
  <c r="EC18" i="41"/>
  <c r="I48" i="41"/>
  <c r="CU29" i="41"/>
  <c r="CT29" i="41"/>
  <c r="FU47" i="41"/>
  <c r="CU12" i="41"/>
  <c r="CT12" i="41"/>
  <c r="AL18" i="41"/>
  <c r="GX44" i="41"/>
  <c r="GX47" i="41" s="1"/>
  <c r="DA48" i="41"/>
  <c r="GG18" i="41"/>
  <c r="CU30" i="41"/>
  <c r="CT30" i="41"/>
  <c r="HA18" i="41"/>
  <c r="ES44" i="41"/>
  <c r="HE44" i="41"/>
  <c r="FY18" i="41"/>
  <c r="AG44" i="41"/>
  <c r="HA44" i="41"/>
  <c r="DU18" i="41"/>
  <c r="BE44" i="41"/>
  <c r="CS18" i="41"/>
  <c r="CT11" i="41"/>
  <c r="CU11" i="41"/>
  <c r="HG35" i="41"/>
  <c r="DA47" i="41"/>
  <c r="BV48" i="41"/>
  <c r="BV44" i="41"/>
  <c r="BV47" i="41" s="1"/>
  <c r="AX44" i="41"/>
  <c r="AW47" i="41"/>
  <c r="AW48" i="41"/>
  <c r="EQ40" i="41"/>
  <c r="AX18" i="41"/>
  <c r="EP40" i="41"/>
  <c r="EP41" i="41"/>
  <c r="HJ47" i="41"/>
  <c r="HI47" i="41"/>
  <c r="AE38" i="86"/>
  <c r="AE41" i="86" s="1"/>
  <c r="AK41" i="86"/>
  <c r="AE30" i="86"/>
  <c r="AE46" i="86"/>
  <c r="AK49" i="86"/>
  <c r="FC43" i="41"/>
  <c r="ET23" i="41"/>
  <c r="EU23" i="41"/>
  <c r="HF16" i="41"/>
  <c r="HG16" i="41"/>
  <c r="DK41" i="41"/>
  <c r="DJ41" i="41"/>
  <c r="CE40" i="41"/>
  <c r="CD40" i="41"/>
  <c r="EH15" i="41"/>
  <c r="EI15" i="41"/>
  <c r="GH33" i="41"/>
  <c r="GI33" i="41"/>
  <c r="CQ23" i="41"/>
  <c r="CP23" i="41"/>
  <c r="CI17" i="41"/>
  <c r="CH17" i="41"/>
  <c r="EU16" i="41"/>
  <c r="ET16" i="41"/>
  <c r="CU32" i="41"/>
  <c r="CT32" i="41"/>
  <c r="BC33" i="41"/>
  <c r="BB33" i="41"/>
  <c r="GE17" i="41"/>
  <c r="GD17" i="41"/>
  <c r="HF14" i="41"/>
  <c r="HG14" i="41"/>
  <c r="EY23" i="41"/>
  <c r="EX23" i="41"/>
  <c r="EM32" i="41"/>
  <c r="EL32" i="41"/>
  <c r="BK14" i="41"/>
  <c r="BJ14" i="41"/>
  <c r="EI13" i="41"/>
  <c r="EH13" i="41"/>
  <c r="GE14" i="41"/>
  <c r="GD14" i="41"/>
  <c r="BJ32" i="41"/>
  <c r="BK32" i="41"/>
  <c r="FS40" i="41"/>
  <c r="FR40" i="41"/>
  <c r="FS17" i="41"/>
  <c r="FR17" i="41"/>
  <c r="BF23" i="41"/>
  <c r="BG23" i="41"/>
  <c r="FG17" i="41"/>
  <c r="FF17" i="41"/>
  <c r="EQ24" i="41"/>
  <c r="EP24" i="41"/>
  <c r="FB33" i="41"/>
  <c r="FC33" i="41"/>
  <c r="W24" i="41"/>
  <c r="V24" i="41"/>
  <c r="CA16" i="41"/>
  <c r="BZ16" i="41"/>
  <c r="EU40" i="41"/>
  <c r="ET40" i="41"/>
  <c r="ET15" i="41"/>
  <c r="EU15" i="41"/>
  <c r="DK24" i="41"/>
  <c r="DJ24" i="41"/>
  <c r="GE13" i="41"/>
  <c r="GD13" i="41"/>
  <c r="HB14" i="41"/>
  <c r="HC14" i="41"/>
  <c r="FR23" i="41"/>
  <c r="FS23" i="41"/>
  <c r="CD23" i="41"/>
  <c r="CE23" i="41"/>
  <c r="FS16" i="41"/>
  <c r="FR16" i="41"/>
  <c r="ED23" i="41"/>
  <c r="EE23" i="41"/>
  <c r="FF15" i="41"/>
  <c r="FG15" i="41"/>
  <c r="FZ23" i="41"/>
  <c r="GA23" i="41"/>
  <c r="CH33" i="41"/>
  <c r="CI33" i="41"/>
  <c r="CI13" i="41"/>
  <c r="CH13" i="41"/>
  <c r="AH24" i="41"/>
  <c r="AI24" i="41"/>
  <c r="HB17" i="41"/>
  <c r="HC17" i="41"/>
  <c r="CT40" i="41"/>
  <c r="CU40" i="41"/>
  <c r="FG40" i="41"/>
  <c r="FF40" i="41"/>
  <c r="GH32" i="41"/>
  <c r="GI32" i="41"/>
  <c r="BJ41" i="41"/>
  <c r="BK41" i="41"/>
  <c r="EI40" i="41"/>
  <c r="EH40" i="41"/>
  <c r="EM33" i="41"/>
  <c r="EL33" i="41"/>
  <c r="CE24" i="41"/>
  <c r="CD24" i="41"/>
  <c r="ED24" i="41"/>
  <c r="EE24" i="41"/>
  <c r="CI41" i="41"/>
  <c r="CH41" i="41"/>
  <c r="GI23" i="41"/>
  <c r="GH23" i="41"/>
  <c r="BB23" i="41"/>
  <c r="BC23" i="41"/>
  <c r="EY17" i="41"/>
  <c r="EX17" i="41"/>
  <c r="FG41" i="41"/>
  <c r="FF41" i="41"/>
  <c r="FG13" i="41"/>
  <c r="FF13" i="41"/>
  <c r="EP17" i="41"/>
  <c r="EQ17" i="41"/>
  <c r="FJ17" i="41"/>
  <c r="FK17" i="41"/>
  <c r="CY17" i="41"/>
  <c r="CX17" i="41"/>
  <c r="CP17" i="41"/>
  <c r="CQ17" i="41"/>
  <c r="BZ15" i="41"/>
  <c r="CA15" i="41"/>
  <c r="ET13" i="41"/>
  <c r="EU13" i="41"/>
  <c r="CU24" i="41"/>
  <c r="CT24" i="41"/>
  <c r="DK23" i="41"/>
  <c r="DJ23" i="41"/>
  <c r="HB13" i="41"/>
  <c r="HC13" i="41"/>
  <c r="HG33" i="41"/>
  <c r="HF33" i="41"/>
  <c r="CE41" i="41"/>
  <c r="CD41" i="41"/>
  <c r="HC24" i="41"/>
  <c r="HB24" i="41"/>
  <c r="BC41" i="41"/>
  <c r="BB41" i="41"/>
  <c r="EH33" i="41"/>
  <c r="EI33" i="41"/>
  <c r="W17" i="41"/>
  <c r="V17" i="41"/>
  <c r="CX23" i="41"/>
  <c r="CY23" i="41"/>
  <c r="CP16" i="41"/>
  <c r="CQ16" i="41"/>
  <c r="CA13" i="41"/>
  <c r="BZ13" i="41"/>
  <c r="AI16" i="41"/>
  <c r="AH16" i="41"/>
  <c r="BC24" i="41"/>
  <c r="BB24" i="41"/>
  <c r="GE32" i="41"/>
  <c r="GD32" i="41"/>
  <c r="HB15" i="41"/>
  <c r="HC15" i="41"/>
  <c r="CE16" i="41"/>
  <c r="CD16" i="41"/>
  <c r="HG32" i="41"/>
  <c r="HF32" i="41"/>
  <c r="EM40" i="41"/>
  <c r="EL40" i="41"/>
  <c r="DV33" i="41"/>
  <c r="DW33" i="41"/>
  <c r="FJ23" i="41"/>
  <c r="FK23" i="41"/>
  <c r="FR15" i="41"/>
  <c r="FS15" i="41"/>
  <c r="FF16" i="41"/>
  <c r="FG16" i="41"/>
  <c r="BG40" i="41"/>
  <c r="BF40" i="41"/>
  <c r="EP23" i="41"/>
  <c r="EQ23" i="41"/>
  <c r="W23" i="41"/>
  <c r="V23" i="41"/>
  <c r="BJ33" i="41"/>
  <c r="BK33" i="41"/>
  <c r="ED17" i="41"/>
  <c r="EE17" i="41"/>
  <c r="BG17" i="41"/>
  <c r="BF17" i="41"/>
  <c r="EX15" i="41"/>
  <c r="EY15" i="41"/>
  <c r="FG14" i="41"/>
  <c r="FF14" i="41"/>
  <c r="GA24" i="41"/>
  <c r="FZ24" i="41"/>
  <c r="FK14" i="41"/>
  <c r="FJ14" i="41"/>
  <c r="DV16" i="41"/>
  <c r="DW16" i="41"/>
  <c r="BF16" i="41"/>
  <c r="BG16" i="41"/>
  <c r="EY16" i="41"/>
  <c r="EX16" i="41"/>
  <c r="FZ17" i="41"/>
  <c r="GA17" i="41"/>
  <c r="EP16" i="41"/>
  <c r="EQ16" i="41"/>
  <c r="FK15" i="41"/>
  <c r="FJ15" i="41"/>
  <c r="GH24" i="41"/>
  <c r="GI24" i="41"/>
  <c r="CY14" i="41"/>
  <c r="CX14" i="41"/>
  <c r="CQ15" i="41"/>
  <c r="CP15" i="41"/>
  <c r="EL24" i="41"/>
  <c r="EM24" i="41"/>
  <c r="CA14" i="41"/>
  <c r="BZ14" i="41"/>
  <c r="AI17" i="41"/>
  <c r="AH17" i="41"/>
  <c r="EU32" i="41"/>
  <c r="ET32" i="41"/>
  <c r="BB16" i="41"/>
  <c r="BC16" i="41"/>
  <c r="HB16" i="41"/>
  <c r="HC16" i="41"/>
  <c r="CE13" i="41"/>
  <c r="CD13" i="41"/>
  <c r="FB41" i="41"/>
  <c r="FC41" i="41"/>
  <c r="FC14" i="41"/>
  <c r="FB14" i="41"/>
  <c r="HG41" i="41"/>
  <c r="HF41" i="41"/>
  <c r="HF13" i="41"/>
  <c r="HG13" i="41"/>
  <c r="AH23" i="41"/>
  <c r="AI23" i="41"/>
  <c r="FS13" i="41"/>
  <c r="FR13" i="41"/>
  <c r="EX41" i="41"/>
  <c r="EY41" i="41"/>
  <c r="GA15" i="41"/>
  <c r="FZ15" i="41"/>
  <c r="EQ14" i="41"/>
  <c r="EP14" i="41"/>
  <c r="FK40" i="41"/>
  <c r="FJ40" i="41"/>
  <c r="FJ13" i="41"/>
  <c r="FK13" i="41"/>
  <c r="GH16" i="41"/>
  <c r="GI16" i="41"/>
  <c r="V16" i="41"/>
  <c r="W16" i="41"/>
  <c r="CY16" i="41"/>
  <c r="CX16" i="41"/>
  <c r="CP14" i="41"/>
  <c r="CQ14" i="41"/>
  <c r="EM17" i="41"/>
  <c r="EL17" i="41"/>
  <c r="AH15" i="41"/>
  <c r="AI15" i="41"/>
  <c r="CU16" i="41"/>
  <c r="CT16" i="41"/>
  <c r="DJ14" i="41"/>
  <c r="DK14" i="41"/>
  <c r="GD33" i="41"/>
  <c r="GE33" i="41"/>
  <c r="CD14" i="41"/>
  <c r="CE14" i="41"/>
  <c r="BK23" i="41"/>
  <c r="BJ23" i="41"/>
  <c r="EL41" i="41"/>
  <c r="EM41" i="41"/>
  <c r="EH16" i="41"/>
  <c r="EI16" i="41"/>
  <c r="CX32" i="41"/>
  <c r="CY32" i="41"/>
  <c r="BZ24" i="41"/>
  <c r="CA24" i="41"/>
  <c r="BC32" i="41"/>
  <c r="BB32" i="41"/>
  <c r="BZ23" i="41"/>
  <c r="CA23" i="41"/>
  <c r="DV23" i="41"/>
  <c r="DW23" i="41"/>
  <c r="GE40" i="41"/>
  <c r="GD40" i="41"/>
  <c r="EE16" i="41"/>
  <c r="ED16" i="41"/>
  <c r="CH32" i="41"/>
  <c r="CI32" i="41"/>
  <c r="DJ17" i="41"/>
  <c r="DK17" i="41"/>
  <c r="FS33" i="41"/>
  <c r="FR33" i="41"/>
  <c r="DW15" i="41"/>
  <c r="DV15" i="41"/>
  <c r="EY13" i="41"/>
  <c r="EX13" i="41"/>
  <c r="HB41" i="41"/>
  <c r="HC41" i="41"/>
  <c r="DV14" i="41"/>
  <c r="DW14" i="41"/>
  <c r="BG13" i="41"/>
  <c r="BF13" i="41"/>
  <c r="EX33" i="41"/>
  <c r="EY33" i="41"/>
  <c r="FZ13" i="41"/>
  <c r="GA13" i="41"/>
  <c r="FB24" i="41"/>
  <c r="FC24" i="41"/>
  <c r="CY41" i="41"/>
  <c r="CX41" i="41"/>
  <c r="CY13" i="41"/>
  <c r="CX13" i="41"/>
  <c r="CQ40" i="41"/>
  <c r="CP40" i="41"/>
  <c r="EM16" i="41"/>
  <c r="EL16" i="41"/>
  <c r="BZ32" i="41"/>
  <c r="CA32" i="41"/>
  <c r="AI13" i="41"/>
  <c r="AH13" i="41"/>
  <c r="EU33" i="41"/>
  <c r="ET33" i="41"/>
  <c r="CU14" i="41"/>
  <c r="CT14" i="41"/>
  <c r="DJ16" i="41"/>
  <c r="DK16" i="41"/>
  <c r="BC13" i="41"/>
  <c r="BB13" i="41"/>
  <c r="HC33" i="41"/>
  <c r="HB33" i="41"/>
  <c r="HF24" i="41"/>
  <c r="HG24" i="41"/>
  <c r="BK24" i="41"/>
  <c r="BJ24" i="41"/>
  <c r="GA33" i="41"/>
  <c r="FZ33" i="41"/>
  <c r="HG15" i="41"/>
  <c r="HF15" i="41"/>
  <c r="FC13" i="41"/>
  <c r="FB13" i="41"/>
  <c r="CH16" i="41"/>
  <c r="CI16" i="41"/>
  <c r="FK24" i="41"/>
  <c r="FJ24" i="41"/>
  <c r="CH40" i="41"/>
  <c r="CI40" i="41"/>
  <c r="EU17" i="41"/>
  <c r="ET17" i="41"/>
  <c r="DW24" i="41"/>
  <c r="DV24" i="41"/>
  <c r="BZ17" i="41"/>
  <c r="CA17" i="41"/>
  <c r="FS14" i="41"/>
  <c r="FR14" i="41"/>
  <c r="EI32" i="41"/>
  <c r="EH32" i="41"/>
  <c r="CP13" i="41"/>
  <c r="CQ13" i="41"/>
  <c r="EP15" i="41"/>
  <c r="EQ15" i="41"/>
  <c r="BB17" i="41"/>
  <c r="BC17" i="41"/>
  <c r="CE15" i="41"/>
  <c r="CD15" i="41"/>
  <c r="EE15" i="41"/>
  <c r="ED15" i="41"/>
  <c r="BF14" i="41"/>
  <c r="BG14" i="41"/>
  <c r="FZ40" i="41"/>
  <c r="GA40" i="41"/>
  <c r="EE13" i="41"/>
  <c r="ED13" i="41"/>
  <c r="DW13" i="41"/>
  <c r="DV13" i="41"/>
  <c r="BF41" i="41"/>
  <c r="BG41" i="41"/>
  <c r="FG32" i="41"/>
  <c r="FF32" i="41"/>
  <c r="GA16" i="41"/>
  <c r="FZ16" i="41"/>
  <c r="FB23" i="41"/>
  <c r="FC23" i="41"/>
  <c r="EI23" i="41"/>
  <c r="EH23" i="41"/>
  <c r="GI17" i="41"/>
  <c r="GH17" i="41"/>
  <c r="W41" i="41"/>
  <c r="V41" i="41"/>
  <c r="W14" i="41"/>
  <c r="V14" i="41"/>
  <c r="CY40" i="41"/>
  <c r="CX40" i="41"/>
  <c r="CY15" i="41"/>
  <c r="CX15" i="41"/>
  <c r="EL14" i="41"/>
  <c r="EM14" i="41"/>
  <c r="BZ33" i="41"/>
  <c r="CA33" i="41"/>
  <c r="AH40" i="41"/>
  <c r="AI40" i="41"/>
  <c r="CU15" i="41"/>
  <c r="CT15" i="41"/>
  <c r="HB32" i="41"/>
  <c r="HC32" i="41"/>
  <c r="CD17" i="41"/>
  <c r="CE17" i="41"/>
  <c r="HG23" i="41"/>
  <c r="HF23" i="41"/>
  <c r="V32" i="41"/>
  <c r="W32" i="41"/>
  <c r="GD16" i="41"/>
  <c r="GE16" i="41"/>
  <c r="CQ24" i="41"/>
  <c r="CP24" i="41"/>
  <c r="FK16" i="41"/>
  <c r="FJ16" i="41"/>
  <c r="EM23" i="41"/>
  <c r="EL23" i="41"/>
  <c r="DW40" i="41"/>
  <c r="DV40" i="41"/>
  <c r="EY14" i="41"/>
  <c r="EX14" i="41"/>
  <c r="GA14" i="41"/>
  <c r="FZ14" i="41"/>
  <c r="EP32" i="41"/>
  <c r="EQ32" i="41"/>
  <c r="EP13" i="41"/>
  <c r="EQ13" i="41"/>
  <c r="EH24" i="41"/>
  <c r="EI24" i="41"/>
  <c r="EE40" i="41"/>
  <c r="ED40" i="41"/>
  <c r="GI15" i="41"/>
  <c r="GH15" i="41"/>
  <c r="W13" i="41"/>
  <c r="V13" i="41"/>
  <c r="CQ33" i="41"/>
  <c r="CP33" i="41"/>
  <c r="EL13" i="41"/>
  <c r="EM13" i="41"/>
  <c r="CI23" i="41"/>
  <c r="CH23" i="41"/>
  <c r="AI33" i="41"/>
  <c r="AH33" i="41"/>
  <c r="CU13" i="41"/>
  <c r="CT13" i="41"/>
  <c r="DJ15" i="41"/>
  <c r="DK15" i="41"/>
  <c r="BK17" i="41"/>
  <c r="BJ17" i="41"/>
  <c r="HB23" i="41"/>
  <c r="HC23" i="41"/>
  <c r="FB15" i="41"/>
  <c r="FC15" i="41"/>
  <c r="EU41" i="41"/>
  <c r="ET41" i="41"/>
  <c r="FC32" i="41"/>
  <c r="FB32" i="41"/>
  <c r="V15" i="41"/>
  <c r="W15" i="41"/>
  <c r="FR32" i="41"/>
  <c r="FS32" i="41"/>
  <c r="HC40" i="41"/>
  <c r="HB40" i="41"/>
  <c r="GI13" i="41"/>
  <c r="GH13" i="41"/>
  <c r="EM15" i="41"/>
  <c r="EL15" i="41"/>
  <c r="CH24" i="41"/>
  <c r="CI24" i="41"/>
  <c r="CT17" i="41"/>
  <c r="CU17" i="41"/>
  <c r="DK13" i="41"/>
  <c r="DJ13" i="41"/>
  <c r="BB14" i="41"/>
  <c r="BC14" i="41"/>
  <c r="GE24" i="41"/>
  <c r="GD24" i="41"/>
  <c r="FG24" i="41"/>
  <c r="FF24" i="41"/>
  <c r="CI15" i="41"/>
  <c r="CH15" i="41"/>
  <c r="FO41" i="41"/>
  <c r="FN41" i="41"/>
  <c r="BF24" i="41"/>
  <c r="BG24" i="41"/>
  <c r="GE15" i="41"/>
  <c r="GD15" i="41"/>
  <c r="CY24" i="41"/>
  <c r="CX24" i="41"/>
  <c r="DV17" i="41"/>
  <c r="DW17" i="41"/>
  <c r="W40" i="41"/>
  <c r="V40" i="41"/>
  <c r="AH14" i="41"/>
  <c r="AI14" i="41"/>
  <c r="ED41" i="41"/>
  <c r="EE41" i="41"/>
  <c r="EE14" i="41"/>
  <c r="ED14" i="41"/>
  <c r="ED33" i="41"/>
  <c r="EE33" i="41"/>
  <c r="BG32" i="41"/>
  <c r="BF32" i="41"/>
  <c r="EX32" i="41"/>
  <c r="EY32" i="41"/>
  <c r="FG33" i="41"/>
  <c r="FF33" i="41"/>
  <c r="FZ41" i="41"/>
  <c r="GA41" i="41"/>
  <c r="FB16" i="41"/>
  <c r="FC16" i="41"/>
  <c r="FK33" i="41"/>
  <c r="FJ33" i="41"/>
  <c r="GH14" i="41"/>
  <c r="GI14" i="41"/>
  <c r="W33" i="41"/>
  <c r="V33" i="41"/>
  <c r="CU41" i="41"/>
  <c r="CT41" i="41"/>
  <c r="BC15" i="41"/>
  <c r="BB15" i="41"/>
  <c r="BK15" i="41"/>
  <c r="BJ15" i="41"/>
  <c r="EI14" i="41"/>
  <c r="EH14" i="41"/>
  <c r="EY24" i="41"/>
  <c r="EX24" i="41"/>
  <c r="CH14" i="41"/>
  <c r="CI14" i="41"/>
  <c r="BG15" i="41"/>
  <c r="BF15" i="41"/>
  <c r="DV32" i="41"/>
  <c r="DW32" i="41"/>
  <c r="BG33" i="41"/>
  <c r="BF33" i="41"/>
  <c r="EQ33" i="41"/>
  <c r="EP33" i="41"/>
  <c r="FK32" i="41"/>
  <c r="FJ32" i="41"/>
  <c r="EI17" i="41"/>
  <c r="EH17" i="41"/>
  <c r="GI41" i="41"/>
  <c r="GH41" i="41"/>
  <c r="CQ32" i="41"/>
  <c r="CP32" i="41"/>
  <c r="AI32" i="41"/>
  <c r="AH32" i="41"/>
  <c r="DJ32" i="41"/>
  <c r="DK32" i="41"/>
  <c r="GE23" i="41"/>
  <c r="GD23" i="41"/>
  <c r="CD32" i="41"/>
  <c r="CE32" i="41"/>
  <c r="BK40" i="41"/>
  <c r="BJ40" i="41"/>
  <c r="BK16" i="41"/>
  <c r="BJ16" i="41"/>
  <c r="FK41" i="41"/>
  <c r="FJ41" i="41"/>
  <c r="BZ41" i="41"/>
  <c r="CA41" i="41"/>
  <c r="FG23" i="41"/>
  <c r="FF23" i="41"/>
  <c r="ET14" i="41"/>
  <c r="EU14" i="41"/>
  <c r="CU23" i="41"/>
  <c r="CT23" i="41"/>
  <c r="HG40" i="41"/>
  <c r="HF40" i="41"/>
  <c r="FS24" i="41"/>
  <c r="FR24" i="41"/>
  <c r="EE32" i="41"/>
  <c r="ED32" i="41"/>
  <c r="FZ32" i="41"/>
  <c r="GA32" i="41"/>
  <c r="FC17" i="41"/>
  <c r="FB17" i="41"/>
  <c r="CY33" i="41"/>
  <c r="CX33" i="41"/>
  <c r="ET24" i="41"/>
  <c r="EU24" i="41"/>
  <c r="CT33" i="41"/>
  <c r="CU33" i="41"/>
  <c r="DJ33" i="41"/>
  <c r="DK33" i="41"/>
  <c r="CD33" i="41"/>
  <c r="CE33" i="41"/>
  <c r="HG17" i="41"/>
  <c r="HF17" i="41"/>
  <c r="BK13" i="41"/>
  <c r="BJ13" i="41"/>
  <c r="GI43" i="41"/>
  <c r="GI42" i="41"/>
  <c r="FB35" i="41"/>
  <c r="CT34" i="41"/>
  <c r="HG43" i="41"/>
  <c r="CH42" i="41"/>
  <c r="DV42" i="41"/>
  <c r="AG35" i="27"/>
  <c r="AG33" i="27"/>
  <c r="AG38" i="27"/>
  <c r="CI34" i="41"/>
  <c r="HC35" i="41"/>
  <c r="CA35" i="41"/>
  <c r="DW43" i="41"/>
  <c r="DV43" i="41"/>
  <c r="BZ42" i="41"/>
  <c r="CY43" i="41"/>
  <c r="DJ42" i="41"/>
  <c r="HF35" i="41"/>
  <c r="EE43" i="41"/>
  <c r="G37" i="75"/>
  <c r="G39" i="75" s="1"/>
  <c r="G40" i="75" s="1"/>
  <c r="BJ37" i="27"/>
  <c r="FM42" i="41" s="1"/>
  <c r="FN42" i="41" s="1"/>
  <c r="EY6" i="41"/>
  <c r="EX6" i="41"/>
  <c r="GA25" i="41"/>
  <c r="FZ25" i="41"/>
  <c r="FJ42" i="41"/>
  <c r="FK42" i="41"/>
  <c r="EI6" i="41"/>
  <c r="EH6" i="41"/>
  <c r="GI7" i="41"/>
  <c r="GH7" i="41"/>
  <c r="CP34" i="41"/>
  <c r="CQ34" i="41"/>
  <c r="CP7" i="41"/>
  <c r="CQ7" i="41"/>
  <c r="BZ6" i="41"/>
  <c r="CA6" i="41"/>
  <c r="CI7" i="41"/>
  <c r="CH7" i="41"/>
  <c r="ET35" i="41"/>
  <c r="EU35" i="41"/>
  <c r="ET8" i="41"/>
  <c r="EU8" i="41"/>
  <c r="CU6" i="41"/>
  <c r="CT6" i="41"/>
  <c r="Y40" i="27"/>
  <c r="BA5" i="41"/>
  <c r="BA9" i="41" s="1"/>
  <c r="CD26" i="41"/>
  <c r="CE26" i="41"/>
  <c r="BY5" i="41"/>
  <c r="BY9" i="41" s="1"/>
  <c r="AF40" i="27"/>
  <c r="ED7" i="41"/>
  <c r="EE7" i="41"/>
  <c r="K42" i="41"/>
  <c r="J42" i="41"/>
  <c r="EW5" i="41"/>
  <c r="EW9" i="41" s="1"/>
  <c r="BE40" i="27"/>
  <c r="BK43" i="41"/>
  <c r="BJ43" i="41"/>
  <c r="GA26" i="41"/>
  <c r="FZ26" i="41"/>
  <c r="FJ43" i="41"/>
  <c r="FK43" i="41"/>
  <c r="EG5" i="41"/>
  <c r="EG9" i="41" s="1"/>
  <c r="BA40" i="27"/>
  <c r="GI6" i="41"/>
  <c r="GH6" i="41"/>
  <c r="W26" i="41"/>
  <c r="V26" i="41"/>
  <c r="CQ8" i="41"/>
  <c r="CP8" i="41"/>
  <c r="BZ26" i="41"/>
  <c r="CA26" i="41"/>
  <c r="EU7" i="41"/>
  <c r="ET7" i="41"/>
  <c r="CU26" i="41"/>
  <c r="CT26" i="41"/>
  <c r="DK25" i="41"/>
  <c r="DJ25" i="41"/>
  <c r="BB34" i="41"/>
  <c r="BC34" i="41"/>
  <c r="BC6" i="41"/>
  <c r="BB6" i="41"/>
  <c r="DK26" i="41"/>
  <c r="DJ26" i="41"/>
  <c r="EE6" i="41"/>
  <c r="ED6" i="41"/>
  <c r="EX7" i="41"/>
  <c r="EY7" i="41"/>
  <c r="EP25" i="41"/>
  <c r="EQ25" i="41"/>
  <c r="FK34" i="41"/>
  <c r="FJ34" i="41"/>
  <c r="FK7" i="41"/>
  <c r="FJ7" i="41"/>
  <c r="EI26" i="41"/>
  <c r="EH26" i="41"/>
  <c r="C37" i="73"/>
  <c r="E37" i="73" s="1"/>
  <c r="G37" i="73" s="1"/>
  <c r="G39" i="73" s="1"/>
  <c r="G40" i="73" s="1"/>
  <c r="BJ9" i="27"/>
  <c r="FM6" i="41" s="1"/>
  <c r="BJ11" i="27"/>
  <c r="FM8" i="41" s="1"/>
  <c r="BJ8" i="27"/>
  <c r="BJ10" i="27"/>
  <c r="FM7" i="41" s="1"/>
  <c r="BJ12" i="27"/>
  <c r="FM11" i="41" s="1"/>
  <c r="BJ14" i="27"/>
  <c r="FM13" i="41" s="1"/>
  <c r="BJ13" i="27"/>
  <c r="FM12" i="41" s="1"/>
  <c r="BJ15" i="27"/>
  <c r="FM14" i="41" s="1"/>
  <c r="BJ17" i="27"/>
  <c r="FM16" i="41" s="1"/>
  <c r="BJ18" i="27"/>
  <c r="FM17" i="41" s="1"/>
  <c r="BJ16" i="27"/>
  <c r="FM15" i="41" s="1"/>
  <c r="BJ19" i="27"/>
  <c r="FM20" i="41" s="1"/>
  <c r="BJ20" i="27"/>
  <c r="FM21" i="41" s="1"/>
  <c r="BJ22" i="27"/>
  <c r="FM23" i="41" s="1"/>
  <c r="BJ23" i="27"/>
  <c r="FM24" i="41" s="1"/>
  <c r="BJ21" i="27"/>
  <c r="FM22" i="41" s="1"/>
  <c r="BJ26" i="27"/>
  <c r="FM29" i="41" s="1"/>
  <c r="BJ27" i="27"/>
  <c r="FM30" i="41" s="1"/>
  <c r="BJ24" i="27"/>
  <c r="FM25" i="41" s="1"/>
  <c r="BJ25" i="27"/>
  <c r="FM26" i="41" s="1"/>
  <c r="BJ30" i="27"/>
  <c r="FM33" i="41" s="1"/>
  <c r="BJ29" i="27"/>
  <c r="FM32" i="41" s="1"/>
  <c r="BJ28" i="27"/>
  <c r="FM31" i="41" s="1"/>
  <c r="BJ31" i="27"/>
  <c r="FM34" i="41" s="1"/>
  <c r="BJ33" i="27"/>
  <c r="FM38" i="41" s="1"/>
  <c r="BJ34" i="27"/>
  <c r="FM39" i="41" s="1"/>
  <c r="BJ35" i="27"/>
  <c r="FM40" i="41" s="1"/>
  <c r="BJ32" i="27"/>
  <c r="FM35" i="41" s="1"/>
  <c r="BJ38" i="27"/>
  <c r="FM43" i="41" s="1"/>
  <c r="GG5" i="41"/>
  <c r="GG9" i="41" s="1"/>
  <c r="BO40" i="27"/>
  <c r="CO5" i="41"/>
  <c r="CO9" i="41" s="1"/>
  <c r="AK40" i="27"/>
  <c r="BZ34" i="41"/>
  <c r="CA34" i="41"/>
  <c r="EU6" i="41"/>
  <c r="ET6" i="41"/>
  <c r="BC8" i="41"/>
  <c r="BB8" i="41"/>
  <c r="EH7" i="41"/>
  <c r="EI7" i="41"/>
  <c r="FS25" i="41"/>
  <c r="FR25" i="41"/>
  <c r="J7" i="41"/>
  <c r="K7" i="41"/>
  <c r="EP26" i="41"/>
  <c r="EQ26" i="41"/>
  <c r="C37" i="38"/>
  <c r="E37" i="38" s="1"/>
  <c r="G37" i="38" s="1"/>
  <c r="G39" i="38" s="1"/>
  <c r="G40" i="38" s="1"/>
  <c r="AB8" i="27"/>
  <c r="AB12" i="27"/>
  <c r="BM11" i="41" s="1"/>
  <c r="AB9" i="27"/>
  <c r="AB10" i="27"/>
  <c r="BM7" i="41" s="1"/>
  <c r="AB11" i="27"/>
  <c r="AB13" i="27"/>
  <c r="BM12" i="41" s="1"/>
  <c r="AB14" i="27"/>
  <c r="BM13" i="41" s="1"/>
  <c r="AB16" i="27"/>
  <c r="BM15" i="41" s="1"/>
  <c r="AB15" i="27"/>
  <c r="BM14" i="41" s="1"/>
  <c r="AB17" i="27"/>
  <c r="BM16" i="41" s="1"/>
  <c r="AB19" i="27"/>
  <c r="BM20" i="41" s="1"/>
  <c r="AB18" i="27"/>
  <c r="BM17" i="41" s="1"/>
  <c r="AB21" i="27"/>
  <c r="BM22" i="41" s="1"/>
  <c r="AB26" i="27"/>
  <c r="BM29" i="41" s="1"/>
  <c r="AB20" i="27"/>
  <c r="BM21" i="41" s="1"/>
  <c r="AB25" i="27"/>
  <c r="AB22" i="27"/>
  <c r="BM23" i="41" s="1"/>
  <c r="AB23" i="27"/>
  <c r="BM24" i="41" s="1"/>
  <c r="AB24" i="27"/>
  <c r="BM25" i="41" s="1"/>
  <c r="AB28" i="27"/>
  <c r="BM31" i="41" s="1"/>
  <c r="AB32" i="27"/>
  <c r="BM35" i="41" s="1"/>
  <c r="AB27" i="27"/>
  <c r="BM30" i="41" s="1"/>
  <c r="AB31" i="27"/>
  <c r="AB30" i="27"/>
  <c r="BM33" i="41" s="1"/>
  <c r="AB29" i="27"/>
  <c r="BM32" i="41" s="1"/>
  <c r="AB38" i="27"/>
  <c r="BM43" i="41" s="1"/>
  <c r="AB37" i="27"/>
  <c r="BM42" i="41" s="1"/>
  <c r="AB33" i="27"/>
  <c r="BM38" i="41" s="1"/>
  <c r="AB35" i="27"/>
  <c r="BM40" i="41" s="1"/>
  <c r="AB36" i="27"/>
  <c r="BM41" i="41" s="1"/>
  <c r="BI40" i="27"/>
  <c r="FI5" i="41"/>
  <c r="FI9" i="41" s="1"/>
  <c r="W25" i="41"/>
  <c r="V25" i="41"/>
  <c r="S5" i="41"/>
  <c r="S9" i="41" s="1"/>
  <c r="R5" i="41"/>
  <c r="R9" i="41" s="1"/>
  <c r="CP6" i="41"/>
  <c r="CQ6" i="41"/>
  <c r="AH43" i="41"/>
  <c r="AI43" i="41"/>
  <c r="ES5" i="41"/>
  <c r="ES9" i="41" s="1"/>
  <c r="BD40" i="27"/>
  <c r="DG5" i="41"/>
  <c r="DG9" i="41" s="1"/>
  <c r="DF5" i="41"/>
  <c r="DF9" i="41" s="1"/>
  <c r="AY5" i="41"/>
  <c r="AY9" i="41" s="1"/>
  <c r="AX5" i="41"/>
  <c r="AX9" i="41" s="1"/>
  <c r="CT7" i="41"/>
  <c r="CU7" i="41"/>
  <c r="K26" i="41"/>
  <c r="J26" i="41"/>
  <c r="FJ6" i="41"/>
  <c r="FK6" i="41"/>
  <c r="EH25" i="41"/>
  <c r="EI25" i="41"/>
  <c r="BF42" i="41"/>
  <c r="BG42" i="41"/>
  <c r="EM8" i="41"/>
  <c r="EL8" i="41"/>
  <c r="BZ25" i="41"/>
  <c r="CA25" i="41"/>
  <c r="CH43" i="41"/>
  <c r="CI43" i="41"/>
  <c r="CH8" i="41"/>
  <c r="CI8" i="41"/>
  <c r="AP5" i="41"/>
  <c r="AP9" i="41" s="1"/>
  <c r="AQ5" i="41"/>
  <c r="AQ9" i="41" s="1"/>
  <c r="AI35" i="41"/>
  <c r="AH35" i="41"/>
  <c r="CT25" i="41"/>
  <c r="CU25" i="41"/>
  <c r="FW5" i="41"/>
  <c r="FW9" i="41" s="1"/>
  <c r="FV5" i="41"/>
  <c r="FV9" i="41" s="1"/>
  <c r="EE26" i="41"/>
  <c r="ED26" i="41"/>
  <c r="J34" i="41"/>
  <c r="J36" i="41" s="1"/>
  <c r="K34" i="41"/>
  <c r="K36" i="41" s="1"/>
  <c r="C23" i="92"/>
  <c r="G22" i="92"/>
  <c r="FG43" i="41"/>
  <c r="FF43" i="41"/>
  <c r="EE35" i="41"/>
  <c r="ED35" i="41"/>
  <c r="FK8" i="41"/>
  <c r="FJ8" i="41"/>
  <c r="GI25" i="41"/>
  <c r="GH25" i="41"/>
  <c r="CP26" i="41"/>
  <c r="CQ26" i="41"/>
  <c r="EM34" i="41"/>
  <c r="EL34" i="41"/>
  <c r="EL6" i="41"/>
  <c r="EM6" i="41"/>
  <c r="CG5" i="41"/>
  <c r="CG9" i="41" s="1"/>
  <c r="AI40" i="27"/>
  <c r="AI8" i="41"/>
  <c r="AH8" i="41"/>
  <c r="BC25" i="41"/>
  <c r="BB25" i="41"/>
  <c r="GD35" i="41"/>
  <c r="GE35" i="41"/>
  <c r="HC34" i="41"/>
  <c r="HB34" i="41"/>
  <c r="DR5" i="41"/>
  <c r="DR9" i="41" s="1"/>
  <c r="DS5" i="41"/>
  <c r="DS9" i="41" s="1"/>
  <c r="EY26" i="41"/>
  <c r="EX26" i="41"/>
  <c r="FG35" i="41"/>
  <c r="FF35" i="41"/>
  <c r="CP25" i="41"/>
  <c r="CQ25" i="41"/>
  <c r="EM7" i="41"/>
  <c r="EL7" i="41"/>
  <c r="CH6" i="41"/>
  <c r="CI6" i="41"/>
  <c r="AI6" i="41"/>
  <c r="AH6" i="41"/>
  <c r="EU26" i="41"/>
  <c r="ET26" i="41"/>
  <c r="Z5" i="41"/>
  <c r="Z9" i="41" s="1"/>
  <c r="AA5" i="41"/>
  <c r="AA9" i="41" s="1"/>
  <c r="BB26" i="41"/>
  <c r="BC26" i="41"/>
  <c r="GD43" i="41"/>
  <c r="GE43" i="41"/>
  <c r="BT40" i="27"/>
  <c r="EY35" i="41"/>
  <c r="EX35" i="41"/>
  <c r="N5" i="41"/>
  <c r="N9" i="41" s="1"/>
  <c r="O5" i="41"/>
  <c r="O9" i="41" s="1"/>
  <c r="DB5" i="41"/>
  <c r="DB9" i="41" s="1"/>
  <c r="DC5" i="41"/>
  <c r="DC9" i="41" s="1"/>
  <c r="FG34" i="41"/>
  <c r="FF34" i="41"/>
  <c r="FG7" i="41"/>
  <c r="FF7" i="41"/>
  <c r="GI26" i="41"/>
  <c r="GH26" i="41"/>
  <c r="CY42" i="41"/>
  <c r="CX42" i="41"/>
  <c r="EU25" i="41"/>
  <c r="ET25" i="41"/>
  <c r="GE34" i="41"/>
  <c r="GD34" i="41"/>
  <c r="HG7" i="41"/>
  <c r="HF7" i="41"/>
  <c r="C37" i="69"/>
  <c r="E37" i="69" s="1"/>
  <c r="G37" i="69" s="1"/>
  <c r="G39" i="69" s="1"/>
  <c r="G40" i="69" s="1"/>
  <c r="AG11" i="27"/>
  <c r="AG8" i="27"/>
  <c r="AG13" i="27"/>
  <c r="AG9" i="27"/>
  <c r="AG10" i="27"/>
  <c r="AG12" i="27"/>
  <c r="AG15" i="27"/>
  <c r="AG14" i="27"/>
  <c r="AG16" i="27"/>
  <c r="AG17" i="27"/>
  <c r="AG19" i="27"/>
  <c r="AG18" i="27"/>
  <c r="AG23" i="27"/>
  <c r="AG21" i="27"/>
  <c r="AG20" i="27"/>
  <c r="AG22" i="27"/>
  <c r="AG25" i="27"/>
  <c r="AG26" i="27"/>
  <c r="AG24" i="27"/>
  <c r="AG27" i="27"/>
  <c r="AG32" i="27"/>
  <c r="AG29" i="27"/>
  <c r="AG28" i="27"/>
  <c r="AG30" i="27"/>
  <c r="AG31" i="27"/>
  <c r="AG37" i="27"/>
  <c r="AG34" i="27"/>
  <c r="BC7" i="41"/>
  <c r="BB7" i="41"/>
  <c r="BJ42" i="41"/>
  <c r="BK42" i="41"/>
  <c r="BF43" i="41"/>
  <c r="BG43" i="41"/>
  <c r="FG8" i="41"/>
  <c r="FF8" i="41"/>
  <c r="AL5" i="41"/>
  <c r="AL9" i="41" s="1"/>
  <c r="AM5" i="41"/>
  <c r="AM9" i="41" s="1"/>
  <c r="DJ43" i="41"/>
  <c r="DK43" i="41"/>
  <c r="BB40" i="27"/>
  <c r="EK5" i="41"/>
  <c r="EK9" i="41" s="1"/>
  <c r="AH7" i="41"/>
  <c r="AI7" i="41"/>
  <c r="HF42" i="41"/>
  <c r="HG42" i="41"/>
  <c r="EC5" i="41"/>
  <c r="EC9" i="41" s="1"/>
  <c r="AZ40" i="27"/>
  <c r="HG26" i="41"/>
  <c r="HF26" i="41"/>
  <c r="FR42" i="41"/>
  <c r="FS42" i="41"/>
  <c r="EE25" i="41"/>
  <c r="ED25" i="41"/>
  <c r="DW35" i="41"/>
  <c r="DV35" i="41"/>
  <c r="DW7" i="41"/>
  <c r="DV7" i="41"/>
  <c r="EY25" i="41"/>
  <c r="EX25" i="41"/>
  <c r="FB34" i="41"/>
  <c r="FC34" i="41"/>
  <c r="FJ26" i="41"/>
  <c r="FK26" i="41"/>
  <c r="U43" i="41"/>
  <c r="U44" i="41" s="1"/>
  <c r="Z40" i="27"/>
  <c r="CI26" i="41"/>
  <c r="CH26" i="41"/>
  <c r="AG5" i="41"/>
  <c r="AG9" i="41" s="1"/>
  <c r="T40" i="27"/>
  <c r="GE6" i="41"/>
  <c r="GD6" i="41"/>
  <c r="CD35" i="41"/>
  <c r="CE35" i="41"/>
  <c r="BV40" i="27"/>
  <c r="HE5" i="41"/>
  <c r="HE9" i="41" s="1"/>
  <c r="CE42" i="41"/>
  <c r="CD42" i="41"/>
  <c r="DW34" i="41"/>
  <c r="DV34" i="41"/>
  <c r="DU5" i="41"/>
  <c r="DU9" i="41" s="1"/>
  <c r="AX40" i="27"/>
  <c r="BG34" i="41"/>
  <c r="BF34" i="41"/>
  <c r="BG8" i="41"/>
  <c r="BF8" i="41"/>
  <c r="FE5" i="41"/>
  <c r="FE9" i="41" s="1"/>
  <c r="BG40" i="27"/>
  <c r="GA42" i="41"/>
  <c r="FZ42" i="41"/>
  <c r="FC7" i="41"/>
  <c r="FB7" i="41"/>
  <c r="DN5" i="41"/>
  <c r="DN9" i="41" s="1"/>
  <c r="DO5" i="41"/>
  <c r="DO9" i="41" s="1"/>
  <c r="CX35" i="41"/>
  <c r="CY35" i="41"/>
  <c r="C23" i="93"/>
  <c r="G22" i="93"/>
  <c r="EL26" i="41"/>
  <c r="EM26" i="41"/>
  <c r="CI25" i="41"/>
  <c r="CH25" i="41"/>
  <c r="AI34" i="41"/>
  <c r="AH34" i="41"/>
  <c r="BN40" i="27"/>
  <c r="GC5" i="41"/>
  <c r="GC9" i="41" s="1"/>
  <c r="HB43" i="41"/>
  <c r="HC43" i="41"/>
  <c r="HC6" i="41"/>
  <c r="HB6" i="41"/>
  <c r="CD8" i="41"/>
  <c r="CE8" i="41"/>
  <c r="HF6" i="41"/>
  <c r="HG6" i="41"/>
  <c r="BK34" i="41"/>
  <c r="BJ34" i="41"/>
  <c r="FF6" i="41"/>
  <c r="FG6" i="41"/>
  <c r="GA35" i="41"/>
  <c r="FZ35" i="41"/>
  <c r="FB42" i="41"/>
  <c r="FC42" i="41"/>
  <c r="FC6" i="41"/>
  <c r="FB6" i="41"/>
  <c r="FJ25" i="41"/>
  <c r="FK25" i="41"/>
  <c r="V35" i="41"/>
  <c r="W35" i="41"/>
  <c r="CY7" i="41"/>
  <c r="CX7" i="41"/>
  <c r="GE8" i="41"/>
  <c r="GD8" i="41"/>
  <c r="HC8" i="41"/>
  <c r="HB8" i="41"/>
  <c r="CE34" i="41"/>
  <c r="CD34" i="41"/>
  <c r="CE7" i="41"/>
  <c r="CD7" i="41"/>
  <c r="HG8" i="41"/>
  <c r="HF8" i="41"/>
  <c r="BK8" i="41"/>
  <c r="BJ8" i="41"/>
  <c r="K8" i="41"/>
  <c r="J8" i="41"/>
  <c r="EE34" i="41"/>
  <c r="ED34" i="41"/>
  <c r="FR43" i="41"/>
  <c r="FS43" i="41"/>
  <c r="BF35" i="41"/>
  <c r="BG35" i="41"/>
  <c r="FS34" i="41"/>
  <c r="FR34" i="41"/>
  <c r="K5" i="41"/>
  <c r="J5" i="41"/>
  <c r="BG7" i="41"/>
  <c r="BF7" i="41"/>
  <c r="FZ34" i="41"/>
  <c r="GA34" i="41"/>
  <c r="FC8" i="41"/>
  <c r="FB8" i="41"/>
  <c r="EH43" i="41"/>
  <c r="EI43" i="41"/>
  <c r="CX34" i="41"/>
  <c r="CY34" i="41"/>
  <c r="EM25" i="41"/>
  <c r="EL25" i="41"/>
  <c r="AI26" i="41"/>
  <c r="AH26" i="41"/>
  <c r="DJ35" i="41"/>
  <c r="DK35" i="41"/>
  <c r="DJ7" i="41"/>
  <c r="DK7" i="41"/>
  <c r="GE7" i="41"/>
  <c r="GD7" i="41"/>
  <c r="HB7" i="41"/>
  <c r="HC7" i="41"/>
  <c r="CE43" i="41"/>
  <c r="CD43" i="41"/>
  <c r="BJ35" i="41"/>
  <c r="BK35" i="41"/>
  <c r="BF25" i="41"/>
  <c r="BG25" i="41"/>
  <c r="EP6" i="41"/>
  <c r="EQ6" i="41"/>
  <c r="AD5" i="41"/>
  <c r="AD9" i="41" s="1"/>
  <c r="AE5" i="41"/>
  <c r="AE9" i="41" s="1"/>
  <c r="FS8" i="41"/>
  <c r="FR8" i="41"/>
  <c r="DV6" i="41"/>
  <c r="DW6" i="41"/>
  <c r="J6" i="41"/>
  <c r="K6" i="41"/>
  <c r="FS35" i="41"/>
  <c r="FR35" i="41"/>
  <c r="FS7" i="41"/>
  <c r="FR7" i="41"/>
  <c r="DW8" i="41"/>
  <c r="DV8" i="41"/>
  <c r="BE5" i="41"/>
  <c r="BE9" i="41" s="1"/>
  <c r="BH40" i="27"/>
  <c r="EP42" i="41"/>
  <c r="EQ42" i="41"/>
  <c r="EP8" i="41"/>
  <c r="EQ8" i="41"/>
  <c r="FA5" i="41"/>
  <c r="FA9" i="41" s="1"/>
  <c r="BF40" i="27"/>
  <c r="CY8" i="41"/>
  <c r="CX8" i="41"/>
  <c r="DK8" i="41"/>
  <c r="DJ8" i="41"/>
  <c r="HA5" i="41"/>
  <c r="HA9" i="41" s="1"/>
  <c r="BU40" i="27"/>
  <c r="CD6" i="41"/>
  <c r="CE6" i="41"/>
  <c r="AU5" i="41"/>
  <c r="AU9" i="41" s="1"/>
  <c r="AT5" i="41"/>
  <c r="AT9" i="41" s="1"/>
  <c r="BK25" i="41"/>
  <c r="BJ25" i="41"/>
  <c r="BF6" i="41"/>
  <c r="BG6" i="41"/>
  <c r="FF25" i="41"/>
  <c r="FG25" i="41"/>
  <c r="GA43" i="41"/>
  <c r="FZ43" i="41"/>
  <c r="FZ6" i="41"/>
  <c r="GA6" i="41"/>
  <c r="W42" i="41"/>
  <c r="V42" i="41"/>
  <c r="CX6" i="41"/>
  <c r="CY6" i="41"/>
  <c r="AI25" i="41"/>
  <c r="AH25" i="41"/>
  <c r="BC43" i="41"/>
  <c r="BB43" i="41"/>
  <c r="GD26" i="41"/>
  <c r="GE26" i="41"/>
  <c r="CC5" i="41"/>
  <c r="CC9" i="41" s="1"/>
  <c r="AH40" i="27"/>
  <c r="HF25" i="41"/>
  <c r="HG25" i="41"/>
  <c r="BJ7" i="41"/>
  <c r="BK7" i="41"/>
  <c r="CX25" i="41"/>
  <c r="CY25" i="41"/>
  <c r="EL35" i="41"/>
  <c r="EM35" i="41"/>
  <c r="FR6" i="41"/>
  <c r="FS6" i="41"/>
  <c r="EE8" i="41"/>
  <c r="ED8" i="41"/>
  <c r="DW25" i="41"/>
  <c r="DV25" i="41"/>
  <c r="EL43" i="41"/>
  <c r="EM43" i="41"/>
  <c r="BZ43" i="41"/>
  <c r="CA43" i="41"/>
  <c r="FG26" i="41"/>
  <c r="FF26" i="41"/>
  <c r="GA8" i="41"/>
  <c r="FZ8" i="41"/>
  <c r="ED42" i="41"/>
  <c r="EE42" i="41"/>
  <c r="GH35" i="41"/>
  <c r="GI35" i="41"/>
  <c r="V34" i="41"/>
  <c r="W34" i="41"/>
  <c r="V7" i="41"/>
  <c r="W7" i="41"/>
  <c r="AO40" i="27"/>
  <c r="CW5" i="41"/>
  <c r="CW9" i="41" s="1"/>
  <c r="DI5" i="41"/>
  <c r="DI9" i="41" s="1"/>
  <c r="AU40" i="27"/>
  <c r="BB42" i="41"/>
  <c r="BC42" i="41"/>
  <c r="GE25" i="41"/>
  <c r="GD25" i="41"/>
  <c r="HC26" i="41"/>
  <c r="HB26" i="41"/>
  <c r="CD25" i="41"/>
  <c r="CE25" i="41"/>
  <c r="BI5" i="41"/>
  <c r="BI9" i="41" s="1"/>
  <c r="AA40" i="27"/>
  <c r="CU42" i="41"/>
  <c r="CT42" i="41"/>
  <c r="BG26" i="41"/>
  <c r="BF26" i="41"/>
  <c r="FY5" i="41"/>
  <c r="FY9" i="41" s="1"/>
  <c r="BM40" i="27"/>
  <c r="EP35" i="41"/>
  <c r="EQ35" i="41"/>
  <c r="FC26" i="41"/>
  <c r="FB26" i="41"/>
  <c r="EI42" i="41"/>
  <c r="EH42" i="41"/>
  <c r="W6" i="41"/>
  <c r="V6" i="41"/>
  <c r="CT43" i="41"/>
  <c r="CU43" i="41"/>
  <c r="DK34" i="41"/>
  <c r="DJ34" i="41"/>
  <c r="DK6" i="41"/>
  <c r="DJ6" i="41"/>
  <c r="BK6" i="41"/>
  <c r="BJ6" i="41"/>
  <c r="BK40" i="27"/>
  <c r="FQ5" i="41"/>
  <c r="FQ9" i="41" s="1"/>
  <c r="EY8" i="41"/>
  <c r="EX8" i="41"/>
  <c r="FZ7" i="41"/>
  <c r="GA7" i="41"/>
  <c r="EQ34" i="41"/>
  <c r="EP34" i="41"/>
  <c r="EQ7" i="41"/>
  <c r="EP7" i="41"/>
  <c r="FB25" i="41"/>
  <c r="FC25" i="41"/>
  <c r="EI34" i="41"/>
  <c r="EH34" i="41"/>
  <c r="W8" i="41"/>
  <c r="V8" i="41"/>
  <c r="CY26" i="41"/>
  <c r="CX26" i="41"/>
  <c r="CQ42" i="41"/>
  <c r="CP42" i="41"/>
  <c r="CA7" i="41"/>
  <c r="BZ7" i="41"/>
  <c r="K25" i="41"/>
  <c r="J25" i="41"/>
  <c r="GT5" i="41"/>
  <c r="GT9" i="41" s="1"/>
  <c r="GU5" i="41"/>
  <c r="GU9" i="41" s="1"/>
  <c r="ET34" i="41"/>
  <c r="EU34" i="41"/>
  <c r="CU8" i="41"/>
  <c r="CT8" i="41"/>
  <c r="HC25" i="41"/>
  <c r="HB25" i="41"/>
  <c r="FS26" i="41"/>
  <c r="FR26" i="41"/>
  <c r="DV26" i="41"/>
  <c r="DW26" i="41"/>
  <c r="EX34" i="41"/>
  <c r="EY34" i="41"/>
  <c r="BC40" i="27"/>
  <c r="EO5" i="41"/>
  <c r="EO9" i="41" s="1"/>
  <c r="EI35" i="41"/>
  <c r="EH35" i="41"/>
  <c r="EI8" i="41"/>
  <c r="EH8" i="41"/>
  <c r="GH34" i="41"/>
  <c r="GI34" i="41"/>
  <c r="GH8" i="41"/>
  <c r="GI8" i="41"/>
  <c r="U5" i="41"/>
  <c r="U9" i="41" s="1"/>
  <c r="Q40" i="27"/>
  <c r="CP43" i="41"/>
  <c r="CQ43" i="41"/>
  <c r="BZ8" i="41"/>
  <c r="CA8" i="41"/>
  <c r="EU43" i="41"/>
  <c r="ET43" i="41"/>
  <c r="CS5" i="41"/>
  <c r="CS9" i="41" s="1"/>
  <c r="AR40" i="27"/>
  <c r="BC35" i="41"/>
  <c r="BB35" i="41"/>
  <c r="BK26" i="41"/>
  <c r="BJ26" i="41"/>
  <c r="FO39" i="41" l="1"/>
  <c r="FN39" i="41"/>
  <c r="FS48" i="41"/>
  <c r="FS44" i="41"/>
  <c r="FS47" i="41" s="1"/>
  <c r="FN12" i="41"/>
  <c r="FO12" i="41"/>
  <c r="FN38" i="41"/>
  <c r="FO38" i="41"/>
  <c r="FO11" i="41"/>
  <c r="FO18" i="41" s="1"/>
  <c r="FN11" i="41"/>
  <c r="FO31" i="41"/>
  <c r="FN31" i="41"/>
  <c r="FO30" i="41"/>
  <c r="FN30" i="41"/>
  <c r="FO29" i="41"/>
  <c r="FO36" i="41" s="1"/>
  <c r="FN29" i="41"/>
  <c r="FO22" i="41"/>
  <c r="FN22" i="41"/>
  <c r="FO21" i="41"/>
  <c r="FN21" i="41"/>
  <c r="FN20" i="41"/>
  <c r="FO20" i="41"/>
  <c r="FO27" i="41" s="1"/>
  <c r="K27" i="41"/>
  <c r="J27" i="41"/>
  <c r="EE44" i="41"/>
  <c r="BK36" i="41"/>
  <c r="AH27" i="41"/>
  <c r="BZ27" i="41"/>
  <c r="DW27" i="41"/>
  <c r="HG18" i="41"/>
  <c r="CD27" i="41"/>
  <c r="GE27" i="41"/>
  <c r="FM36" i="41"/>
  <c r="FG36" i="41"/>
  <c r="FF27" i="41"/>
  <c r="CA27" i="41"/>
  <c r="GD27" i="41"/>
  <c r="FC27" i="41"/>
  <c r="V36" i="41"/>
  <c r="CI36" i="41"/>
  <c r="GE36" i="41"/>
  <c r="GD36" i="41"/>
  <c r="K48" i="41"/>
  <c r="DO48" i="41"/>
  <c r="DG48" i="41"/>
  <c r="CU36" i="41"/>
  <c r="DG47" i="41"/>
  <c r="AU48" i="41"/>
  <c r="AQ47" i="41"/>
  <c r="AI27" i="41"/>
  <c r="CT27" i="41"/>
  <c r="FF36" i="41"/>
  <c r="FG27" i="41"/>
  <c r="BG36" i="41"/>
  <c r="FC44" i="41"/>
  <c r="BK44" i="41"/>
  <c r="EY36" i="41"/>
  <c r="AI36" i="41"/>
  <c r="EH27" i="41"/>
  <c r="EU18" i="41"/>
  <c r="DJ27" i="41"/>
  <c r="BB27" i="41"/>
  <c r="GI36" i="41"/>
  <c r="S48" i="41"/>
  <c r="DC48" i="41"/>
  <c r="BF36" i="41"/>
  <c r="DV27" i="41"/>
  <c r="CE27" i="41"/>
  <c r="S47" i="41"/>
  <c r="DC47" i="41"/>
  <c r="CY44" i="41"/>
  <c r="CY18" i="41"/>
  <c r="CU27" i="41"/>
  <c r="FB27" i="41"/>
  <c r="EX36" i="41"/>
  <c r="AH36" i="41"/>
  <c r="W18" i="41"/>
  <c r="EQ18" i="41"/>
  <c r="EI27" i="41"/>
  <c r="DK27" i="41"/>
  <c r="HC44" i="41"/>
  <c r="BC27" i="41"/>
  <c r="CI18" i="41"/>
  <c r="GH36" i="41"/>
  <c r="AE47" i="41"/>
  <c r="ED36" i="41"/>
  <c r="DW18" i="41"/>
  <c r="EM27" i="41"/>
  <c r="EU36" i="41"/>
  <c r="CQ18" i="41"/>
  <c r="DK36" i="41"/>
  <c r="HB36" i="41"/>
  <c r="GI18" i="41"/>
  <c r="AU47" i="41"/>
  <c r="CY27" i="41"/>
  <c r="BG44" i="41"/>
  <c r="BJ27" i="41"/>
  <c r="FW48" i="41"/>
  <c r="AQ48" i="41"/>
  <c r="BK27" i="41"/>
  <c r="EL27" i="41"/>
  <c r="HC36" i="41"/>
  <c r="FM27" i="41"/>
  <c r="CX27" i="41"/>
  <c r="EY44" i="41"/>
  <c r="AI44" i="41"/>
  <c r="GE44" i="41"/>
  <c r="GI44" i="41"/>
  <c r="K44" i="41"/>
  <c r="W36" i="41"/>
  <c r="FW47" i="41"/>
  <c r="FC18" i="41"/>
  <c r="EP27" i="41"/>
  <c r="EI36" i="41"/>
  <c r="CQ27" i="41"/>
  <c r="HG44" i="41"/>
  <c r="FZ36" i="41"/>
  <c r="FK18" i="41"/>
  <c r="CD36" i="41"/>
  <c r="EE36" i="41"/>
  <c r="CU18" i="41"/>
  <c r="CT36" i="41"/>
  <c r="FG44" i="41"/>
  <c r="BF27" i="41"/>
  <c r="EQ27" i="41"/>
  <c r="EH36" i="41"/>
  <c r="EU44" i="41"/>
  <c r="CP27" i="41"/>
  <c r="DK18" i="41"/>
  <c r="CE36" i="41"/>
  <c r="FZ27" i="41"/>
  <c r="ET36" i="41"/>
  <c r="BG27" i="41"/>
  <c r="CA18" i="41"/>
  <c r="DW36" i="41"/>
  <c r="EM44" i="41"/>
  <c r="CP36" i="41"/>
  <c r="HC18" i="41"/>
  <c r="HF27" i="41"/>
  <c r="BC44" i="41"/>
  <c r="FK27" i="41"/>
  <c r="GE18" i="41"/>
  <c r="FR27" i="41"/>
  <c r="DJ36" i="41"/>
  <c r="DV36" i="41"/>
  <c r="EI18" i="41"/>
  <c r="CQ36" i="41"/>
  <c r="DK44" i="41"/>
  <c r="HG27" i="41"/>
  <c r="FJ27" i="41"/>
  <c r="CE18" i="41"/>
  <c r="DO47" i="41"/>
  <c r="GU48" i="41"/>
  <c r="EQ44" i="41"/>
  <c r="W27" i="41"/>
  <c r="EL36" i="41"/>
  <c r="HB27" i="41"/>
  <c r="BB36" i="41"/>
  <c r="GU47" i="41"/>
  <c r="V27" i="41"/>
  <c r="EM36" i="41"/>
  <c r="EI44" i="41"/>
  <c r="HC27" i="41"/>
  <c r="BC36" i="41"/>
  <c r="FK44" i="41"/>
  <c r="AE48" i="41"/>
  <c r="CY36" i="41"/>
  <c r="EX27" i="41"/>
  <c r="CA36" i="41"/>
  <c r="DW44" i="41"/>
  <c r="ET27" i="41"/>
  <c r="HG36" i="41"/>
  <c r="CA44" i="41"/>
  <c r="FB36" i="41"/>
  <c r="EY27" i="41"/>
  <c r="BZ36" i="41"/>
  <c r="EU27" i="41"/>
  <c r="CQ44" i="41"/>
  <c r="HF36" i="41"/>
  <c r="BC18" i="41"/>
  <c r="EE18" i="41"/>
  <c r="CI44" i="41"/>
  <c r="AA48" i="41"/>
  <c r="DS48" i="41"/>
  <c r="EY18" i="41"/>
  <c r="CH36" i="41"/>
  <c r="K9" i="41"/>
  <c r="BG18" i="41"/>
  <c r="FC36" i="41"/>
  <c r="BK18" i="41"/>
  <c r="EQ36" i="41"/>
  <c r="ED27" i="41"/>
  <c r="FJ36" i="41"/>
  <c r="CH27" i="41"/>
  <c r="GH27" i="41"/>
  <c r="O47" i="41"/>
  <c r="AM47" i="41"/>
  <c r="AA47" i="41"/>
  <c r="DS47" i="41"/>
  <c r="CE44" i="41"/>
  <c r="CX36" i="41"/>
  <c r="FR36" i="41"/>
  <c r="CU44" i="41"/>
  <c r="FG18" i="41"/>
  <c r="BJ36" i="41"/>
  <c r="AI18" i="41"/>
  <c r="EP36" i="41"/>
  <c r="EM18" i="41"/>
  <c r="EE27" i="41"/>
  <c r="FK36" i="41"/>
  <c r="CI27" i="41"/>
  <c r="GI27" i="41"/>
  <c r="O48" i="41"/>
  <c r="AM48" i="41"/>
  <c r="AY47" i="41"/>
  <c r="AY48" i="41"/>
  <c r="GH44" i="41"/>
  <c r="BO29" i="41"/>
  <c r="BN29" i="41"/>
  <c r="BN22" i="41"/>
  <c r="BO22" i="41"/>
  <c r="BO20" i="41"/>
  <c r="BN20" i="41"/>
  <c r="BN38" i="41"/>
  <c r="BO38" i="41"/>
  <c r="BO12" i="41"/>
  <c r="BN12" i="41"/>
  <c r="BO11" i="41"/>
  <c r="BN11" i="41"/>
  <c r="BO31" i="41"/>
  <c r="BN31" i="41"/>
  <c r="BO21" i="41"/>
  <c r="BN21" i="41"/>
  <c r="BO30" i="41"/>
  <c r="BN30" i="41"/>
  <c r="I47" i="41"/>
  <c r="EX44" i="41"/>
  <c r="FB44" i="41"/>
  <c r="BZ44" i="41"/>
  <c r="AH18" i="41"/>
  <c r="HA48" i="41"/>
  <c r="U48" i="41"/>
  <c r="BR47" i="41"/>
  <c r="GC48" i="41"/>
  <c r="J48" i="41"/>
  <c r="DJ44" i="41"/>
  <c r="U47" i="41"/>
  <c r="GC47" i="41"/>
  <c r="EW47" i="41"/>
  <c r="BY47" i="41"/>
  <c r="N48" i="41"/>
  <c r="BF18" i="41"/>
  <c r="EO48" i="41"/>
  <c r="FB18" i="41"/>
  <c r="BB44" i="41"/>
  <c r="EL18" i="41"/>
  <c r="J44" i="41"/>
  <c r="J9" i="41"/>
  <c r="AP48" i="41"/>
  <c r="FA47" i="41"/>
  <c r="AP47" i="41"/>
  <c r="EK48" i="41"/>
  <c r="BI48" i="41"/>
  <c r="DB48" i="41"/>
  <c r="FR18" i="41"/>
  <c r="GG47" i="41"/>
  <c r="FE48" i="41"/>
  <c r="FQ47" i="41"/>
  <c r="CG48" i="41"/>
  <c r="FE47" i="41"/>
  <c r="FQ48" i="41"/>
  <c r="BE48" i="41"/>
  <c r="FM44" i="41"/>
  <c r="ET44" i="41"/>
  <c r="R48" i="41"/>
  <c r="DN47" i="41"/>
  <c r="EO47" i="41"/>
  <c r="DB47" i="41"/>
  <c r="FM18" i="41"/>
  <c r="CP18" i="41"/>
  <c r="BI47" i="41"/>
  <c r="R47" i="41"/>
  <c r="DN48" i="41"/>
  <c r="BJ44" i="41"/>
  <c r="HA47" i="41"/>
  <c r="FA48" i="41"/>
  <c r="V18" i="41"/>
  <c r="EX18" i="41"/>
  <c r="EH44" i="41"/>
  <c r="EH18" i="41"/>
  <c r="EK47" i="41"/>
  <c r="DJ18" i="41"/>
  <c r="DV18" i="41"/>
  <c r="CP44" i="41"/>
  <c r="BF44" i="41"/>
  <c r="FF18" i="41"/>
  <c r="AT48" i="41"/>
  <c r="EC48" i="41"/>
  <c r="CH18" i="41"/>
  <c r="N47" i="41"/>
  <c r="AG48" i="41"/>
  <c r="AT47" i="41"/>
  <c r="EC47" i="41"/>
  <c r="BA47" i="41"/>
  <c r="BJ18" i="41"/>
  <c r="ED44" i="41"/>
  <c r="CX44" i="41"/>
  <c r="ED18" i="41"/>
  <c r="CX18" i="41"/>
  <c r="AG47" i="41"/>
  <c r="CG47" i="41"/>
  <c r="DI47" i="41"/>
  <c r="CT44" i="41"/>
  <c r="DV44" i="41"/>
  <c r="CC47" i="41"/>
  <c r="HF18" i="41"/>
  <c r="HB18" i="41"/>
  <c r="DR47" i="41"/>
  <c r="CS48" i="41"/>
  <c r="BY48" i="41"/>
  <c r="CC48" i="41"/>
  <c r="HF44" i="41"/>
  <c r="BZ18" i="41"/>
  <c r="FF44" i="41"/>
  <c r="CD44" i="41"/>
  <c r="AD48" i="41"/>
  <c r="EG48" i="41"/>
  <c r="FI47" i="41"/>
  <c r="DF47" i="41"/>
  <c r="DR48" i="41"/>
  <c r="CS47" i="41"/>
  <c r="AH44" i="41"/>
  <c r="FZ44" i="41"/>
  <c r="HE48" i="41"/>
  <c r="AD47" i="41"/>
  <c r="EG47" i="41"/>
  <c r="FI48" i="41"/>
  <c r="DF48" i="41"/>
  <c r="DU47" i="41"/>
  <c r="CO47" i="41"/>
  <c r="BB18" i="41"/>
  <c r="EP44" i="41"/>
  <c r="HE47" i="41"/>
  <c r="GG48" i="41"/>
  <c r="DU48" i="41"/>
  <c r="CO48" i="41"/>
  <c r="EP18" i="41"/>
  <c r="ES47" i="41"/>
  <c r="Z48" i="41"/>
  <c r="FY48" i="41"/>
  <c r="GT47" i="41"/>
  <c r="EW48" i="41"/>
  <c r="BM44" i="41"/>
  <c r="BM18" i="41"/>
  <c r="GH18" i="41"/>
  <c r="ES48" i="41"/>
  <c r="Z47" i="41"/>
  <c r="FY47" i="41"/>
  <c r="GT48" i="41"/>
  <c r="CW47" i="41"/>
  <c r="DI48" i="41"/>
  <c r="FR44" i="41"/>
  <c r="BE47" i="41"/>
  <c r="CH44" i="41"/>
  <c r="FZ18" i="41"/>
  <c r="FJ18" i="41"/>
  <c r="ET18" i="41"/>
  <c r="AL48" i="41"/>
  <c r="CW48" i="41"/>
  <c r="FV48" i="41"/>
  <c r="HB44" i="41"/>
  <c r="GD44" i="41"/>
  <c r="FJ44" i="41"/>
  <c r="CD18" i="41"/>
  <c r="EL44" i="41"/>
  <c r="GD18" i="41"/>
  <c r="CT18" i="41"/>
  <c r="AL47" i="41"/>
  <c r="FV47" i="41"/>
  <c r="BA48" i="41"/>
  <c r="AX47" i="41"/>
  <c r="AX48" i="41"/>
  <c r="AE49" i="86"/>
  <c r="FN13" i="41"/>
  <c r="FO13" i="41"/>
  <c r="FO32" i="41"/>
  <c r="FN32" i="41"/>
  <c r="FO33" i="41"/>
  <c r="FN33" i="41"/>
  <c r="BN17" i="41"/>
  <c r="BO17" i="41"/>
  <c r="BN23" i="41"/>
  <c r="BO23" i="41"/>
  <c r="BN41" i="41"/>
  <c r="BO41" i="41"/>
  <c r="BN16" i="41"/>
  <c r="BO16" i="41"/>
  <c r="FO40" i="41"/>
  <c r="FN40" i="41"/>
  <c r="BO14" i="41"/>
  <c r="BN14" i="41"/>
  <c r="FN24" i="41"/>
  <c r="FO24" i="41"/>
  <c r="BO24" i="41"/>
  <c r="BN24" i="41"/>
  <c r="BN40" i="41"/>
  <c r="BO40" i="41"/>
  <c r="BN15" i="41"/>
  <c r="BO15" i="41"/>
  <c r="FO23" i="41"/>
  <c r="FN23" i="41"/>
  <c r="BN13" i="41"/>
  <c r="BO13" i="41"/>
  <c r="FO15" i="41"/>
  <c r="FN15" i="41"/>
  <c r="BO33" i="41"/>
  <c r="BN33" i="41"/>
  <c r="FO17" i="41"/>
  <c r="FN17" i="41"/>
  <c r="FN16" i="41"/>
  <c r="FO16" i="41"/>
  <c r="BN32" i="41"/>
  <c r="BO32" i="41"/>
  <c r="FO14" i="41"/>
  <c r="FN14" i="41"/>
  <c r="FO42" i="41"/>
  <c r="BN43" i="41"/>
  <c r="BO43" i="41"/>
  <c r="FN34" i="41"/>
  <c r="FO34" i="41"/>
  <c r="FO7" i="41"/>
  <c r="FN7" i="41"/>
  <c r="FF5" i="41"/>
  <c r="FF9" i="41" s="1"/>
  <c r="FG5" i="41"/>
  <c r="FG9" i="41" s="1"/>
  <c r="BM8" i="41"/>
  <c r="BJ40" i="27"/>
  <c r="FM5" i="41"/>
  <c r="FM9" i="41" s="1"/>
  <c r="BM34" i="41"/>
  <c r="BM36" i="41" s="1"/>
  <c r="BO7" i="41"/>
  <c r="BN7" i="41"/>
  <c r="FO8" i="41"/>
  <c r="FN8" i="41"/>
  <c r="BB5" i="41"/>
  <c r="BB9" i="41" s="1"/>
  <c r="BC5" i="41"/>
  <c r="BC9" i="41" s="1"/>
  <c r="CT5" i="41"/>
  <c r="CT9" i="41" s="1"/>
  <c r="CU5" i="41"/>
  <c r="CU9" i="41" s="1"/>
  <c r="BO35" i="41"/>
  <c r="BN35" i="41"/>
  <c r="BM5" i="41"/>
  <c r="AB40" i="27"/>
  <c r="FN25" i="41"/>
  <c r="FO25" i="41"/>
  <c r="BZ5" i="41"/>
  <c r="BZ9" i="41" s="1"/>
  <c r="CA5" i="41"/>
  <c r="CA9" i="41" s="1"/>
  <c r="FN26" i="41"/>
  <c r="FO26" i="41"/>
  <c r="BK5" i="41"/>
  <c r="BK9" i="41" s="1"/>
  <c r="BJ5" i="41"/>
  <c r="BJ9" i="41" s="1"/>
  <c r="HG5" i="41"/>
  <c r="HG9" i="41" s="1"/>
  <c r="HF5" i="41"/>
  <c r="HF9" i="41" s="1"/>
  <c r="CI5" i="41"/>
  <c r="CI9" i="41" s="1"/>
  <c r="CH5" i="41"/>
  <c r="CH9" i="41" s="1"/>
  <c r="BN25" i="41"/>
  <c r="BO25" i="41"/>
  <c r="E23" i="93"/>
  <c r="B23" i="93"/>
  <c r="DK5" i="41"/>
  <c r="DK9" i="41" s="1"/>
  <c r="DJ5" i="41"/>
  <c r="DJ9" i="41" s="1"/>
  <c r="AG40" i="27"/>
  <c r="E23" i="92"/>
  <c r="B23" i="92"/>
  <c r="FJ5" i="41"/>
  <c r="FJ9" i="41" s="1"/>
  <c r="FK5" i="41"/>
  <c r="FK9" i="41" s="1"/>
  <c r="BM26" i="41"/>
  <c r="BM27" i="41" s="1"/>
  <c r="FN6" i="41"/>
  <c r="FO6" i="41"/>
  <c r="HB5" i="41"/>
  <c r="HB9" i="41" s="1"/>
  <c r="HC5" i="41"/>
  <c r="HC9" i="41" s="1"/>
  <c r="DV5" i="41"/>
  <c r="DV9" i="41" s="1"/>
  <c r="DW5" i="41"/>
  <c r="DW9" i="41" s="1"/>
  <c r="GH5" i="41"/>
  <c r="GH9" i="41" s="1"/>
  <c r="GI5" i="41"/>
  <c r="GI9" i="41" s="1"/>
  <c r="FS5" i="41"/>
  <c r="FS9" i="41" s="1"/>
  <c r="FR5" i="41"/>
  <c r="FR9" i="41" s="1"/>
  <c r="FB5" i="41"/>
  <c r="FC5" i="41"/>
  <c r="FC9" i="41" s="1"/>
  <c r="EI5" i="41"/>
  <c r="EI9" i="41" s="1"/>
  <c r="EH5" i="41"/>
  <c r="EH9" i="41" s="1"/>
  <c r="AI5" i="41"/>
  <c r="AI9" i="41" s="1"/>
  <c r="AH5" i="41"/>
  <c r="AH9" i="41" s="1"/>
  <c r="FO43" i="41"/>
  <c r="FN43" i="41"/>
  <c r="V5" i="41"/>
  <c r="V9" i="41" s="1"/>
  <c r="W5" i="41"/>
  <c r="W9" i="41" s="1"/>
  <c r="CD5" i="41"/>
  <c r="CD9" i="41" s="1"/>
  <c r="CE5" i="41"/>
  <c r="CE9" i="41" s="1"/>
  <c r="GD5" i="41"/>
  <c r="GD9" i="41" s="1"/>
  <c r="GE5" i="41"/>
  <c r="GE9" i="41" s="1"/>
  <c r="ED5" i="41"/>
  <c r="ED9" i="41" s="1"/>
  <c r="EE5" i="41"/>
  <c r="EE9" i="41" s="1"/>
  <c r="CP5" i="41"/>
  <c r="CP9" i="41" s="1"/>
  <c r="CQ5" i="41"/>
  <c r="CQ9" i="41" s="1"/>
  <c r="FN35" i="41"/>
  <c r="FO35" i="41"/>
  <c r="BG5" i="41"/>
  <c r="BG9" i="41" s="1"/>
  <c r="BF5" i="41"/>
  <c r="BF9" i="41" s="1"/>
  <c r="EY5" i="41"/>
  <c r="EY9" i="41" s="1"/>
  <c r="EX5" i="41"/>
  <c r="EX9" i="41" s="1"/>
  <c r="EP5" i="41"/>
  <c r="EP9" i="41" s="1"/>
  <c r="EQ5" i="41"/>
  <c r="EQ9" i="41" s="1"/>
  <c r="GA5" i="41"/>
  <c r="GA9" i="41" s="1"/>
  <c r="FZ5" i="41"/>
  <c r="FZ9" i="41" s="1"/>
  <c r="EM5" i="41"/>
  <c r="EM9" i="41" s="1"/>
  <c r="EL5" i="41"/>
  <c r="EL9" i="41" s="1"/>
  <c r="EU5" i="41"/>
  <c r="EU9" i="41" s="1"/>
  <c r="ET5" i="41"/>
  <c r="ET9" i="41" s="1"/>
  <c r="V43" i="41"/>
  <c r="V44" i="41" s="1"/>
  <c r="W43" i="41"/>
  <c r="W44" i="41" s="1"/>
  <c r="BM6" i="41"/>
  <c r="CY5" i="41"/>
  <c r="CY9" i="41" s="1"/>
  <c r="CX5" i="41"/>
  <c r="CX9" i="41" s="1"/>
  <c r="BN42" i="41"/>
  <c r="BO42" i="41"/>
  <c r="BC48" i="41" l="1"/>
  <c r="FO48" i="41"/>
  <c r="FO44" i="41"/>
  <c r="FO47" i="41" s="1"/>
  <c r="BG48" i="41"/>
  <c r="DW48" i="41"/>
  <c r="FK48" i="41"/>
  <c r="HC48" i="41"/>
  <c r="BG47" i="41"/>
  <c r="DW47" i="41"/>
  <c r="DK48" i="41"/>
  <c r="FC48" i="41"/>
  <c r="DK47" i="41"/>
  <c r="K47" i="41"/>
  <c r="CE47" i="41"/>
  <c r="CI48" i="41"/>
  <c r="GI48" i="41"/>
  <c r="CE48" i="41"/>
  <c r="EE47" i="41"/>
  <c r="CY48" i="41"/>
  <c r="FK47" i="41"/>
  <c r="W47" i="41"/>
  <c r="EI48" i="41"/>
  <c r="CQ48" i="41"/>
  <c r="HC47" i="41"/>
  <c r="BK48" i="41"/>
  <c r="BK47" i="41"/>
  <c r="CQ47" i="41"/>
  <c r="EU48" i="41"/>
  <c r="FN27" i="41"/>
  <c r="CA48" i="41"/>
  <c r="BO18" i="41"/>
  <c r="CA47" i="41"/>
  <c r="FG48" i="41"/>
  <c r="GE48" i="41"/>
  <c r="CY47" i="41"/>
  <c r="FC47" i="41"/>
  <c r="AI48" i="41"/>
  <c r="GI47" i="41"/>
  <c r="GE47" i="41"/>
  <c r="FN36" i="41"/>
  <c r="AI47" i="41"/>
  <c r="EY47" i="41"/>
  <c r="EY48" i="41"/>
  <c r="CU47" i="41"/>
  <c r="EM47" i="41"/>
  <c r="EI47" i="41"/>
  <c r="BC47" i="41"/>
  <c r="CU48" i="41"/>
  <c r="W48" i="41"/>
  <c r="EU47" i="41"/>
  <c r="FG47" i="41"/>
  <c r="BO44" i="41"/>
  <c r="EQ47" i="41"/>
  <c r="HG47" i="41"/>
  <c r="EQ48" i="41"/>
  <c r="EM48" i="41"/>
  <c r="CI47" i="41"/>
  <c r="HG48" i="41"/>
  <c r="EE48" i="41"/>
  <c r="GD48" i="41"/>
  <c r="EL48" i="41"/>
  <c r="BM9" i="41"/>
  <c r="BM47" i="41" s="1"/>
  <c r="ET48" i="41"/>
  <c r="HB48" i="41"/>
  <c r="J47" i="41"/>
  <c r="CD48" i="41"/>
  <c r="BN18" i="41"/>
  <c r="GH47" i="41"/>
  <c r="BB48" i="41"/>
  <c r="BF48" i="41"/>
  <c r="CP48" i="41"/>
  <c r="FR47" i="41"/>
  <c r="FF48" i="41"/>
  <c r="BZ47" i="41"/>
  <c r="DJ47" i="41"/>
  <c r="BZ48" i="41"/>
  <c r="BJ47" i="41"/>
  <c r="BJ48" i="41"/>
  <c r="FM48" i="41"/>
  <c r="V48" i="41"/>
  <c r="EX47" i="41"/>
  <c r="HF48" i="41"/>
  <c r="GH48" i="41"/>
  <c r="FR48" i="41"/>
  <c r="BB47" i="41"/>
  <c r="DV48" i="41"/>
  <c r="BF47" i="41"/>
  <c r="FM47" i="41"/>
  <c r="GD47" i="41"/>
  <c r="CX47" i="41"/>
  <c r="CP47" i="41"/>
  <c r="CX48" i="41"/>
  <c r="AH47" i="41"/>
  <c r="FB9" i="41"/>
  <c r="FB47" i="41" s="1"/>
  <c r="FB48" i="41"/>
  <c r="FN18" i="41"/>
  <c r="HB47" i="41"/>
  <c r="ED48" i="41"/>
  <c r="AH48" i="41"/>
  <c r="BN44" i="41"/>
  <c r="ED47" i="41"/>
  <c r="V47" i="41"/>
  <c r="FN44" i="41"/>
  <c r="CH48" i="41"/>
  <c r="EP48" i="41"/>
  <c r="DV47" i="41"/>
  <c r="FJ47" i="41"/>
  <c r="HF47" i="41"/>
  <c r="BM48" i="41"/>
  <c r="CH47" i="41"/>
  <c r="CD47" i="41"/>
  <c r="CT47" i="41"/>
  <c r="CT48" i="41"/>
  <c r="DJ48" i="41"/>
  <c r="EL47" i="41"/>
  <c r="FJ48" i="41"/>
  <c r="EP47" i="41"/>
  <c r="EX48" i="41"/>
  <c r="FZ47" i="41"/>
  <c r="EH47" i="41"/>
  <c r="ET47" i="41"/>
  <c r="FZ48" i="41"/>
  <c r="FF47" i="41"/>
  <c r="EH48" i="41"/>
  <c r="BN5" i="41"/>
  <c r="BO5" i="41"/>
  <c r="FO5" i="41"/>
  <c r="FO9" i="41" s="1"/>
  <c r="FN5" i="41"/>
  <c r="FN9" i="41" s="1"/>
  <c r="BN6" i="41"/>
  <c r="BO6" i="41"/>
  <c r="G23" i="93"/>
  <c r="C24" i="93"/>
  <c r="BO8" i="41"/>
  <c r="BN8" i="41"/>
  <c r="G23" i="92"/>
  <c r="C24" i="92"/>
  <c r="BN26" i="41"/>
  <c r="BN27" i="41" s="1"/>
  <c r="BO26" i="41"/>
  <c r="BO27" i="41" s="1"/>
  <c r="BN34" i="41"/>
  <c r="BN36" i="41" s="1"/>
  <c r="BO34" i="41"/>
  <c r="BO36" i="41" s="1"/>
  <c r="BO48" i="41" l="1"/>
  <c r="BO9" i="41"/>
  <c r="BO47" i="41" s="1"/>
  <c r="FN47" i="41"/>
  <c r="BN9" i="41"/>
  <c r="BN47" i="41" s="1"/>
  <c r="BN48" i="41"/>
  <c r="FN48" i="41"/>
  <c r="B24" i="93"/>
  <c r="E24" i="93"/>
  <c r="E24" i="92"/>
  <c r="B24" i="92"/>
  <c r="C25" i="92" l="1"/>
  <c r="G24" i="92"/>
  <c r="C25" i="93"/>
  <c r="G24" i="93"/>
  <c r="E25" i="93" l="1"/>
  <c r="B25" i="93"/>
  <c r="E25" i="92"/>
  <c r="B25" i="92"/>
  <c r="G25" i="92" l="1"/>
  <c r="C26" i="92"/>
  <c r="C26" i="93"/>
  <c r="G25" i="93"/>
  <c r="E26" i="93" l="1"/>
  <c r="B26" i="93"/>
  <c r="B26" i="92"/>
  <c r="E26" i="92"/>
  <c r="C27" i="92" l="1"/>
  <c r="G26" i="92"/>
  <c r="G26" i="93"/>
  <c r="C27" i="93"/>
  <c r="E27" i="93" l="1"/>
  <c r="B27" i="93"/>
  <c r="B27" i="92"/>
  <c r="E27" i="92"/>
  <c r="C28" i="92" l="1"/>
  <c r="G27" i="92"/>
  <c r="C28" i="93"/>
  <c r="G27" i="93"/>
  <c r="E28" i="93" l="1"/>
  <c r="B28" i="93"/>
  <c r="E28" i="92"/>
  <c r="B28" i="92"/>
  <c r="G28" i="92" l="1"/>
  <c r="C29" i="92"/>
  <c r="G28" i="93"/>
  <c r="C29" i="93"/>
  <c r="B29" i="93" l="1"/>
  <c r="E29" i="93"/>
  <c r="E29" i="92"/>
  <c r="B29" i="92"/>
  <c r="C30" i="92" l="1"/>
  <c r="G29" i="92"/>
  <c r="C30" i="93"/>
  <c r="G29" i="93"/>
  <c r="E30" i="93" l="1"/>
  <c r="B30" i="93"/>
  <c r="E30" i="92"/>
  <c r="B30" i="92"/>
  <c r="G30" i="92" l="1"/>
  <c r="C31" i="92"/>
  <c r="C31" i="93"/>
  <c r="G30" i="93"/>
  <c r="E31" i="93" l="1"/>
  <c r="B31" i="93"/>
  <c r="E31" i="92"/>
  <c r="B31" i="92"/>
  <c r="G31" i="92" l="1"/>
  <c r="C32" i="92"/>
  <c r="G31" i="93"/>
  <c r="C32" i="93"/>
  <c r="E32" i="93" l="1"/>
  <c r="B32" i="93"/>
  <c r="B32" i="92"/>
  <c r="E32" i="92"/>
  <c r="C33" i="92" l="1"/>
  <c r="G32" i="92"/>
  <c r="G32" i="93"/>
  <c r="C33" i="93"/>
  <c r="E33" i="93" l="1"/>
  <c r="B33" i="93"/>
  <c r="E33" i="92"/>
  <c r="B33" i="92"/>
  <c r="G33" i="92" l="1"/>
  <c r="C34" i="92"/>
  <c r="C34" i="93"/>
  <c r="G33" i="93"/>
  <c r="E34" i="93" l="1"/>
  <c r="B34" i="93"/>
  <c r="E34" i="92"/>
  <c r="B34" i="92"/>
  <c r="C35" i="92" l="1"/>
  <c r="G34" i="92"/>
  <c r="C35" i="93"/>
  <c r="G34" i="93"/>
  <c r="E35" i="93" l="1"/>
  <c r="B35" i="93"/>
  <c r="E35" i="92"/>
  <c r="B35" i="92"/>
  <c r="G35" i="92" l="1"/>
  <c r="C36" i="92"/>
  <c r="C36" i="93"/>
  <c r="G35" i="93"/>
  <c r="E36" i="93" l="1"/>
  <c r="B36" i="93"/>
  <c r="E36" i="92"/>
  <c r="B36" i="92"/>
  <c r="C37" i="92" l="1"/>
  <c r="G36" i="92"/>
  <c r="C37" i="93"/>
  <c r="G36" i="93"/>
  <c r="B37" i="93" l="1"/>
  <c r="E37" i="93"/>
  <c r="G37" i="93" s="1"/>
  <c r="G39" i="93" s="1"/>
  <c r="G40" i="93" s="1"/>
  <c r="E37" i="92"/>
  <c r="G37" i="92" s="1"/>
  <c r="G39" i="92" s="1"/>
  <c r="G40" i="92" s="1"/>
  <c r="B37" i="92"/>
  <c r="BP9" i="27" l="1"/>
  <c r="GK6" i="41" s="1"/>
  <c r="BP8" i="27"/>
  <c r="BP10" i="27"/>
  <c r="GK7" i="41" s="1"/>
  <c r="BP11" i="27"/>
  <c r="GK8" i="41" s="1"/>
  <c r="BP12" i="27"/>
  <c r="GK11" i="41" s="1"/>
  <c r="BP13" i="27"/>
  <c r="GK12" i="41" s="1"/>
  <c r="BP14" i="27"/>
  <c r="GK13" i="41" s="1"/>
  <c r="BP16" i="27"/>
  <c r="GK15" i="41" s="1"/>
  <c r="BP15" i="27"/>
  <c r="GK14" i="41" s="1"/>
  <c r="BP18" i="27"/>
  <c r="GK17" i="41" s="1"/>
  <c r="BP17" i="27"/>
  <c r="GK16" i="41" s="1"/>
  <c r="BP20" i="27"/>
  <c r="GK21" i="41" s="1"/>
  <c r="BP19" i="27"/>
  <c r="GK20" i="41" s="1"/>
  <c r="BP21" i="27"/>
  <c r="GK22" i="41" s="1"/>
  <c r="BP22" i="27"/>
  <c r="GK23" i="41" s="1"/>
  <c r="BP23" i="27"/>
  <c r="GK24" i="41" s="1"/>
  <c r="BP28" i="27"/>
  <c r="GK31" i="41" s="1"/>
  <c r="BP24" i="27"/>
  <c r="GK25" i="41" s="1"/>
  <c r="BP26" i="27"/>
  <c r="GK29" i="41" s="1"/>
  <c r="BP25" i="27"/>
  <c r="GK26" i="41" s="1"/>
  <c r="BP27" i="27"/>
  <c r="GK30" i="41" s="1"/>
  <c r="BP29" i="27"/>
  <c r="GK32" i="41" s="1"/>
  <c r="BP32" i="27"/>
  <c r="GK35" i="41" s="1"/>
  <c r="BP31" i="27"/>
  <c r="GK34" i="41" s="1"/>
  <c r="BP30" i="27"/>
  <c r="GK33" i="41" s="1"/>
  <c r="BP33" i="27"/>
  <c r="GK38" i="41" s="1"/>
  <c r="BP34" i="27"/>
  <c r="GK39" i="41" s="1"/>
  <c r="BP38" i="27"/>
  <c r="GK43" i="41" s="1"/>
  <c r="BP35" i="27"/>
  <c r="GK40" i="41" s="1"/>
  <c r="BP37" i="27"/>
  <c r="GK42" i="41" s="1"/>
  <c r="BP36" i="27"/>
  <c r="GK41" i="41" s="1"/>
  <c r="AY9" i="27"/>
  <c r="AY8" i="27"/>
  <c r="AY11" i="27"/>
  <c r="AY10" i="27"/>
  <c r="AY12" i="27"/>
  <c r="DY11" i="41" s="1"/>
  <c r="AY13" i="27"/>
  <c r="DY12" i="41" s="1"/>
  <c r="AY16" i="27"/>
  <c r="DY15" i="41" s="1"/>
  <c r="AY18" i="27"/>
  <c r="DY17" i="41" s="1"/>
  <c r="AY14" i="27"/>
  <c r="DY13" i="41" s="1"/>
  <c r="AY15" i="27"/>
  <c r="DY14" i="41" s="1"/>
  <c r="AY17" i="27"/>
  <c r="DY16" i="41" s="1"/>
  <c r="AY19" i="27"/>
  <c r="DY20" i="41" s="1"/>
  <c r="AY21" i="27"/>
  <c r="DY22" i="41" s="1"/>
  <c r="AY22" i="27"/>
  <c r="DY23" i="41" s="1"/>
  <c r="AY20" i="27"/>
  <c r="DY21" i="41" s="1"/>
  <c r="AY23" i="27"/>
  <c r="DY24" i="41" s="1"/>
  <c r="AY24" i="27"/>
  <c r="AY25" i="27"/>
  <c r="AY28" i="27"/>
  <c r="DY31" i="41" s="1"/>
  <c r="AY26" i="27"/>
  <c r="DY29" i="41" s="1"/>
  <c r="AY27" i="27"/>
  <c r="DY30" i="41" s="1"/>
  <c r="AY30" i="27"/>
  <c r="DY33" i="41" s="1"/>
  <c r="AY29" i="27"/>
  <c r="DY32" i="41" s="1"/>
  <c r="AY32" i="27"/>
  <c r="AY31" i="27"/>
  <c r="AY34" i="27"/>
  <c r="DY39" i="41" s="1"/>
  <c r="AY33" i="27"/>
  <c r="DY38" i="41" s="1"/>
  <c r="AY35" i="27"/>
  <c r="DY40" i="41" s="1"/>
  <c r="AY37" i="27"/>
  <c r="AY36" i="27"/>
  <c r="DY41" i="41" s="1"/>
  <c r="AY38" i="27"/>
  <c r="GK36" i="41" l="1"/>
  <c r="GK27" i="41"/>
  <c r="GL29" i="41"/>
  <c r="GM29" i="41"/>
  <c r="GM21" i="41"/>
  <c r="GL21" i="41"/>
  <c r="GM22" i="41"/>
  <c r="GL22" i="41"/>
  <c r="GM12" i="41"/>
  <c r="GL12" i="41"/>
  <c r="GM11" i="41"/>
  <c r="GL11" i="41"/>
  <c r="GM20" i="41"/>
  <c r="GL20" i="41"/>
  <c r="GM38" i="41"/>
  <c r="GL38" i="41"/>
  <c r="GM31" i="41"/>
  <c r="GL31" i="41"/>
  <c r="GM39" i="41"/>
  <c r="GL39" i="41"/>
  <c r="GL30" i="41"/>
  <c r="GM30" i="41"/>
  <c r="EA29" i="41"/>
  <c r="DZ29" i="41"/>
  <c r="E29" i="41"/>
  <c r="DZ12" i="41"/>
  <c r="EA12" i="41"/>
  <c r="E12" i="41"/>
  <c r="EA22" i="41"/>
  <c r="DZ22" i="41"/>
  <c r="E22" i="41"/>
  <c r="EA31" i="41"/>
  <c r="DZ31" i="41"/>
  <c r="E31" i="41"/>
  <c r="DZ20" i="41"/>
  <c r="EA20" i="41"/>
  <c r="E20" i="41"/>
  <c r="EA38" i="41"/>
  <c r="DZ38" i="41"/>
  <c r="E38" i="41"/>
  <c r="EA11" i="41"/>
  <c r="DZ11" i="41"/>
  <c r="E11" i="41"/>
  <c r="DZ30" i="41"/>
  <c r="EA30" i="41"/>
  <c r="E30" i="41"/>
  <c r="DZ21" i="41"/>
  <c r="EA21" i="41"/>
  <c r="E21" i="41"/>
  <c r="DZ39" i="41"/>
  <c r="EA39" i="41"/>
  <c r="E39" i="41"/>
  <c r="DY18" i="41"/>
  <c r="GK44" i="41"/>
  <c r="GK18" i="41"/>
  <c r="EA15" i="41"/>
  <c r="DZ15" i="41"/>
  <c r="E15" i="41"/>
  <c r="GM23" i="41"/>
  <c r="GL23" i="41"/>
  <c r="GL41" i="41"/>
  <c r="GM41" i="41"/>
  <c r="GM16" i="41"/>
  <c r="GL16" i="41"/>
  <c r="EA13" i="41"/>
  <c r="DZ13" i="41"/>
  <c r="E13" i="41"/>
  <c r="GM17" i="41"/>
  <c r="E17" i="41" s="1"/>
  <c r="GL17" i="41"/>
  <c r="GL40" i="41"/>
  <c r="GM40" i="41"/>
  <c r="GL14" i="41"/>
  <c r="GM14" i="41"/>
  <c r="EA32" i="41"/>
  <c r="DZ32" i="41"/>
  <c r="E32" i="41"/>
  <c r="GL15" i="41"/>
  <c r="GM15" i="41"/>
  <c r="DZ24" i="41"/>
  <c r="EA24" i="41"/>
  <c r="E24" i="41"/>
  <c r="EA23" i="41"/>
  <c r="DZ23" i="41"/>
  <c r="E23" i="41"/>
  <c r="DZ40" i="41"/>
  <c r="EA40" i="41"/>
  <c r="E40" i="41"/>
  <c r="EA33" i="41"/>
  <c r="DZ33" i="41"/>
  <c r="E33" i="41"/>
  <c r="GM13" i="41"/>
  <c r="GL13" i="41"/>
  <c r="GL33" i="41"/>
  <c r="GM33" i="41"/>
  <c r="EA16" i="41"/>
  <c r="DZ16" i="41"/>
  <c r="E16" i="41"/>
  <c r="GM32" i="41"/>
  <c r="GL32" i="41"/>
  <c r="DZ17" i="41"/>
  <c r="EA17" i="41"/>
  <c r="GM24" i="41"/>
  <c r="GL24" i="41"/>
  <c r="EA41" i="41"/>
  <c r="DZ41" i="41"/>
  <c r="E41" i="41"/>
  <c r="EA14" i="41"/>
  <c r="DZ14" i="41"/>
  <c r="E14" i="41"/>
  <c r="M16" i="27"/>
  <c r="B16" i="27" s="1"/>
  <c r="DY34" i="41"/>
  <c r="M31" i="27"/>
  <c r="B31" i="27" s="1"/>
  <c r="M12" i="27"/>
  <c r="B12" i="27" s="1"/>
  <c r="DY35" i="41"/>
  <c r="M32" i="27"/>
  <c r="B32" i="27" s="1"/>
  <c r="DY7" i="41"/>
  <c r="M10" i="27"/>
  <c r="B10" i="27" s="1"/>
  <c r="DY42" i="41"/>
  <c r="M37" i="27"/>
  <c r="B37" i="27" s="1"/>
  <c r="M13" i="27"/>
  <c r="B13" i="27" s="1"/>
  <c r="M29" i="27"/>
  <c r="B29" i="27" s="1"/>
  <c r="DY8" i="41"/>
  <c r="M11" i="27"/>
  <c r="B11" i="27" s="1"/>
  <c r="M30" i="27"/>
  <c r="B30" i="27" s="1"/>
  <c r="AY40" i="27"/>
  <c r="DY5" i="41"/>
  <c r="M8" i="27"/>
  <c r="M26" i="27"/>
  <c r="B26" i="27" s="1"/>
  <c r="M28" i="27"/>
  <c r="B28" i="27" s="1"/>
  <c r="GM42" i="41"/>
  <c r="GL42" i="41"/>
  <c r="M33" i="27"/>
  <c r="B33" i="27" s="1"/>
  <c r="DY26" i="41"/>
  <c r="M25" i="27"/>
  <c r="B25" i="27" s="1"/>
  <c r="M14" i="27"/>
  <c r="B14" i="27" s="1"/>
  <c r="DY25" i="41"/>
  <c r="M24" i="27"/>
  <c r="B24" i="27" s="1"/>
  <c r="GL43" i="41"/>
  <c r="GM43" i="41"/>
  <c r="M23" i="27"/>
  <c r="B23" i="27" s="1"/>
  <c r="M35" i="27"/>
  <c r="B35" i="27" s="1"/>
  <c r="M34" i="27"/>
  <c r="B34" i="27" s="1"/>
  <c r="M20" i="27"/>
  <c r="B20" i="27" s="1"/>
  <c r="GM25" i="41"/>
  <c r="GL25" i="41"/>
  <c r="M22" i="27"/>
  <c r="B22" i="27" s="1"/>
  <c r="M21" i="27"/>
  <c r="B21" i="27" s="1"/>
  <c r="GL34" i="41"/>
  <c r="GM34" i="41"/>
  <c r="GM8" i="41"/>
  <c r="GL8" i="41"/>
  <c r="M19" i="27"/>
  <c r="B19" i="27" s="1"/>
  <c r="GL35" i="41"/>
  <c r="GM35" i="41"/>
  <c r="GM7" i="41"/>
  <c r="GL7" i="41"/>
  <c r="M18" i="27"/>
  <c r="B18" i="27" s="1"/>
  <c r="DY6" i="41"/>
  <c r="M9" i="27"/>
  <c r="B9" i="27" s="1"/>
  <c r="DY43" i="41"/>
  <c r="M38" i="27"/>
  <c r="B38" i="27" s="1"/>
  <c r="M17" i="27"/>
  <c r="B17" i="27" s="1"/>
  <c r="GK5" i="41"/>
  <c r="GK9" i="41" s="1"/>
  <c r="BP40" i="27"/>
  <c r="GM26" i="41"/>
  <c r="GL26" i="41"/>
  <c r="M27" i="27"/>
  <c r="B27" i="27" s="1"/>
  <c r="M36" i="27"/>
  <c r="B36" i="27" s="1"/>
  <c r="M15" i="27"/>
  <c r="B15" i="27" s="1"/>
  <c r="GL6" i="41"/>
  <c r="GM6" i="41"/>
  <c r="DY27" i="41" l="1"/>
  <c r="GL27" i="41"/>
  <c r="DY36" i="41"/>
  <c r="GM44" i="41"/>
  <c r="GM27" i="41"/>
  <c r="GM36" i="41"/>
  <c r="GM18" i="41"/>
  <c r="GL36" i="41"/>
  <c r="DZ18" i="41"/>
  <c r="EA18" i="41"/>
  <c r="F20" i="41"/>
  <c r="G20" i="41"/>
  <c r="F12" i="41"/>
  <c r="G12" i="41"/>
  <c r="G31" i="41"/>
  <c r="F31" i="41"/>
  <c r="G21" i="41"/>
  <c r="F21" i="41"/>
  <c r="F39" i="41"/>
  <c r="G39" i="41"/>
  <c r="G30" i="41"/>
  <c r="F30" i="41"/>
  <c r="G38" i="41"/>
  <c r="F38" i="41"/>
  <c r="F29" i="41"/>
  <c r="G29" i="41"/>
  <c r="G22" i="41"/>
  <c r="F22" i="41"/>
  <c r="F11" i="41"/>
  <c r="G11" i="41"/>
  <c r="DY48" i="41"/>
  <c r="GK47" i="41"/>
  <c r="GL18" i="41"/>
  <c r="GK48" i="41"/>
  <c r="GL44" i="41"/>
  <c r="DY44" i="41"/>
  <c r="DY9" i="41"/>
  <c r="E18" i="41"/>
  <c r="F15" i="41"/>
  <c r="G15" i="41"/>
  <c r="G32" i="41"/>
  <c r="F32" i="41"/>
  <c r="G16" i="41"/>
  <c r="F16" i="41"/>
  <c r="F24" i="41"/>
  <c r="G24" i="41"/>
  <c r="F17" i="41"/>
  <c r="G17" i="41"/>
  <c r="F40" i="41"/>
  <c r="G40" i="41"/>
  <c r="G41" i="41"/>
  <c r="F41" i="41"/>
  <c r="G23" i="41"/>
  <c r="F23" i="41"/>
  <c r="F33" i="41"/>
  <c r="G33" i="41"/>
  <c r="F13" i="41"/>
  <c r="G13" i="41"/>
  <c r="G14" i="41"/>
  <c r="F14" i="41"/>
  <c r="DZ26" i="41"/>
  <c r="EA26" i="41"/>
  <c r="E26" i="41"/>
  <c r="EA7" i="41"/>
  <c r="DZ7" i="41"/>
  <c r="E7" i="41"/>
  <c r="B8" i="27"/>
  <c r="M40" i="27"/>
  <c r="B40" i="27" s="1"/>
  <c r="EA5" i="41"/>
  <c r="DZ5" i="41"/>
  <c r="E5" i="41"/>
  <c r="DZ35" i="41"/>
  <c r="EA35" i="41"/>
  <c r="E35" i="41"/>
  <c r="G35" i="41" s="1"/>
  <c r="DZ43" i="41"/>
  <c r="EA43" i="41"/>
  <c r="E43" i="41"/>
  <c r="DZ6" i="41"/>
  <c r="EA6" i="41"/>
  <c r="E6" i="41"/>
  <c r="EA42" i="41"/>
  <c r="DZ42" i="41"/>
  <c r="E42" i="41"/>
  <c r="GM5" i="41"/>
  <c r="GM9" i="41" s="1"/>
  <c r="GL5" i="41"/>
  <c r="GL9" i="41" s="1"/>
  <c r="EA8" i="41"/>
  <c r="DZ8" i="41"/>
  <c r="E8" i="41"/>
  <c r="EA34" i="41"/>
  <c r="DZ34" i="41"/>
  <c r="E34" i="41"/>
  <c r="EA25" i="41"/>
  <c r="DZ25" i="41"/>
  <c r="E25" i="41"/>
  <c r="EA27" i="41" l="1"/>
  <c r="GL48" i="41"/>
  <c r="GL47" i="41"/>
  <c r="DZ27" i="41"/>
  <c r="DZ36" i="41"/>
  <c r="EA9" i="41"/>
  <c r="EA36" i="41"/>
  <c r="EA48" i="41"/>
  <c r="GM48" i="41"/>
  <c r="GM47" i="41"/>
  <c r="EA44" i="41"/>
  <c r="E36" i="41"/>
  <c r="E27" i="41"/>
  <c r="G18" i="41"/>
  <c r="DZ44" i="41"/>
  <c r="DZ48" i="41"/>
  <c r="DY47" i="41"/>
  <c r="DZ9" i="41"/>
  <c r="E44" i="41"/>
  <c r="E48" i="41"/>
  <c r="AL28" i="86"/>
  <c r="AF28" i="86" s="1"/>
  <c r="F18" i="41"/>
  <c r="E9" i="41"/>
  <c r="AL48" i="86"/>
  <c r="AM48" i="86" s="1"/>
  <c r="AL17" i="86"/>
  <c r="AF17" i="86" s="1"/>
  <c r="AL34" i="86"/>
  <c r="AM34" i="86" s="1"/>
  <c r="AL26" i="86"/>
  <c r="AL35" i="86"/>
  <c r="AL44" i="86"/>
  <c r="AL37" i="86"/>
  <c r="AL18" i="86"/>
  <c r="AL27" i="86"/>
  <c r="AL16" i="86"/>
  <c r="AL19" i="86"/>
  <c r="AL43" i="86"/>
  <c r="AM43" i="86" s="1"/>
  <c r="AL36" i="86"/>
  <c r="AL21" i="86"/>
  <c r="AL29" i="86"/>
  <c r="AL45" i="86"/>
  <c r="AL25" i="86"/>
  <c r="AM25" i="86" s="1"/>
  <c r="AL20" i="86"/>
  <c r="AL22" i="86"/>
  <c r="AL38" i="86"/>
  <c r="AL46" i="86"/>
  <c r="G6" i="41"/>
  <c r="F6" i="41"/>
  <c r="AL11" i="86"/>
  <c r="G8" i="41"/>
  <c r="F8" i="41"/>
  <c r="AL13" i="86"/>
  <c r="AL12" i="86"/>
  <c r="G7" i="41"/>
  <c r="F7" i="41"/>
  <c r="G25" i="41"/>
  <c r="F25" i="41"/>
  <c r="AL30" i="86"/>
  <c r="G43" i="41"/>
  <c r="F43" i="41"/>
  <c r="F5" i="41"/>
  <c r="G5" i="41"/>
  <c r="AL10" i="86"/>
  <c r="AL47" i="86"/>
  <c r="F42" i="41"/>
  <c r="G42" i="41"/>
  <c r="F26" i="41"/>
  <c r="G26" i="41"/>
  <c r="AL31" i="86"/>
  <c r="AL39" i="86"/>
  <c r="F34" i="41"/>
  <c r="G34" i="41"/>
  <c r="G36" i="41" s="1"/>
  <c r="F35" i="41"/>
  <c r="AL40" i="86"/>
  <c r="I54" i="41" l="1"/>
  <c r="E54" i="41"/>
  <c r="E55" i="41" s="1"/>
  <c r="E56" i="41" s="1"/>
  <c r="E57" i="41" s="1"/>
  <c r="E58" i="41" s="1"/>
  <c r="DZ47" i="41"/>
  <c r="EA47" i="41"/>
  <c r="G27" i="41"/>
  <c r="F36" i="41"/>
  <c r="F27" i="41"/>
  <c r="G9" i="41"/>
  <c r="G44" i="41"/>
  <c r="G48" i="41"/>
  <c r="E47" i="41"/>
  <c r="F44" i="41"/>
  <c r="AF48" i="86"/>
  <c r="AG48" i="86" s="1"/>
  <c r="F48" i="41"/>
  <c r="AF43" i="86"/>
  <c r="AG43" i="86" s="1"/>
  <c r="AF25" i="86"/>
  <c r="AG25" i="86" s="1"/>
  <c r="AF34" i="86"/>
  <c r="AG34" i="86" s="1"/>
  <c r="F9" i="41"/>
  <c r="AM45" i="86"/>
  <c r="AF45" i="86"/>
  <c r="AG45" i="86" s="1"/>
  <c r="AF29" i="86"/>
  <c r="AF21" i="86"/>
  <c r="AM36" i="86"/>
  <c r="AF36" i="86"/>
  <c r="AG36" i="86" s="1"/>
  <c r="AF19" i="86"/>
  <c r="AL23" i="86"/>
  <c r="AF27" i="86"/>
  <c r="AF18" i="86"/>
  <c r="AM37" i="86"/>
  <c r="AF37" i="86"/>
  <c r="AG37" i="86" s="1"/>
  <c r="AM44" i="86"/>
  <c r="AF44" i="86"/>
  <c r="AG44" i="86" s="1"/>
  <c r="AM35" i="86"/>
  <c r="AF35" i="86"/>
  <c r="AG35" i="86" s="1"/>
  <c r="AF26" i="86"/>
  <c r="AF20" i="86"/>
  <c r="AF16" i="86"/>
  <c r="AG16" i="86" s="1"/>
  <c r="AM16" i="86"/>
  <c r="AF22" i="86"/>
  <c r="AL53" i="86"/>
  <c r="AL49" i="86"/>
  <c r="AL41" i="86"/>
  <c r="AL32" i="86"/>
  <c r="AL14" i="86"/>
  <c r="AM47" i="86"/>
  <c r="AF47" i="86"/>
  <c r="AG47" i="86" s="1"/>
  <c r="AF10" i="86"/>
  <c r="AM40" i="86"/>
  <c r="AF40" i="86"/>
  <c r="AG40" i="86" s="1"/>
  <c r="AM11" i="86"/>
  <c r="AF11" i="86"/>
  <c r="AG11" i="86" s="1"/>
  <c r="AM12" i="86"/>
  <c r="AF12" i="86"/>
  <c r="AG12" i="86" s="1"/>
  <c r="AK10" i="86"/>
  <c r="AM13" i="86"/>
  <c r="AF13" i="86"/>
  <c r="AG13" i="86" s="1"/>
  <c r="AM30" i="86"/>
  <c r="AF30" i="86"/>
  <c r="AG30" i="86" s="1"/>
  <c r="AM39" i="86"/>
  <c r="AF39" i="86"/>
  <c r="AG39" i="86" s="1"/>
  <c r="AM46" i="86"/>
  <c r="AF46" i="86"/>
  <c r="AG46" i="86" s="1"/>
  <c r="AM31" i="86"/>
  <c r="AF31" i="86"/>
  <c r="AG31" i="86" s="1"/>
  <c r="AM38" i="86"/>
  <c r="AF38" i="86"/>
  <c r="AG38" i="86" s="1"/>
  <c r="F55" i="41" l="1"/>
  <c r="G55" i="41"/>
  <c r="G57" i="41"/>
  <c r="F57" i="41"/>
  <c r="G56" i="41"/>
  <c r="F56" i="41"/>
  <c r="J54" i="41"/>
  <c r="I55" i="41"/>
  <c r="I56" i="41" s="1"/>
  <c r="I57" i="41" s="1"/>
  <c r="I58" i="41" s="1"/>
  <c r="G47" i="41"/>
  <c r="F47" i="41"/>
  <c r="AM49" i="86"/>
  <c r="AF23" i="86"/>
  <c r="AK27" i="86"/>
  <c r="AK17" i="86"/>
  <c r="AK28" i="86"/>
  <c r="AK26" i="86"/>
  <c r="AK29" i="86"/>
  <c r="AK19" i="86"/>
  <c r="AK18" i="86"/>
  <c r="AK22" i="86"/>
  <c r="AK20" i="86"/>
  <c r="AK21" i="86"/>
  <c r="AM41" i="86"/>
  <c r="AG41" i="86"/>
  <c r="AK14" i="86"/>
  <c r="AG49" i="86"/>
  <c r="AL52" i="86"/>
  <c r="AF53" i="86"/>
  <c r="AF49" i="86"/>
  <c r="AF14" i="86"/>
  <c r="AF41" i="86"/>
  <c r="AF32" i="86"/>
  <c r="AM10" i="86"/>
  <c r="AM14" i="86" s="1"/>
  <c r="AE10" i="86"/>
  <c r="K54" i="41"/>
  <c r="G54" i="41"/>
  <c r="F54" i="41"/>
  <c r="F58" i="41"/>
  <c r="G58" i="41"/>
  <c r="K58" i="41" l="1"/>
  <c r="J58" i="41"/>
  <c r="J57" i="41"/>
  <c r="K57" i="41"/>
  <c r="K56" i="41"/>
  <c r="J56" i="41"/>
  <c r="K55" i="41"/>
  <c r="J55" i="41"/>
  <c r="AE21" i="86"/>
  <c r="AG21" i="86" s="1"/>
  <c r="AM21" i="86"/>
  <c r="AE20" i="86"/>
  <c r="AG20" i="86" s="1"/>
  <c r="AM20" i="86"/>
  <c r="AE22" i="86"/>
  <c r="AG22" i="86" s="1"/>
  <c r="AM22" i="86"/>
  <c r="AK53" i="86"/>
  <c r="AE18" i="86"/>
  <c r="AG18" i="86" s="1"/>
  <c r="AM18" i="86"/>
  <c r="AE19" i="86"/>
  <c r="AG19" i="86" s="1"/>
  <c r="AM19" i="86"/>
  <c r="AE29" i="86"/>
  <c r="AG29" i="86" s="1"/>
  <c r="AM29" i="86"/>
  <c r="AE26" i="86"/>
  <c r="AK32" i="86"/>
  <c r="AM26" i="86"/>
  <c r="AE28" i="86"/>
  <c r="AG28" i="86" s="1"/>
  <c r="AM28" i="86"/>
  <c r="AE17" i="86"/>
  <c r="AK23" i="86"/>
  <c r="AM17" i="86"/>
  <c r="AE27" i="86"/>
  <c r="AG27" i="86" s="1"/>
  <c r="AM27" i="86"/>
  <c r="AE14" i="86"/>
  <c r="AG10" i="86"/>
  <c r="AF52" i="86"/>
  <c r="AK52" i="86" l="1"/>
  <c r="AM53" i="86"/>
  <c r="AE32" i="86"/>
  <c r="AG26" i="86"/>
  <c r="AG32" i="86" s="1"/>
  <c r="AM32" i="86"/>
  <c r="AE53" i="86"/>
  <c r="AM23" i="86"/>
  <c r="AE23" i="86"/>
  <c r="AG17" i="86"/>
  <c r="AG23" i="86" s="1"/>
  <c r="AG14" i="86"/>
  <c r="AE52" i="86" l="1"/>
  <c r="AG52" i="86"/>
  <c r="AG53" i="86"/>
  <c r="AM52" i="86"/>
</calcChain>
</file>

<file path=xl/comments1.xml><?xml version="1.0" encoding="utf-8"?>
<comments xmlns="http://schemas.openxmlformats.org/spreadsheetml/2006/main">
  <authors>
    <author>Asep Solihin</author>
  </authors>
  <commentList>
    <comment ref="E13" authorId="0" shapeId="0">
      <text>
        <r>
          <rPr>
            <b/>
            <sz val="9"/>
            <color indexed="81"/>
            <rFont val="Tahoma"/>
            <family val="2"/>
          </rPr>
          <t>Asep Solihin:</t>
        </r>
        <r>
          <rPr>
            <sz val="9"/>
            <color indexed="81"/>
            <rFont val="Tahoma"/>
            <family val="2"/>
          </rPr>
          <t xml:space="preserve">
KSN AMBIL DARI SAG/BLORA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Asep Solihin:</t>
        </r>
        <r>
          <rPr>
            <sz val="9"/>
            <color indexed="81"/>
            <rFont val="Tahoma"/>
            <family val="2"/>
          </rPr>
          <t xml:space="preserve">
KSN AMBIL DARI SAG/BLORA</t>
        </r>
      </text>
    </comment>
  </commentList>
</comments>
</file>

<file path=xl/comments2.xml><?xml version="1.0" encoding="utf-8"?>
<comments xmlns="http://schemas.openxmlformats.org/spreadsheetml/2006/main">
  <authors>
    <author>Wandaliza</author>
  </authors>
  <commentList>
    <comment ref="BQ7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1 ts 40ft Jumbo 4400m3</t>
        </r>
      </text>
    </comment>
    <comment ref="BW7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<sst xmlns="http://schemas.openxmlformats.org/spreadsheetml/2006/main" count="2936" uniqueCount="386">
  <si>
    <t>SALES ORDER</t>
  </si>
  <si>
    <t>Week</t>
  </si>
  <si>
    <t>DATE</t>
  </si>
  <si>
    <t>TOTAL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</si>
  <si>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</si>
  <si>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</si>
  <si>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</si>
  <si>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</si>
  <si>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</si>
  <si>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</si>
  <si>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</si>
  <si>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</si>
  <si>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</si>
  <si>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</si>
  <si>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</si>
  <si>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</si>
  <si>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</si>
  <si>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</si>
  <si>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Sub Total</t>
  </si>
  <si>
    <t>Total</t>
  </si>
  <si>
    <t>Difference</t>
  </si>
  <si>
    <t>CLIN</t>
  </si>
  <si>
    <t>BI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</si>
  <si>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</si>
  <si>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</si>
  <si>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</si>
  <si>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</si>
  <si>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</si>
  <si>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</si>
  <si>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</si>
  <si>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</si>
  <si>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</si>
  <si>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</si>
  <si>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</si>
  <si>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TOI</t>
  </si>
  <si>
    <t>HLI</t>
  </si>
  <si>
    <t>CERES</t>
  </si>
  <si>
    <t>DIC</t>
  </si>
  <si>
    <t>KSN</t>
  </si>
  <si>
    <t>ADP</t>
  </si>
  <si>
    <t>ALT (KSO MASAMI)</t>
  </si>
  <si>
    <t>IDP (KSO AAE)</t>
  </si>
  <si>
    <t>FJI (KSO SALMAH)</t>
  </si>
  <si>
    <t>PSD (KSO WIRA)</t>
  </si>
  <si>
    <t>WINGLOK (KSO EBM)</t>
  </si>
  <si>
    <t>CISF (KSO RRS)</t>
  </si>
  <si>
    <t>KGM (KSO RRS)</t>
  </si>
  <si>
    <t>PUJ - LUBRICANT</t>
  </si>
  <si>
    <t>TORA 1  (KSO EKA)</t>
  </si>
  <si>
    <t>TORA 2 HF (KSO EKA)</t>
  </si>
  <si>
    <t>TORA 3 IC (KSO EKA)</t>
  </si>
  <si>
    <t>CALBEE (KSO BMI)</t>
  </si>
  <si>
    <t>SWS (KSO ACE)</t>
  </si>
  <si>
    <t>IP</t>
  </si>
  <si>
    <t>BEM</t>
  </si>
  <si>
    <t>AMI</t>
  </si>
  <si>
    <t>KA</t>
  </si>
  <si>
    <t>KTN</t>
  </si>
  <si>
    <t>TOMIMOTO</t>
  </si>
  <si>
    <t>NIAGA GARAM</t>
  </si>
  <si>
    <t>PCI 84</t>
  </si>
  <si>
    <t>PCI MENGGER</t>
  </si>
  <si>
    <t>INDOFOOD</t>
  </si>
  <si>
    <t>HCI</t>
  </si>
  <si>
    <t>ASAHIMAS</t>
  </si>
  <si>
    <t>ABC KOGEN</t>
  </si>
  <si>
    <t>TONGJI ( KSO GAS)</t>
  </si>
  <si>
    <t>CITYMALL GARUT</t>
  </si>
  <si>
    <t>PERHUTANI (KSO PTGN)</t>
  </si>
  <si>
    <t>PA</t>
  </si>
  <si>
    <t>RPI</t>
  </si>
  <si>
    <t>RB</t>
  </si>
  <si>
    <t>GF ATOM</t>
  </si>
  <si>
    <t>GF KULIT</t>
  </si>
  <si>
    <t>HSK (KSO GAS)</t>
  </si>
  <si>
    <t>SDM</t>
  </si>
  <si>
    <t>CCS</t>
  </si>
  <si>
    <t>JARGAS</t>
  </si>
  <si>
    <t>SBI</t>
  </si>
  <si>
    <t>SP KSO JES</t>
  </si>
  <si>
    <t>SP GLOBAL</t>
  </si>
  <si>
    <t>5. Penyesuaian volume MS SETU, kuota Torabika IC di tambahkan ke Torabika Cikupa mulai April 2025</t>
  </si>
  <si>
    <t>6. Pengurangan volume MS SETU PT Ceres, customer off mulai 22 April 2025</t>
  </si>
  <si>
    <t>SALES ORDER GAS</t>
  </si>
  <si>
    <t>MS SETU</t>
  </si>
  <si>
    <t>MS KHT</t>
  </si>
  <si>
    <t>MS BLORA</t>
  </si>
  <si>
    <t>MS BITUNG</t>
  </si>
  <si>
    <t>MS ZEBRA</t>
  </si>
  <si>
    <t>MS TAMBAKLOROK</t>
  </si>
  <si>
    <t>MS SAG</t>
  </si>
  <si>
    <t>MS SADANG</t>
  </si>
  <si>
    <t>Daily Sales</t>
  </si>
  <si>
    <t>DAY</t>
  </si>
  <si>
    <t>TARGET</t>
  </si>
  <si>
    <t>ACTUAL</t>
  </si>
  <si>
    <t>SELISIH</t>
  </si>
  <si>
    <t>PERSENTASE</t>
  </si>
  <si>
    <t>MONTHLY  SALES</t>
  </si>
  <si>
    <t>Target</t>
  </si>
  <si>
    <t>Actual</t>
  </si>
  <si>
    <t>Selisih</t>
  </si>
  <si>
    <t>Persentase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</si>
  <si>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</si>
  <si>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</si>
  <si>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</si>
  <si>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</si>
  <si>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</si>
  <si>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</si>
  <si>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</si>
  <si>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Total sales</t>
  </si>
  <si>
    <t>SALES FOB</t>
  </si>
  <si>
    <t>SALES NON FOB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</si>
  <si>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</si>
  <si>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</si>
  <si>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</si>
  <si>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</si>
  <si>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</si>
  <si>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</si>
  <si>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</si>
  <si>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Rata-rata perhari</t>
  </si>
  <si>
    <t>Summary Sales</t>
  </si>
  <si>
    <t>TANGGAL</t>
  </si>
  <si>
    <t>% SALES/GAS</t>
  </si>
  <si>
    <t>PENGAMBILAN GAS SM3</t>
  </si>
  <si>
    <t>Total GAS</t>
  </si>
  <si>
    <t>SETU</t>
  </si>
  <si>
    <t>KHT</t>
  </si>
  <si>
    <t>BLORA</t>
  </si>
  <si>
    <t>MS TAMBAK LOROK</t>
  </si>
  <si>
    <t>MS MRJ</t>
  </si>
  <si>
    <t>GAGAS SADANG</t>
  </si>
  <si>
    <t>TOTAL SALES</t>
  </si>
  <si>
    <t>UJL (KSO CIPTA)</t>
  </si>
  <si>
    <t>TOYOBO (KSO INEKO)</t>
  </si>
  <si>
    <t>Pemakaian Gas</t>
  </si>
  <si>
    <t>Aliya Digital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</si>
  <si>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</si>
  <si>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</si>
  <si>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</si>
  <si>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</si>
  <si>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</si>
  <si>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</si>
  <si>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</si>
  <si>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</si>
  <si>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</si>
  <si>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</si>
  <si>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ALIYA DIGITAL PRINTING</t>
  </si>
  <si>
    <t>Off</t>
  </si>
  <si>
    <t>KSN MAJALENGKA</t>
  </si>
  <si>
    <t>PT. HLI</t>
  </si>
  <si>
    <t>PT. DIC</t>
  </si>
  <si>
    <t>PT BELFOOD INDONESIA</t>
  </si>
  <si>
    <t>PT CIPTA LESTARI IDEA NUSA (BATIK)</t>
  </si>
  <si>
    <t>TAWAKAL CATTERING</t>
  </si>
  <si>
    <t>PT. SHB</t>
  </si>
  <si>
    <t>PT STM</t>
  </si>
  <si>
    <t>PT. ATEJA</t>
  </si>
  <si>
    <t>PT FUJI SEAT INDONESIA</t>
  </si>
  <si>
    <t>PT. KTN</t>
  </si>
  <si>
    <t>PT. ULTRAJAYA MILK INDUSTRIES</t>
  </si>
  <si>
    <t>OFF</t>
  </si>
  <si>
    <t>PT. PCI MENGGER</t>
  </si>
  <si>
    <t>PT. PCI 84</t>
  </si>
  <si>
    <t>PT. SARI MURNI (MOMOGI)</t>
  </si>
  <si>
    <t>PT.ALUMINIUM</t>
  </si>
  <si>
    <t>Bulan December 2023</t>
  </si>
  <si>
    <t>PT. TOI (TEXTILE ONE Indonesia)</t>
  </si>
  <si>
    <t>KALBEE WINGS FOOS</t>
  </si>
  <si>
    <t>Tidak bisa kirim gas, kuota dibatasi</t>
  </si>
  <si>
    <t>PT CEDEA</t>
  </si>
  <si>
    <t>NO TS</t>
  </si>
  <si>
    <t>NO.DO RCE</t>
  </si>
  <si>
    <t>Tanggal DO</t>
  </si>
  <si>
    <t>MS</t>
  </si>
  <si>
    <t>Pemakaian</t>
  </si>
  <si>
    <t>KETERANGAN</t>
  </si>
  <si>
    <t>Pressure</t>
  </si>
  <si>
    <t>PT INDO PACIFIC TEXTILE</t>
  </si>
  <si>
    <t>PT. HCI (HONG CHUAN Indonesia)</t>
  </si>
  <si>
    <t>PT, PERTAMINALUBRICANT</t>
  </si>
  <si>
    <t>PT KARISMA</t>
  </si>
  <si>
    <t>PT KBRU</t>
  </si>
  <si>
    <t>ANUGERAH BOGA PRIMA</t>
  </si>
  <si>
    <t>FAKTOR KONVERSI</t>
  </si>
  <si>
    <t>PT BYC INDONESIA</t>
  </si>
  <si>
    <t>PT NEWTREND</t>
  </si>
  <si>
    <t>TURBIN METER</t>
  </si>
  <si>
    <t>koefisien</t>
  </si>
  <si>
    <t>Volume SM3 (volume konversi)</t>
  </si>
  <si>
    <t>PT MKG</t>
  </si>
  <si>
    <t>PT GALVANIS TRI LESTARI</t>
  </si>
  <si>
    <t>PT OPTIMA ADHI JAYA</t>
  </si>
  <si>
    <t>PT. PERKASA ALOY</t>
  </si>
  <si>
    <t>CIBADAK INDAH SARI FARM</t>
  </si>
  <si>
    <t>EBM</t>
  </si>
  <si>
    <t>NIAGAGARAM</t>
  </si>
  <si>
    <t>PT. KSN-M</t>
  </si>
  <si>
    <t>PT. TOMIMOTO</t>
  </si>
  <si>
    <t>PT. Tongtji</t>
  </si>
  <si>
    <t>Kalbio Global Medika</t>
  </si>
  <si>
    <t>NO DO</t>
  </si>
  <si>
    <t>NO.TS</t>
  </si>
  <si>
    <t>PRESS</t>
  </si>
  <si>
    <t>TEMP</t>
  </si>
  <si>
    <t>AWAL</t>
  </si>
  <si>
    <t>AKHIR</t>
  </si>
  <si>
    <t>RCE-2025-11891</t>
  </si>
  <si>
    <t>TS-6</t>
  </si>
  <si>
    <t>RCE-2025-11926</t>
  </si>
  <si>
    <t>TS-2</t>
  </si>
  <si>
    <t>RCE-2025-11953</t>
  </si>
  <si>
    <t>TS-7</t>
  </si>
  <si>
    <t>RCE-2025-11965</t>
  </si>
  <si>
    <t>TS-9</t>
  </si>
  <si>
    <t>RCE-2025-11981</t>
  </si>
  <si>
    <t>TS-5</t>
  </si>
  <si>
    <t>RCE-2025-12011</t>
  </si>
  <si>
    <t>TS-8</t>
  </si>
  <si>
    <t>RCE-2025-12022</t>
  </si>
  <si>
    <t>RCE-2025-12045</t>
  </si>
  <si>
    <t>TS-12</t>
  </si>
  <si>
    <t>RCE-2025-12068A</t>
  </si>
  <si>
    <t>TS-14</t>
  </si>
  <si>
    <t>RCE-2025-12080</t>
  </si>
  <si>
    <t>RCE-2025-12108</t>
  </si>
  <si>
    <t>RCE-2025-12129</t>
  </si>
  <si>
    <t>RCE-2025-12148</t>
  </si>
  <si>
    <t>RCE-2025-12174</t>
  </si>
  <si>
    <t>TS-4</t>
  </si>
  <si>
    <t>RCE-2025-12194</t>
  </si>
  <si>
    <t>RCE-2025-12215</t>
  </si>
  <si>
    <t>RCE-2025-12244</t>
  </si>
  <si>
    <t>RCE-2025-12264</t>
  </si>
  <si>
    <t>RCE-2025-12286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</si>
  <si>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</si>
  <si>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</si>
  <si>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PESONA SQUARE DEPOK</t>
  </si>
  <si>
    <t>PT. SIDO MUNCUL</t>
  </si>
  <si>
    <t>.</t>
  </si>
  <si>
    <t>PT. BRTK</t>
  </si>
  <si>
    <t>PT. Sango Ceramic Indonesia</t>
  </si>
  <si>
    <t>PT. JARGAS</t>
  </si>
  <si>
    <t>PT. SBI</t>
  </si>
  <si>
    <t>HSK</t>
  </si>
  <si>
    <t>PT. CCS</t>
  </si>
  <si>
    <t>PT. RAJA BESI</t>
  </si>
  <si>
    <t>PT. APAC</t>
  </si>
  <si>
    <t>NO.DO</t>
  </si>
  <si>
    <t>Awal</t>
  </si>
  <si>
    <t>Ahhir (v disp filling)</t>
  </si>
  <si>
    <t>Volume</t>
  </si>
  <si>
    <t>PT IAMI</t>
  </si>
  <si>
    <t>PT INDONEPTUNE</t>
  </si>
  <si>
    <t>press</t>
  </si>
  <si>
    <t>temp</t>
  </si>
  <si>
    <t>TS-050</t>
  </si>
  <si>
    <t>TS-048</t>
  </si>
  <si>
    <t>RCE-2025-13943</t>
  </si>
  <si>
    <t>RCE-2025-200381</t>
  </si>
  <si>
    <t>PT CIPTA - Unitama Jaya Lestari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</si>
  <si>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</si>
  <si>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</si>
  <si>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</si>
  <si>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</si>
  <si>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</si>
  <si>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</si>
  <si>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</si>
  <si>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</si>
  <si>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Flow per jam</t>
  </si>
  <si>
    <t>start</t>
  </si>
  <si>
    <t>Stop</t>
  </si>
  <si>
    <t>TS-3</t>
  </si>
  <si>
    <t>TS-11</t>
  </si>
  <si>
    <t>PT. GFI ATOM (JES)</t>
  </si>
  <si>
    <t>No DO</t>
  </si>
  <si>
    <t>VOLUME DISPENSER</t>
  </si>
  <si>
    <t>selisih volume (dispenser VS EVC)</t>
  </si>
  <si>
    <t>persentase</t>
  </si>
  <si>
    <t>PT. SURYA PAMENANG (GLOBAL)</t>
  </si>
  <si>
    <t>No. DO</t>
  </si>
  <si>
    <t>PT. SURYA PAMENANG (JES)</t>
  </si>
  <si>
    <t>PT. GARUDA FOOD ATOM</t>
  </si>
  <si>
    <t>PT. GARUDA FOOD KULIT</t>
  </si>
  <si>
    <t>PT. GARUDA FOOD ATOM (JES)</t>
  </si>
  <si>
    <t>PT. GFI RANCAEKEK</t>
  </si>
  <si>
    <t>EVC GFIR 1</t>
  </si>
  <si>
    <t>TOTAL Volume SM3 (GFIR 1 + 2)</t>
  </si>
  <si>
    <t>PT BUMI DUTA PERSADA</t>
  </si>
  <si>
    <t>AMP BDP</t>
  </si>
  <si>
    <t>PERHUTANI</t>
  </si>
  <si>
    <t>PT. GFI RANCAEKEK 2</t>
  </si>
  <si>
    <t>PT TORABIKA HF</t>
  </si>
  <si>
    <t>Asal MS</t>
  </si>
  <si>
    <t>PT TORABIKA IC</t>
  </si>
  <si>
    <t>PT TORABIKA CIKUPA</t>
  </si>
  <si>
    <t>PT SWS</t>
  </si>
  <si>
    <t>ASAL MS</t>
  </si>
  <si>
    <t>PT TOYOBO</t>
  </si>
  <si>
    <t>PT. SIDOGAS</t>
  </si>
  <si>
    <t>PT, MADUSARI</t>
  </si>
  <si>
    <t>PAI</t>
  </si>
  <si>
    <t>off</t>
  </si>
  <si>
    <t>evc error</t>
  </si>
  <si>
    <t>SALES JANUARI 2026</t>
  </si>
  <si>
    <t>TS-051</t>
  </si>
  <si>
    <t>RCE-2025-14126</t>
  </si>
  <si>
    <t xml:space="preserve">KEBUTUHAN GAS </t>
  </si>
  <si>
    <t>KUOTA GAS</t>
  </si>
  <si>
    <t>KEBUTUHAN GAS</t>
  </si>
  <si>
    <t>JABAR</t>
  </si>
  <si>
    <t>JATENG</t>
  </si>
  <si>
    <t>JATIM</t>
  </si>
  <si>
    <t>SELISIH GAS</t>
  </si>
  <si>
    <t>Ganti PRS</t>
  </si>
  <si>
    <t>TS-023</t>
  </si>
  <si>
    <t>TS-08</t>
  </si>
  <si>
    <t>TS-05</t>
  </si>
  <si>
    <t>RCE-2025-200475</t>
  </si>
  <si>
    <t>RCE-2025-14181</t>
  </si>
  <si>
    <t>RCE-2025-14191</t>
  </si>
  <si>
    <t>TS-046</t>
  </si>
  <si>
    <t>RCE-2025-14162</t>
  </si>
  <si>
    <t>RCE-2025-200498</t>
  </si>
  <si>
    <t>RCE-2025-200507</t>
  </si>
  <si>
    <t>TS-04</t>
  </si>
  <si>
    <t>TS-026</t>
  </si>
  <si>
    <t>RCE-2025-200508</t>
  </si>
  <si>
    <t>TS-09</t>
  </si>
  <si>
    <t>RCE-2025-200523</t>
  </si>
  <si>
    <t>RCE-2025-200538</t>
  </si>
  <si>
    <t>Boiler trouble</t>
  </si>
  <si>
    <t>TS-044</t>
  </si>
  <si>
    <t>TS-015</t>
  </si>
  <si>
    <t>RCE-2025-14309</t>
  </si>
  <si>
    <t>RCE-2025-200555</t>
  </si>
  <si>
    <t>RCE-2025-14341</t>
  </si>
  <si>
    <t>RCE-2025-14357</t>
  </si>
  <si>
    <t>RCE-2025-14373</t>
  </si>
  <si>
    <t>RCE-2025-14377</t>
  </si>
  <si>
    <t>EVC ERROR</t>
  </si>
  <si>
    <t>TS-1</t>
  </si>
  <si>
    <t>RCE-2025-14443</t>
  </si>
  <si>
    <t>RCE-2025-14440</t>
  </si>
  <si>
    <t>TS-021</t>
  </si>
  <si>
    <t>TS-012</t>
  </si>
  <si>
    <t>TS-019</t>
  </si>
  <si>
    <t>TS-030</t>
  </si>
  <si>
    <t>RCE-2025-14467</t>
  </si>
  <si>
    <t>RCE-2025-14437</t>
  </si>
  <si>
    <t>RCE-2025-14481</t>
  </si>
  <si>
    <t>TS-017</t>
  </si>
  <si>
    <t>RCE-2025-200630</t>
  </si>
  <si>
    <t>RCE-2025-14526</t>
  </si>
  <si>
    <t>TS-045</t>
  </si>
  <si>
    <t>RCE-2025-14549</t>
  </si>
  <si>
    <t>TS-02</t>
  </si>
  <si>
    <t>RCE-2026-200639</t>
  </si>
  <si>
    <t>RCE-2025-200672</t>
  </si>
  <si>
    <t>RCE-2025-28535</t>
  </si>
  <si>
    <t>BITUNG</t>
  </si>
  <si>
    <t>TS-0057</t>
  </si>
  <si>
    <t>RCE-2025-28523</t>
  </si>
  <si>
    <t>RCE-2025-28527</t>
  </si>
  <si>
    <t>RCE-2025-28528</t>
  </si>
  <si>
    <t>TS-0050</t>
  </si>
  <si>
    <t>TS-0043</t>
  </si>
  <si>
    <t>RCE-2025-200683</t>
  </si>
  <si>
    <t>RCE-2025-14628</t>
  </si>
  <si>
    <t>RCE-2025-14645</t>
  </si>
  <si>
    <t>RCE-2025-200707</t>
  </si>
  <si>
    <t>RCE-2025-200710</t>
  </si>
  <si>
    <t>TS-03</t>
  </si>
  <si>
    <t>RCE-2025-28544</t>
  </si>
  <si>
    <t>RCE-2025-28546</t>
  </si>
  <si>
    <t>RCE-2025-28540</t>
  </si>
  <si>
    <t>RCE-2025-14693</t>
  </si>
  <si>
    <t>RCE-2025-28550</t>
  </si>
  <si>
    <t>RCE-2025-14716</t>
  </si>
  <si>
    <t>RCE-2025-14599A</t>
  </si>
  <si>
    <t>RCE-2025-200730</t>
  </si>
  <si>
    <t>TS-07</t>
  </si>
  <si>
    <t>TS-020</t>
  </si>
  <si>
    <t>KBRU</t>
  </si>
  <si>
    <t>RCE-2025-14742</t>
  </si>
  <si>
    <t>RCE-2025-28559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</si>
</sst>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0"/>
    <numFmt numFmtId="166" formatCode="_(* #,##0_);_(* \(#,##0\);_(* &quot;-&quot;_);_(@_)"/>
    <numFmt numFmtId="167" formatCode="_ * #,##0_ ;_ * \-#,##0_ ;_ * &quot;-&quot;_ ;_ @_ "/>
    <numFmt numFmtId="168" formatCode="&quot;$&quot;#,##0.00_);\(&quot;$&quot;#,##0.00\)"/>
    <numFmt numFmtId="169" formatCode="_(* #,##0_);_(* \(#,##0\);_(* \-_);_(@_)"/>
    <numFmt numFmtId="170" formatCode="_-* #,##0\ _k_r_._-;\-* #,##0\ _k_r_._-;_-* &quot;-&quot;\ _k_r_._-;_-@_-"/>
    <numFmt numFmtId="171" formatCode="_(* #,##0_);_(* \(#,##0\);_(* \-??_);_(@_)"/>
    <numFmt numFmtId="172" formatCode="[$-409]dddd\,\ mmmm\ dd\,\ yyyy"/>
    <numFmt numFmtId="173" formatCode="_(* #,##0.00_);_(* \(#,##0.00\);_(* \-??_);_(@_)"/>
    <numFmt numFmtId="174" formatCode="&quot;$&quot;#,##0_);\(&quot;$&quot;#,##0\)"/>
    <numFmt numFmtId="175" formatCode="#,##0.0"/>
    <numFmt numFmtId="176" formatCode="_ * #,##0.00_ ;_ * \-#,##0.00_ ;_ * &quot;-&quot;??_ ;_ @_ "/>
    <numFmt numFmtId="177" formatCode="_(&quot;Rp&quot;* #,##0_);_(&quot;Rp&quot;* \(#,##0\);_(&quot;Rp&quot;* &quot;-&quot;_);_(@_)"/>
    <numFmt numFmtId="178" formatCode="_(* #,##0_);_(* \(#,##0\);_(* &quot;-&quot;??_);_(@_)"/>
    <numFmt numFmtId="179" formatCode="&quot;$&quot;#,##0.00_);&quot;($&quot;#,##0.00\)"/>
    <numFmt numFmtId="180" formatCode="[$-409]d\-mmm\-yy;@"/>
    <numFmt numFmtId="181" formatCode="&quot;$&quot;#,##0_);[Red]\(&quot;$&quot;#,##0\)"/>
    <numFmt numFmtId="182" formatCode="_-* #,##0\ _F_-;\-* #,##0\ _F_-;_-* &quot;-&quot;\ _F_-;_-@_-"/>
    <numFmt numFmtId="183" formatCode="d&quot;. &quot;mmm&quot;. &quot;yyyy"/>
    <numFmt numFmtId="184" formatCode="&quot;$&quot;#,##0.00;[Red]\-&quot;$&quot;#,##0.00"/>
    <numFmt numFmtId="185" formatCode="[$-409]h:mm:ss\ AM/PM"/>
    <numFmt numFmtId="186" formatCode="&quot;Yes&quot;;&quot;Yes&quot;;&quot;No&quot;"/>
    <numFmt numFmtId="187" formatCode="_(* #.##0.00_);_(* \(#.##0.00\);_(* &quot;-&quot;??_);_(@_)"/>
    <numFmt numFmtId="188" formatCode="_(* #,##0.0000_);_(* \(#,##0.0000\);_(* \-??_);_(@_)"/>
    <numFmt numFmtId="189" formatCode="_(&quot;$&quot;* #,##0.00_);_(&quot;$&quot;* \(#,##0.00\);_(&quot;$&quot;* &quot;-&quot;??_);_(@_)"/>
    <numFmt numFmtId="190" formatCode="_(&quot;Rp&quot;* #,##0.00_);_(&quot;Rp&quot;* \(#,##0.00\);_(&quot;Rp&quot;* &quot;-&quot;??_);_(@_)"/>
    <numFmt numFmtId="191" formatCode="&quot;$&quot;#,##0\ ;\(&quot;$&quot;#,##0\)"/>
    <numFmt numFmtId="192" formatCode="_-* #,##0.00\ _F_-;\-* #,##0.00\ _F_-;_-* &quot;-&quot;??\ _F_-;_-@_-"/>
    <numFmt numFmtId="193" formatCode="_-* #,##0\ &quot;F&quot;_-;\-* #,##0\ &quot;F&quot;_-;_-* &quot;-&quot;\ &quot;F&quot;_-;_-@_-"/>
    <numFmt numFmtId="194" formatCode="_-* #,##0.00\ &quot;F&quot;_-;\-* #,##0.00\ &quot;F&quot;_-;_-* &quot;-&quot;??\ &quot;F&quot;_-;_-@_-"/>
    <numFmt numFmtId="195" formatCode="0.00_)"/>
    <numFmt numFmtId="196" formatCode="&quot;$&quot;#,##0.00_);[Red]\(&quot;$&quot;#,##0.00\)"/>
    <numFmt numFmtId="197" formatCode="[h]:mm"/>
    <numFmt numFmtId="198" formatCode="#,##0.000"/>
    <numFmt numFmtId="199" formatCode="[$-409]d\-mmm;@"/>
    <numFmt numFmtId="200" formatCode="0.000"/>
    <numFmt numFmtId="201" formatCode="h:mm;@"/>
    <numFmt numFmtId="202" formatCode="#,##0.000_ ;\-#,##0.000\ "/>
    <numFmt numFmtId="203" formatCode="[$-409]mmm\-yy;@"/>
    <numFmt numFmtId="204" formatCode="d\-mmm\-yy;@"/>
    <numFmt numFmtId="205" formatCode="[$-409]mmmm\-yy;@"/>
    <numFmt numFmtId="206" formatCode="[$-409]d\-mmm\-yyyy;@"/>
    <numFmt numFmtId="207" formatCode="[$-409]dd\-mmm;@"/>
  </numFmts>
  <fonts count="130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0.7999206518753624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B0F0"/>
      <name val="Arial"/>
      <family val="2"/>
    </font>
    <font>
      <sz val="12"/>
      <color rgb="FF00B0F0"/>
      <name val="Arial"/>
      <family val="2"/>
    </font>
    <font>
      <b/>
      <sz val="12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16"/>
      <color theme="1"/>
      <name val="Calibri"/>
      <family val="2"/>
      <scheme val="minor"/>
    </font>
    <font>
      <sz val="14"/>
      <name val="Arial"/>
      <family val="2"/>
      <charset val="1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</fills>
  <borders count="19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double">
        <color auto="1"/>
      </left>
      <right style="thin">
        <color indexed="8"/>
      </right>
      <top style="double">
        <color auto="1"/>
      </top>
      <bottom/>
      <diagonal/>
    </border>
    <border>
      <left style="thin">
        <color indexed="8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thick">
        <color indexed="8"/>
      </top>
      <bottom style="thin">
        <color auto="1"/>
      </bottom>
      <diagonal/>
    </border>
    <border>
      <left style="thick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indexed="8"/>
      </top>
      <bottom style="double">
        <color indexed="8"/>
      </bottom>
      <diagonal/>
    </border>
    <border>
      <left style="thick">
        <color indexed="8"/>
      </left>
      <right/>
      <top style="hair">
        <color indexed="8"/>
      </top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auto="1"/>
      </left>
      <right/>
      <top style="thick">
        <color indexed="8"/>
      </top>
      <bottom style="thin">
        <color auto="1"/>
      </bottom>
      <diagonal/>
    </border>
    <border>
      <left style="thin">
        <color auto="1"/>
      </left>
      <right style="thick">
        <color indexed="8"/>
      </right>
      <top style="thick">
        <color indexed="8"/>
      </top>
      <bottom style="thin">
        <color auto="1"/>
      </bottom>
      <diagonal/>
    </border>
    <border>
      <left style="thin">
        <color auto="1"/>
      </left>
      <right style="thick">
        <color indexed="8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/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indexed="8"/>
      </left>
      <right/>
      <top/>
      <bottom/>
      <diagonal/>
    </border>
    <border>
      <left style="thin">
        <color auto="1"/>
      </left>
      <right/>
      <top/>
      <bottom style="hair">
        <color indexed="8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</borders>
  <cellStyleXfs count="207">
    <xf numFmtId="0" fontId="0" fillId="0" borderId="0"/>
    <xf numFmtId="164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5" fontId="70" fillId="0" borderId="0">
      <protection locked="0"/>
    </xf>
    <xf numFmtId="9" fontId="72" fillId="0" borderId="0" applyFont="0" applyFill="0" applyBorder="0" applyAlignment="0" applyProtection="0"/>
    <xf numFmtId="0" fontId="73" fillId="21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3" fillId="40" borderId="0" applyNumberFormat="0" applyBorder="0" applyAlignment="0" applyProtection="0"/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3" fillId="43" borderId="0" applyNumberFormat="0" applyBorder="0" applyAlignment="0" applyProtection="0"/>
    <xf numFmtId="0" fontId="73" fillId="44" borderId="0" applyNumberFormat="0" applyBorder="0" applyAlignment="0" applyProtection="0"/>
    <xf numFmtId="0" fontId="74" fillId="45" borderId="0" applyNumberFormat="0" applyBorder="0" applyAlignment="0" applyProtection="0"/>
    <xf numFmtId="0" fontId="74" fillId="46" borderId="0" applyNumberFormat="0" applyBorder="0" applyAlignment="0" applyProtection="0"/>
    <xf numFmtId="0" fontId="74" fillId="47" borderId="0" applyNumberFormat="0" applyBorder="0" applyAlignment="0" applyProtection="0"/>
    <xf numFmtId="0" fontId="74" fillId="48" borderId="0" applyNumberFormat="0" applyBorder="0" applyAlignment="0" applyProtection="0"/>
    <xf numFmtId="0" fontId="74" fillId="38" borderId="0" applyNumberFormat="0" applyBorder="0" applyAlignment="0" applyProtection="0"/>
    <xf numFmtId="0" fontId="74" fillId="39" borderId="0" applyNumberFormat="0" applyBorder="0" applyAlignment="0" applyProtection="0"/>
    <xf numFmtId="0" fontId="74" fillId="40" borderId="0" applyNumberFormat="0" applyBorder="0" applyAlignment="0" applyProtection="0"/>
    <xf numFmtId="0" fontId="74" fillId="49" borderId="0" applyNumberFormat="0" applyBorder="0" applyAlignment="0" applyProtection="0"/>
    <xf numFmtId="0" fontId="74" fillId="41" borderId="0" applyNumberFormat="0" applyBorder="0" applyAlignment="0" applyProtection="0"/>
    <xf numFmtId="0" fontId="74" fillId="42" borderId="0" applyNumberFormat="0" applyBorder="0" applyAlignment="0" applyProtection="0"/>
    <xf numFmtId="0" fontId="74" fillId="50" borderId="0" applyNumberFormat="0" applyBorder="0" applyAlignment="0" applyProtection="0"/>
    <xf numFmtId="0" fontId="74" fillId="36" borderId="0" applyNumberFormat="0" applyBorder="0" applyAlignment="0" applyProtection="0"/>
    <xf numFmtId="0" fontId="74" fillId="51" borderId="0" applyNumberFormat="0" applyBorder="0" applyAlignment="0" applyProtection="0"/>
    <xf numFmtId="0" fontId="74" fillId="52" borderId="0" applyNumberFormat="0" applyBorder="0" applyAlignment="0" applyProtection="0"/>
    <xf numFmtId="0" fontId="74" fillId="53" borderId="0" applyNumberFormat="0" applyBorder="0" applyAlignment="0" applyProtection="0"/>
    <xf numFmtId="0" fontId="74" fillId="25" borderId="0" applyNumberFormat="0" applyBorder="0" applyAlignment="0" applyProtection="0"/>
    <xf numFmtId="0" fontId="74" fillId="54" borderId="0" applyNumberFormat="0" applyBorder="0" applyAlignment="0" applyProtection="0"/>
    <xf numFmtId="0" fontId="74" fillId="55" borderId="0" applyNumberFormat="0" applyBorder="0" applyAlignment="0" applyProtection="0"/>
    <xf numFmtId="0" fontId="74" fillId="56" borderId="0" applyNumberFormat="0" applyBorder="0" applyAlignment="0" applyProtection="0"/>
    <xf numFmtId="0" fontId="74" fillId="57" borderId="0" applyNumberFormat="0" applyBorder="0" applyAlignment="0" applyProtection="0"/>
    <xf numFmtId="0" fontId="74" fillId="58" borderId="0" applyNumberFormat="0" applyBorder="0" applyAlignment="0" applyProtection="0"/>
    <xf numFmtId="0" fontId="74" fillId="59" borderId="0" applyNumberFormat="0" applyBorder="0" applyAlignment="0" applyProtection="0"/>
    <xf numFmtId="0" fontId="74" fillId="60" borderId="0" applyNumberFormat="0" applyBorder="0" applyAlignment="0" applyProtection="0"/>
    <xf numFmtId="0" fontId="74" fillId="61" borderId="0" applyNumberFormat="0" applyBorder="0" applyAlignment="0" applyProtection="0"/>
    <xf numFmtId="0" fontId="74" fillId="62" borderId="0" applyNumberFormat="0" applyBorder="0" applyAlignment="0" applyProtection="0"/>
    <xf numFmtId="0" fontId="74" fillId="63" borderId="0" applyNumberFormat="0" applyBorder="0" applyAlignment="0" applyProtection="0"/>
    <xf numFmtId="0" fontId="74" fillId="64" borderId="0" applyNumberFormat="0" applyBorder="0" applyAlignment="0" applyProtection="0"/>
    <xf numFmtId="0" fontId="74" fillId="65" borderId="0" applyNumberFormat="0" applyBorder="0" applyAlignment="0" applyProtection="0"/>
    <xf numFmtId="0" fontId="74" fillId="66" borderId="0" applyNumberFormat="0" applyBorder="0" applyAlignment="0" applyProtection="0"/>
    <xf numFmtId="0" fontId="70" fillId="0" borderId="0" applyFont="0" applyFill="0" applyBorder="0" applyAlignment="0" applyProtection="0"/>
    <xf numFmtId="0" fontId="75" fillId="24" borderId="0" applyNumberFormat="0" applyBorder="0" applyAlignment="0" applyProtection="0"/>
    <xf numFmtId="0" fontId="75" fillId="26" borderId="0" applyNumberFormat="0" applyBorder="0" applyAlignment="0" applyProtection="0"/>
    <xf numFmtId="0" fontId="72" fillId="0" borderId="0"/>
    <xf numFmtId="0" fontId="76" fillId="67" borderId="163" applyNumberFormat="0" applyAlignment="0" applyProtection="0"/>
    <xf numFmtId="0" fontId="76" fillId="22" borderId="163" applyNumberFormat="0" applyAlignment="0" applyProtection="0"/>
    <xf numFmtId="0" fontId="76" fillId="68" borderId="163" applyNumberFormat="0" applyAlignment="0" applyProtection="0"/>
    <xf numFmtId="0" fontId="77" fillId="69" borderId="164" applyNumberFormat="0" applyAlignment="0" applyProtection="0"/>
    <xf numFmtId="0" fontId="77" fillId="36" borderId="164" applyNumberFormat="0" applyAlignment="0" applyProtection="0"/>
    <xf numFmtId="0" fontId="77" fillId="70" borderId="164" applyNumberFormat="0" applyAlignment="0" applyProtection="0"/>
    <xf numFmtId="0" fontId="78" fillId="0" borderId="0"/>
    <xf numFmtId="166" fontId="70" fillId="0" borderId="0" applyFill="0" applyBorder="0" applyAlignment="0" applyProtection="0"/>
    <xf numFmtId="41" fontId="73" fillId="0" borderId="0" applyFont="0" applyFill="0" applyBorder="0" applyAlignment="0" applyProtection="0"/>
    <xf numFmtId="167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73" fillId="0" borderId="0" applyFont="0" applyFill="0" applyBorder="0" applyAlignment="0" applyProtection="0"/>
    <xf numFmtId="168" fontId="70" fillId="0" borderId="0" applyFill="0" applyBorder="0" applyAlignment="0" applyProtection="0"/>
    <xf numFmtId="167" fontId="73" fillId="0" borderId="0" applyFont="0" applyFill="0" applyBorder="0" applyAlignment="0" applyProtection="0"/>
    <xf numFmtId="169" fontId="73" fillId="0" borderId="0" applyFill="0" applyBorder="0" applyAlignment="0" applyProtection="0"/>
    <xf numFmtId="43" fontId="73" fillId="0" borderId="0" applyFill="0" applyBorder="0" applyAlignment="0" applyProtection="0"/>
    <xf numFmtId="170" fontId="70" fillId="0" borderId="0" applyFont="0" applyFill="0" applyBorder="0" applyAlignment="0" applyProtection="0"/>
    <xf numFmtId="171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4" fontId="70" fillId="0" borderId="0" applyFont="0" applyFill="0" applyBorder="0" applyAlignment="0" applyProtection="0"/>
    <xf numFmtId="172" fontId="73" fillId="0" borderId="0" applyFill="0" applyBorder="0" applyAlignment="0" applyProtection="0"/>
    <xf numFmtId="173" fontId="73" fillId="0" borderId="0" applyFill="0" applyBorder="0" applyAlignment="0" applyProtection="0"/>
    <xf numFmtId="174" fontId="73" fillId="0" borderId="0" applyFont="0" applyFill="0" applyBorder="0" applyAlignment="0" applyProtection="0"/>
    <xf numFmtId="175" fontId="73" fillId="0" borderId="0" applyFont="0" applyFill="0" applyBorder="0" applyAlignment="0" applyProtection="0"/>
    <xf numFmtId="174" fontId="35" fillId="0" borderId="0" applyFont="0" applyFill="0" applyBorder="0" applyAlignment="0" applyProtection="0"/>
    <xf numFmtId="43" fontId="70" fillId="0" borderId="0" applyFont="0" applyFill="0" applyBorder="0" applyAlignment="0" applyProtection="0"/>
    <xf numFmtId="164" fontId="73" fillId="0" borderId="0" applyFont="0" applyFill="0" applyBorder="0" applyAlignment="0" applyProtection="0"/>
    <xf numFmtId="176" fontId="70" fillId="0" borderId="0" applyFont="0" applyFill="0" applyBorder="0" applyAlignment="0" applyProtection="0"/>
    <xf numFmtId="164" fontId="79" fillId="0" borderId="0" applyFont="0" applyFill="0" applyBorder="0" applyAlignment="0" applyProtection="0"/>
    <xf numFmtId="177" fontId="70" fillId="0" borderId="0" applyFont="0" applyFill="0" applyBorder="0" applyAlignment="0" applyProtection="0"/>
    <xf numFmtId="178" fontId="70" fillId="0" borderId="0" applyFont="0" applyFill="0" applyBorder="0" applyAlignment="0" applyProtection="0"/>
    <xf numFmtId="173" fontId="70" fillId="0" borderId="0" applyFill="0" applyBorder="0" applyAlignment="0" applyProtection="0"/>
    <xf numFmtId="168" fontId="73" fillId="0" borderId="0" applyFill="0" applyBorder="0" applyAlignment="0" applyProtection="0"/>
    <xf numFmtId="179" fontId="73" fillId="0" borderId="0" applyFill="0" applyBorder="0" applyAlignment="0" applyProtection="0"/>
    <xf numFmtId="44" fontId="80" fillId="0" borderId="0" applyFill="0" applyBorder="0" applyAlignment="0" applyProtection="0"/>
    <xf numFmtId="176" fontId="73" fillId="0" borderId="0" applyFont="0" applyFill="0" applyBorder="0" applyAlignment="0" applyProtection="0"/>
    <xf numFmtId="43" fontId="35" fillId="0" borderId="0" applyFont="0" applyFill="0" applyBorder="0" applyAlignment="0" applyProtection="0"/>
    <xf numFmtId="180" fontId="70" fillId="0" borderId="0" applyFont="0" applyFill="0" applyBorder="0" applyAlignment="0" applyProtection="0"/>
    <xf numFmtId="181" fontId="70" fillId="0" borderId="0" applyFont="0" applyFill="0" applyBorder="0" applyAlignment="0" applyProtection="0"/>
    <xf numFmtId="182" fontId="70" fillId="0" borderId="0" applyFont="0" applyFill="0" applyBorder="0" applyAlignment="0" applyProtection="0"/>
    <xf numFmtId="183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184" fontId="70" fillId="0" borderId="0" applyFont="0" applyFill="0" applyBorder="0" applyAlignment="0" applyProtection="0"/>
    <xf numFmtId="180" fontId="73" fillId="0" borderId="0" applyFont="0" applyFill="0" applyBorder="0" applyAlignment="0" applyProtection="0"/>
    <xf numFmtId="44" fontId="73" fillId="0" borderId="0" applyFill="0" applyBorder="0" applyAlignment="0" applyProtection="0"/>
    <xf numFmtId="185" fontId="73" fillId="0" borderId="0" applyFill="0" applyBorder="0" applyAlignment="0" applyProtection="0"/>
    <xf numFmtId="186" fontId="73" fillId="0" borderId="0" applyFill="0" applyBorder="0" applyAlignment="0" applyProtection="0"/>
    <xf numFmtId="187" fontId="73" fillId="0" borderId="0" applyFont="0" applyFill="0" applyBorder="0" applyAlignment="0" applyProtection="0"/>
    <xf numFmtId="0" fontId="73" fillId="0" borderId="0" applyFill="0" applyBorder="0" applyAlignment="0" applyProtection="0"/>
    <xf numFmtId="188" fontId="73" fillId="0" borderId="0" applyFill="0" applyBorder="0" applyAlignment="0" applyProtection="0"/>
    <xf numFmtId="41" fontId="73" fillId="0" borderId="0" applyFill="0" applyBorder="0" applyAlignment="0" applyProtection="0"/>
    <xf numFmtId="3" fontId="81" fillId="0" borderId="0" applyFont="0" applyFill="0" applyBorder="0" applyAlignment="0" applyProtection="0"/>
    <xf numFmtId="189" fontId="73" fillId="0" borderId="0" applyFont="0" applyFill="0" applyBorder="0" applyAlignment="0" applyProtection="0"/>
    <xf numFmtId="190" fontId="70" fillId="0" borderId="0" applyFont="0" applyFill="0" applyBorder="0" applyAlignment="0" applyProtection="0"/>
    <xf numFmtId="189" fontId="35" fillId="0" borderId="0" applyFont="0" applyFill="0" applyBorder="0" applyAlignment="0" applyProtection="0"/>
    <xf numFmtId="191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169" fontId="80" fillId="0" borderId="0" applyFill="0" applyBorder="0" applyAlignment="0" applyProtection="0"/>
    <xf numFmtId="0" fontId="82" fillId="0" borderId="165" applyNumberFormat="0" applyFill="0" applyAlignment="0" applyProtection="0"/>
    <xf numFmtId="0" fontId="83" fillId="0" borderId="0" applyNumberFormat="0" applyFill="0" applyBorder="0" applyAlignment="0" applyProtection="0"/>
    <xf numFmtId="2" fontId="81" fillId="0" borderId="0" applyFont="0" applyFill="0" applyBorder="0" applyAlignment="0" applyProtection="0"/>
    <xf numFmtId="0" fontId="84" fillId="27" borderId="0" applyNumberFormat="0" applyBorder="0" applyAlignment="0" applyProtection="0"/>
    <xf numFmtId="0" fontId="84" fillId="29" borderId="0" applyNumberFormat="0" applyBorder="0" applyAlignment="0" applyProtection="0"/>
    <xf numFmtId="38" fontId="85" fillId="68" borderId="0" applyNumberFormat="0" applyBorder="0" applyAlignment="0" applyProtection="0"/>
    <xf numFmtId="0" fontId="86" fillId="71" borderId="166"/>
    <xf numFmtId="0" fontId="49" fillId="0" borderId="167" applyNumberFormat="0" applyAlignment="0" applyProtection="0">
      <alignment horizontal="left" vertical="center"/>
    </xf>
    <xf numFmtId="0" fontId="49" fillId="0" borderId="30">
      <alignment horizontal="left" vertical="center"/>
    </xf>
    <xf numFmtId="0" fontId="87" fillId="72" borderId="168">
      <alignment vertical="center" wrapText="1"/>
    </xf>
    <xf numFmtId="0" fontId="88" fillId="0" borderId="169" applyNumberFormat="0" applyFill="0" applyAlignment="0" applyProtection="0"/>
    <xf numFmtId="0" fontId="89" fillId="0" borderId="170" applyNumberFormat="0" applyFill="0" applyAlignment="0" applyProtection="0"/>
    <xf numFmtId="0" fontId="90" fillId="0" borderId="171" applyNumberFormat="0" applyFill="0" applyAlignment="0" applyProtection="0"/>
    <xf numFmtId="0" fontId="91" fillId="0" borderId="172" applyNumberFormat="0" applyFill="0" applyAlignment="0" applyProtection="0"/>
    <xf numFmtId="0" fontId="92" fillId="0" borderId="173" applyNumberFormat="0" applyFill="0" applyAlignment="0" applyProtection="0"/>
    <xf numFmtId="0" fontId="82" fillId="0" borderId="174" applyNumberFormat="0" applyFill="0" applyAlignment="0" applyProtection="0"/>
    <xf numFmtId="0" fontId="9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10" fontId="85" fillId="73" borderId="41" applyNumberFormat="0" applyBorder="0" applyAlignment="0" applyProtection="0"/>
    <xf numFmtId="0" fontId="96" fillId="25" borderId="163" applyNumberFormat="0" applyAlignment="0" applyProtection="0"/>
    <xf numFmtId="0" fontId="96" fillId="34" borderId="163" applyNumberFormat="0" applyAlignment="0" applyProtection="0"/>
    <xf numFmtId="0" fontId="97" fillId="0" borderId="175" applyNumberFormat="0" applyFill="0" applyAlignment="0" applyProtection="0"/>
    <xf numFmtId="182" fontId="98" fillId="0" borderId="0" applyFont="0" applyFill="0" applyBorder="0" applyAlignment="0" applyProtection="0"/>
    <xf numFmtId="192" fontId="98" fillId="0" borderId="0" applyFont="0" applyFill="0" applyBorder="0" applyAlignment="0" applyProtection="0"/>
    <xf numFmtId="193" fontId="98" fillId="0" borderId="0" applyFont="0" applyFill="0" applyBorder="0" applyAlignment="0" applyProtection="0"/>
    <xf numFmtId="194" fontId="98" fillId="0" borderId="0" applyFont="0" applyFill="0" applyBorder="0" applyAlignment="0" applyProtection="0"/>
    <xf numFmtId="0" fontId="99" fillId="41" borderId="0" applyNumberFormat="0" applyBorder="0" applyAlignment="0" applyProtection="0"/>
    <xf numFmtId="0" fontId="99" fillId="72" borderId="0" applyNumberFormat="0" applyBorder="0" applyAlignment="0" applyProtection="0"/>
    <xf numFmtId="195" fontId="100" fillId="0" borderId="0"/>
    <xf numFmtId="0" fontId="35" fillId="0" borderId="0"/>
    <xf numFmtId="0" fontId="101" fillId="0" borderId="0">
      <alignment vertical="center"/>
    </xf>
    <xf numFmtId="0" fontId="70" fillId="0" borderId="0"/>
    <xf numFmtId="0" fontId="73" fillId="0" borderId="0"/>
    <xf numFmtId="0" fontId="73" fillId="0" borderId="0">
      <protection locked="0"/>
    </xf>
    <xf numFmtId="0" fontId="70" fillId="0" borderId="0"/>
    <xf numFmtId="0" fontId="73" fillId="0" borderId="0"/>
    <xf numFmtId="0" fontId="35" fillId="0" borderId="0"/>
    <xf numFmtId="0" fontId="73" fillId="28" borderId="176" applyNumberFormat="0" applyAlignment="0" applyProtection="0"/>
    <xf numFmtId="0" fontId="70" fillId="28" borderId="177" applyNumberFormat="0" applyAlignment="0" applyProtection="0"/>
    <xf numFmtId="0" fontId="73" fillId="73" borderId="176" applyNumberFormat="0" applyFont="0" applyAlignment="0" applyProtection="0"/>
    <xf numFmtId="0" fontId="70" fillId="28" borderId="176" applyNumberFormat="0" applyAlignment="0" applyProtection="0"/>
    <xf numFmtId="0" fontId="70" fillId="73" borderId="176" applyNumberFormat="0" applyFont="0" applyAlignment="0" applyProtection="0"/>
    <xf numFmtId="0" fontId="102" fillId="67" borderId="178" applyNumberFormat="0" applyAlignment="0" applyProtection="0"/>
    <xf numFmtId="0" fontId="102" fillId="22" borderId="178" applyNumberFormat="0" applyAlignment="0" applyProtection="0"/>
    <xf numFmtId="0" fontId="102" fillId="68" borderId="178" applyNumberFormat="0" applyAlignment="0" applyProtection="0"/>
    <xf numFmtId="10" fontId="70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ill="0" applyBorder="0" applyAlignment="0" applyProtection="0"/>
    <xf numFmtId="9" fontId="73" fillId="0" borderId="0" applyFill="0" applyBorder="0" applyAlignment="0" applyProtection="0"/>
    <xf numFmtId="9" fontId="103" fillId="0" borderId="0" applyFont="0" applyFill="0" applyBorder="0" applyAlignment="0" applyProtection="0"/>
    <xf numFmtId="9" fontId="104" fillId="0" borderId="179" applyNumberFormat="0" applyBorder="0"/>
    <xf numFmtId="0" fontId="105" fillId="0" borderId="0">
      <alignment horizontal="center" vertical="top"/>
    </xf>
    <xf numFmtId="4" fontId="105" fillId="0" borderId="0">
      <alignment horizontal="center" vertical="top"/>
    </xf>
    <xf numFmtId="0" fontId="106" fillId="0" borderId="0">
      <alignment horizontal="center" vertical="top"/>
    </xf>
    <xf numFmtId="4" fontId="106" fillId="0" borderId="0">
      <alignment horizontal="center" vertical="top"/>
    </xf>
    <xf numFmtId="0" fontId="107" fillId="0" borderId="0">
      <alignment horizontal="center" vertical="top"/>
    </xf>
    <xf numFmtId="0" fontId="108" fillId="0" borderId="0">
      <alignment horizontal="left" vertical="top"/>
    </xf>
    <xf numFmtId="0" fontId="107" fillId="0" borderId="0">
      <alignment horizontal="left" vertical="top"/>
    </xf>
    <xf numFmtId="4" fontId="107" fillId="0" borderId="0">
      <alignment horizontal="right" vertical="top"/>
    </xf>
    <xf numFmtId="4" fontId="109" fillId="0" borderId="0">
      <alignment horizontal="right" vertical="top"/>
    </xf>
    <xf numFmtId="0" fontId="110" fillId="0" borderId="0">
      <alignment horizontal="center" vertical="top"/>
    </xf>
    <xf numFmtId="4" fontId="110" fillId="0" borderId="0">
      <alignment horizontal="center" vertical="top"/>
    </xf>
    <xf numFmtId="4" fontId="111" fillId="0" borderId="0">
      <alignment horizontal="right" vertical="top"/>
    </xf>
    <xf numFmtId="0" fontId="112" fillId="0" borderId="0">
      <alignment horizontal="center" vertical="top"/>
    </xf>
    <xf numFmtId="4" fontId="112" fillId="0" borderId="0">
      <alignment horizontal="center" vertical="top"/>
    </xf>
    <xf numFmtId="0" fontId="113" fillId="0" borderId="0">
      <alignment horizontal="left" vertical="top"/>
    </xf>
    <xf numFmtId="0" fontId="114" fillId="0" borderId="0">
      <alignment horizontal="left" vertical="top"/>
    </xf>
    <xf numFmtId="4" fontId="107" fillId="0" borderId="0">
      <alignment horizontal="center" vertical="top"/>
    </xf>
    <xf numFmtId="4" fontId="114" fillId="0" borderId="0">
      <alignment horizontal="right" vertical="top"/>
    </xf>
    <xf numFmtId="4" fontId="107" fillId="0" borderId="0">
      <alignment horizontal="left" vertical="top"/>
    </xf>
    <xf numFmtId="0" fontId="111" fillId="0" borderId="0">
      <alignment horizontal="left" vertical="top"/>
    </xf>
    <xf numFmtId="3" fontId="70" fillId="0" borderId="41" applyNumberFormat="0" applyFont="0" applyFill="0" applyAlignment="0" applyProtection="0">
      <alignment vertical="center"/>
    </xf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0" borderId="180" applyNumberFormat="0" applyFill="0" applyAlignment="0" applyProtection="0"/>
    <xf numFmtId="0" fontId="117" fillId="0" borderId="181" applyNumberFormat="0" applyFill="0" applyAlignment="0" applyProtection="0"/>
    <xf numFmtId="4" fontId="118" fillId="0" borderId="0" applyFont="0" applyFill="0" applyBorder="0" applyAlignment="0" applyProtection="0"/>
    <xf numFmtId="196" fontId="118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182"/>
  </cellStyleXfs>
  <cellXfs count="916">
    <xf numFmtId="0" fontId="0" fillId="0" borderId="0" xfId="0"/>
    <xf numFmtId="0" fontId="0" fillId="0" borderId="0" xfId="0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6" fontId="31" fillId="0" borderId="1" xfId="0" applyNumberFormat="1" applyFont="1" applyBorder="1" applyAlignment="1">
      <alignment vertical="center"/>
    </xf>
    <xf numFmtId="0" fontId="3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20" fontId="0" fillId="0" borderId="8" xfId="0" applyNumberFormat="1" applyBorder="1" applyAlignment="1">
      <alignment vertical="center"/>
    </xf>
    <xf numFmtId="197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4" fontId="0" fillId="0" borderId="11" xfId="0" applyNumberFormat="1" applyBorder="1" applyAlignment="1">
      <alignment vertical="center"/>
    </xf>
    <xf numFmtId="0" fontId="33" fillId="2" borderId="6" xfId="0" applyFont="1" applyFill="1" applyBorder="1" applyAlignment="1">
      <alignment vertical="center"/>
    </xf>
    <xf numFmtId="0" fontId="33" fillId="2" borderId="7" xfId="0" applyFont="1" applyFill="1" applyBorder="1" applyAlignment="1">
      <alignment horizontal="center" vertical="center"/>
    </xf>
    <xf numFmtId="197" fontId="33" fillId="2" borderId="7" xfId="0" applyNumberFormat="1" applyFont="1" applyFill="1" applyBorder="1" applyAlignment="1">
      <alignment horizontal="center" vertical="center"/>
    </xf>
    <xf numFmtId="4" fontId="33" fillId="2" borderId="7" xfId="0" applyNumberFormat="1" applyFont="1" applyFill="1" applyBorder="1" applyAlignment="1">
      <alignment horizontal="right" vertical="center"/>
    </xf>
    <xf numFmtId="0" fontId="33" fillId="2" borderId="12" xfId="0" applyFont="1" applyFill="1" applyBorder="1" applyAlignment="1">
      <alignment vertical="center"/>
    </xf>
    <xf numFmtId="0" fontId="33" fillId="2" borderId="13" xfId="0" applyFont="1" applyFill="1" applyBorder="1" applyAlignment="1">
      <alignment horizontal="center" vertical="center"/>
    </xf>
    <xf numFmtId="197" fontId="33" fillId="2" borderId="13" xfId="0" applyNumberFormat="1" applyFont="1" applyFill="1" applyBorder="1" applyAlignment="1">
      <alignment horizontal="center" vertical="center"/>
    </xf>
    <xf numFmtId="4" fontId="33" fillId="2" borderId="13" xfId="0" applyNumberFormat="1" applyFont="1" applyFill="1" applyBorder="1" applyAlignment="1">
      <alignment horizontal="right" vertical="center"/>
    </xf>
    <xf numFmtId="0" fontId="34" fillId="3" borderId="14" xfId="4" applyFill="1" applyBorder="1" applyAlignment="1">
      <alignment horizontal="center" vertical="center"/>
    </xf>
    <xf numFmtId="1" fontId="31" fillId="0" borderId="0" xfId="0" applyNumberFormat="1" applyFont="1" applyAlignment="1">
      <alignment vertical="center"/>
    </xf>
    <xf numFmtId="4" fontId="0" fillId="0" borderId="17" xfId="0" applyNumberFormat="1" applyBorder="1" applyAlignment="1">
      <alignment vertical="center"/>
    </xf>
    <xf numFmtId="0" fontId="35" fillId="0" borderId="18" xfId="0" applyFont="1" applyBorder="1" applyAlignment="1">
      <alignment vertical="center"/>
    </xf>
    <xf numFmtId="1" fontId="0" fillId="0" borderId="0" xfId="0" applyNumberFormat="1" applyAlignment="1">
      <alignment vertical="center"/>
    </xf>
    <xf numFmtId="4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4" fontId="33" fillId="2" borderId="7" xfId="3" applyNumberFormat="1" applyFont="1" applyFill="1" applyBorder="1" applyAlignment="1">
      <alignment horizontal="right" vertical="center"/>
    </xf>
    <xf numFmtId="0" fontId="33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31" fillId="0" borderId="0" xfId="0" applyNumberFormat="1" applyFont="1" applyAlignment="1">
      <alignment vertical="center"/>
    </xf>
    <xf numFmtId="198" fontId="32" fillId="0" borderId="5" xfId="0" applyNumberFormat="1" applyFont="1" applyBorder="1" applyAlignment="1">
      <alignment horizontal="center" vertical="center"/>
    </xf>
    <xf numFmtId="198" fontId="0" fillId="0" borderId="8" xfId="0" applyNumberFormat="1" applyBorder="1" applyAlignment="1">
      <alignment vertical="center"/>
    </xf>
    <xf numFmtId="198" fontId="0" fillId="0" borderId="11" xfId="0" applyNumberFormat="1" applyBorder="1" applyAlignment="1">
      <alignment vertical="center"/>
    </xf>
    <xf numFmtId="0" fontId="35" fillId="0" borderId="23" xfId="0" applyFont="1" applyBorder="1" applyAlignment="1">
      <alignment vertical="center"/>
    </xf>
    <xf numFmtId="19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99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199" fontId="32" fillId="0" borderId="5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" fontId="0" fillId="4" borderId="8" xfId="0" applyNumberFormat="1" applyFill="1" applyBorder="1" applyAlignment="1">
      <alignment horizontal="center" vertical="center"/>
    </xf>
    <xf numFmtId="0" fontId="36" fillId="4" borderId="8" xfId="0" applyFont="1" applyFill="1" applyBorder="1" applyAlignment="1">
      <alignment horizontal="center" vertical="center"/>
    </xf>
    <xf numFmtId="1" fontId="36" fillId="4" borderId="11" xfId="0" applyNumberFormat="1" applyFont="1" applyFill="1" applyBorder="1" applyAlignment="1">
      <alignment horizontal="center" vertical="center"/>
    </xf>
    <xf numFmtId="199" fontId="36" fillId="4" borderId="11" xfId="0" applyNumberFormat="1" applyFont="1" applyFill="1" applyBorder="1" applyAlignment="1">
      <alignment horizontal="center" vertical="center"/>
    </xf>
    <xf numFmtId="20" fontId="36" fillId="4" borderId="19" xfId="0" applyNumberFormat="1" applyFont="1" applyFill="1" applyBorder="1" applyAlignment="1">
      <alignment horizontal="center" vertical="center"/>
    </xf>
    <xf numFmtId="199" fontId="36" fillId="4" borderId="1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99" fontId="0" fillId="0" borderId="11" xfId="0" applyNumberFormat="1" applyBorder="1" applyAlignment="1">
      <alignment horizontal="center" vertical="center"/>
    </xf>
    <xf numFmtId="20" fontId="0" fillId="0" borderId="19" xfId="0" applyNumberFormat="1" applyBorder="1" applyAlignment="1">
      <alignment vertical="center"/>
    </xf>
    <xf numFmtId="0" fontId="33" fillId="2" borderId="31" xfId="0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199" fontId="0" fillId="2" borderId="32" xfId="0" applyNumberFormat="1" applyFill="1" applyBorder="1" applyAlignment="1">
      <alignment horizontal="center" vertical="center"/>
    </xf>
    <xf numFmtId="20" fontId="0" fillId="2" borderId="33" xfId="0" applyNumberFormat="1" applyFill="1" applyBorder="1" applyAlignment="1">
      <alignment vertical="center"/>
    </xf>
    <xf numFmtId="4" fontId="31" fillId="0" borderId="0" xfId="0" applyNumberFormat="1" applyFont="1" applyAlignment="1">
      <alignment vertical="center"/>
    </xf>
    <xf numFmtId="4" fontId="34" fillId="3" borderId="14" xfId="4" applyNumberFormat="1" applyFill="1" applyBorder="1" applyAlignment="1">
      <alignment horizontal="center" vertical="center"/>
    </xf>
    <xf numFmtId="1" fontId="32" fillId="0" borderId="5" xfId="0" applyNumberFormat="1" applyFont="1" applyBorder="1" applyAlignment="1">
      <alignment horizontal="center" vertical="center"/>
    </xf>
    <xf numFmtId="4" fontId="32" fillId="0" borderId="36" xfId="0" applyNumberFormat="1" applyFont="1" applyBorder="1" applyAlignment="1">
      <alignment horizontal="center" vertical="center"/>
    </xf>
    <xf numFmtId="1" fontId="36" fillId="4" borderId="19" xfId="0" applyNumberFormat="1" applyFont="1" applyFill="1" applyBorder="1" applyAlignment="1">
      <alignment horizontal="center" vertical="center"/>
    </xf>
    <xf numFmtId="0" fontId="36" fillId="4" borderId="19" xfId="0" applyFont="1" applyFill="1" applyBorder="1" applyAlignment="1">
      <alignment horizontal="center" vertical="center"/>
    </xf>
    <xf numFmtId="4" fontId="36" fillId="4" borderId="19" xfId="0" applyNumberFormat="1" applyFont="1" applyFill="1" applyBorder="1" applyAlignment="1">
      <alignment vertical="center"/>
    </xf>
    <xf numFmtId="0" fontId="36" fillId="4" borderId="11" xfId="0" applyFont="1" applyFill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" fontId="0" fillId="0" borderId="19" xfId="0" applyNumberFormat="1" applyBorder="1" applyAlignment="1">
      <alignment vertical="center"/>
    </xf>
    <xf numFmtId="1" fontId="0" fillId="2" borderId="33" xfId="0" applyNumberFormat="1" applyFill="1" applyBorder="1" applyAlignment="1">
      <alignment vertical="center"/>
    </xf>
    <xf numFmtId="4" fontId="33" fillId="2" borderId="33" xfId="3" applyNumberFormat="1" applyFont="1" applyFill="1" applyBorder="1" applyAlignment="1">
      <alignment horizontal="right" vertical="center"/>
    </xf>
    <xf numFmtId="0" fontId="0" fillId="2" borderId="37" xfId="0" applyFill="1" applyBorder="1" applyAlignment="1">
      <alignment vertical="center"/>
    </xf>
    <xf numFmtId="4" fontId="35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31" fillId="0" borderId="0" xfId="0" applyNumberFormat="1" applyFont="1" applyAlignment="1">
      <alignment vertical="center"/>
    </xf>
    <xf numFmtId="0" fontId="32" fillId="0" borderId="3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99" fontId="32" fillId="0" borderId="0" xfId="0" applyNumberFormat="1" applyFont="1" applyAlignment="1">
      <alignment horizontal="center" vertical="center"/>
    </xf>
    <xf numFmtId="20" fontId="36" fillId="4" borderId="19" xfId="0" applyNumberFormat="1" applyFont="1" applyFill="1" applyBorder="1" applyAlignment="1">
      <alignment horizontal="right" vertical="center"/>
    </xf>
    <xf numFmtId="20" fontId="36" fillId="4" borderId="17" xfId="0" applyNumberFormat="1" applyFont="1" applyFill="1" applyBorder="1" applyAlignment="1">
      <alignment vertical="center"/>
    </xf>
    <xf numFmtId="1" fontId="32" fillId="0" borderId="0" xfId="0" applyNumberFormat="1" applyFont="1" applyAlignment="1">
      <alignment horizontal="center" vertical="center"/>
    </xf>
    <xf numFmtId="4" fontId="32" fillId="0" borderId="0" xfId="0" applyNumberFormat="1" applyFont="1" applyAlignment="1">
      <alignment horizontal="center" vertical="center"/>
    </xf>
    <xf numFmtId="0" fontId="36" fillId="4" borderId="19" xfId="0" applyFont="1" applyFill="1" applyBorder="1" applyAlignment="1">
      <alignment horizontal="right" vertical="center"/>
    </xf>
    <xf numFmtId="20" fontId="36" fillId="4" borderId="19" xfId="0" applyNumberFormat="1" applyFont="1" applyFill="1" applyBorder="1" applyAlignment="1">
      <alignment vertical="center"/>
    </xf>
    <xf numFmtId="0" fontId="36" fillId="4" borderId="19" xfId="0" applyFont="1" applyFill="1" applyBorder="1" applyAlignment="1">
      <alignment vertical="center"/>
    </xf>
    <xf numFmtId="1" fontId="36" fillId="4" borderId="19" xfId="0" applyNumberFormat="1" applyFont="1" applyFill="1" applyBorder="1" applyAlignment="1">
      <alignment horizontal="right" vertical="center"/>
    </xf>
    <xf numFmtId="0" fontId="32" fillId="0" borderId="39" xfId="0" applyFont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199" fontId="0" fillId="0" borderId="0" xfId="0" applyNumberFormat="1" applyAlignment="1">
      <alignment vertical="center"/>
    </xf>
    <xf numFmtId="199" fontId="31" fillId="0" borderId="0" xfId="0" applyNumberFormat="1" applyFont="1" applyAlignment="1">
      <alignment vertical="center"/>
    </xf>
    <xf numFmtId="199" fontId="0" fillId="2" borderId="32" xfId="0" applyNumberFormat="1" applyFill="1" applyBorder="1" applyAlignment="1">
      <alignment vertical="center"/>
    </xf>
    <xf numFmtId="4" fontId="36" fillId="4" borderId="19" xfId="0" applyNumberFormat="1" applyFont="1" applyFill="1" applyBorder="1" applyAlignment="1">
      <alignment horizontal="center" vertical="center"/>
    </xf>
    <xf numFmtId="0" fontId="35" fillId="0" borderId="20" xfId="0" applyFont="1" applyBorder="1" applyAlignment="1">
      <alignment vertical="center"/>
    </xf>
    <xf numFmtId="4" fontId="36" fillId="4" borderId="11" xfId="0" applyNumberFormat="1" applyFont="1" applyFill="1" applyBorder="1" applyAlignment="1">
      <alignment horizontal="center" vertical="center"/>
    </xf>
    <xf numFmtId="16" fontId="36" fillId="4" borderId="8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8" fillId="3" borderId="14" xfId="4" applyFont="1" applyFill="1" applyBorder="1" applyAlignment="1">
      <alignment horizontal="center" vertical="center"/>
    </xf>
    <xf numFmtId="0" fontId="35" fillId="0" borderId="21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21" xfId="0" applyFont="1" applyBorder="1" applyAlignment="1">
      <alignment vertical="center"/>
    </xf>
    <xf numFmtId="0" fontId="32" fillId="5" borderId="5" xfId="0" applyFont="1" applyFill="1" applyBorder="1" applyAlignment="1">
      <alignment horizontal="center" vertical="center"/>
    </xf>
    <xf numFmtId="4" fontId="0" fillId="5" borderId="8" xfId="0" applyNumberFormat="1" applyFill="1" applyBorder="1" applyAlignment="1">
      <alignment vertical="center"/>
    </xf>
    <xf numFmtId="0" fontId="35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4" fontId="35" fillId="5" borderId="8" xfId="0" applyNumberFormat="1" applyFont="1" applyFill="1" applyBorder="1" applyAlignment="1">
      <alignment vertical="center"/>
    </xf>
    <xf numFmtId="180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0" fontId="32" fillId="0" borderId="0" xfId="0" applyNumberFormat="1" applyFont="1" applyAlignment="1">
      <alignment horizontal="left" vertical="top"/>
    </xf>
    <xf numFmtId="180" fontId="31" fillId="0" borderId="0" xfId="0" applyNumberFormat="1" applyFont="1" applyAlignment="1">
      <alignment horizontal="center" vertical="center"/>
    </xf>
    <xf numFmtId="180" fontId="32" fillId="6" borderId="5" xfId="0" applyNumberFormat="1" applyFont="1" applyFill="1" applyBorder="1" applyAlignment="1">
      <alignment horizontal="center" vertical="center"/>
    </xf>
    <xf numFmtId="0" fontId="32" fillId="6" borderId="5" xfId="0" applyFont="1" applyFill="1" applyBorder="1" applyAlignment="1">
      <alignment horizontal="center" vertical="center"/>
    </xf>
    <xf numFmtId="0" fontId="35" fillId="0" borderId="42" xfId="0" applyFont="1" applyBorder="1" applyAlignment="1">
      <alignment vertical="center"/>
    </xf>
    <xf numFmtId="0" fontId="35" fillId="0" borderId="43" xfId="0" applyFont="1" applyBorder="1" applyAlignment="1">
      <alignment horizontal="center" vertical="center"/>
    </xf>
    <xf numFmtId="16" fontId="0" fillId="0" borderId="44" xfId="0" applyNumberFormat="1" applyBorder="1" applyAlignment="1">
      <alignment horizontal="center" vertical="center"/>
    </xf>
    <xf numFmtId="1" fontId="35" fillId="4" borderId="43" xfId="0" applyNumberFormat="1" applyFont="1" applyFill="1" applyBorder="1" applyAlignment="1">
      <alignment vertical="center"/>
    </xf>
    <xf numFmtId="0" fontId="35" fillId="4" borderId="43" xfId="0" applyFont="1" applyFill="1" applyBorder="1" applyAlignment="1">
      <alignment vertical="center"/>
    </xf>
    <xf numFmtId="180" fontId="0" fillId="0" borderId="11" xfId="0" applyNumberFormat="1" applyBorder="1" applyAlignment="1">
      <alignment horizontal="center" vertical="center"/>
    </xf>
    <xf numFmtId="20" fontId="0" fillId="0" borderId="44" xfId="0" applyNumberFormat="1" applyBorder="1" applyAlignment="1">
      <alignment horizontal="center" vertical="center"/>
    </xf>
    <xf numFmtId="0" fontId="35" fillId="0" borderId="43" xfId="0" applyFont="1" applyBorder="1" applyAlignment="1">
      <alignment vertical="center"/>
    </xf>
    <xf numFmtId="1" fontId="35" fillId="0" borderId="43" xfId="0" applyNumberFormat="1" applyFont="1" applyBorder="1" applyAlignment="1">
      <alignment vertical="center"/>
    </xf>
    <xf numFmtId="0" fontId="35" fillId="0" borderId="45" xfId="0" applyFont="1" applyBorder="1" applyAlignment="1">
      <alignment vertical="center"/>
    </xf>
    <xf numFmtId="1" fontId="35" fillId="4" borderId="46" xfId="0" applyNumberFormat="1" applyFont="1" applyFill="1" applyBorder="1" applyAlignment="1">
      <alignment vertical="center"/>
    </xf>
    <xf numFmtId="0" fontId="35" fillId="0" borderId="46" xfId="0" applyFont="1" applyBorder="1" applyAlignment="1">
      <alignment vertical="center"/>
    </xf>
    <xf numFmtId="1" fontId="35" fillId="0" borderId="46" xfId="0" applyNumberFormat="1" applyFont="1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180" fontId="0" fillId="0" borderId="11" xfId="0" applyNumberFormat="1" applyBorder="1" applyAlignment="1">
      <alignment vertical="center"/>
    </xf>
    <xf numFmtId="0" fontId="33" fillId="2" borderId="47" xfId="0" applyFont="1" applyFill="1" applyBorder="1" applyAlignment="1">
      <alignment vertical="center"/>
    </xf>
    <xf numFmtId="180" fontId="0" fillId="2" borderId="32" xfId="0" applyNumberFormat="1" applyFill="1" applyBorder="1" applyAlignment="1">
      <alignment vertical="center"/>
    </xf>
    <xf numFmtId="4" fontId="31" fillId="0" borderId="0" xfId="0" applyNumberFormat="1" applyFont="1" applyAlignment="1">
      <alignment horizontal="right" vertical="center"/>
    </xf>
    <xf numFmtId="4" fontId="32" fillId="0" borderId="0" xfId="0" applyNumberFormat="1" applyFont="1" applyAlignment="1">
      <alignment horizontal="right" vertical="center"/>
    </xf>
    <xf numFmtId="4" fontId="32" fillId="0" borderId="0" xfId="3" applyNumberFormat="1" applyFont="1" applyAlignment="1">
      <alignment horizontal="right" vertical="center"/>
    </xf>
    <xf numFmtId="4" fontId="32" fillId="6" borderId="5" xfId="0" applyNumberFormat="1" applyFont="1" applyFill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4" fontId="0" fillId="4" borderId="44" xfId="3" applyNumberFormat="1" applyFont="1" applyFill="1" applyBorder="1" applyAlignment="1">
      <alignment horizontal="right" vertical="center"/>
    </xf>
    <xf numFmtId="20" fontId="35" fillId="0" borderId="8" xfId="0" applyNumberFormat="1" applyFont="1" applyBorder="1" applyAlignment="1">
      <alignment horizontal="center" vertical="center"/>
    </xf>
    <xf numFmtId="4" fontId="0" fillId="0" borderId="44" xfId="3" applyNumberFormat="1" applyFont="1" applyFill="1" applyBorder="1" applyAlignment="1">
      <alignment horizontal="right" vertical="center"/>
    </xf>
    <xf numFmtId="4" fontId="0" fillId="0" borderId="44" xfId="0" applyNumberFormat="1" applyBorder="1" applyAlignment="1">
      <alignment horizontal="right" vertical="center"/>
    </xf>
    <xf numFmtId="4" fontId="0" fillId="0" borderId="8" xfId="0" applyNumberFormat="1" applyBorder="1" applyAlignment="1">
      <alignment horizontal="right" vertical="center"/>
    </xf>
    <xf numFmtId="20" fontId="0" fillId="0" borderId="11" xfId="0" applyNumberFormat="1" applyBorder="1" applyAlignment="1">
      <alignment horizontal="center" vertical="center"/>
    </xf>
    <xf numFmtId="200" fontId="0" fillId="0" borderId="44" xfId="0" applyNumberFormat="1" applyBorder="1" applyAlignment="1">
      <alignment horizontal="right" vertical="center"/>
    </xf>
    <xf numFmtId="4" fontId="0" fillId="0" borderId="11" xfId="0" applyNumberFormat="1" applyBorder="1" applyAlignment="1">
      <alignment horizontal="right" vertical="center"/>
    </xf>
    <xf numFmtId="4" fontId="0" fillId="2" borderId="32" xfId="0" applyNumberFormat="1" applyFill="1" applyBorder="1" applyAlignment="1">
      <alignment horizontal="right" vertical="center"/>
    </xf>
    <xf numFmtId="4" fontId="33" fillId="2" borderId="32" xfId="0" applyNumberFormat="1" applyFont="1" applyFill="1" applyBorder="1" applyAlignment="1">
      <alignment horizontal="right" vertical="center"/>
    </xf>
    <xf numFmtId="9" fontId="0" fillId="4" borderId="44" xfId="3" applyNumberFormat="1" applyFont="1" applyFill="1" applyBorder="1" applyAlignment="1">
      <alignment horizontal="right" vertical="center"/>
    </xf>
    <xf numFmtId="197" fontId="0" fillId="4" borderId="44" xfId="0" applyNumberFormat="1" applyFill="1" applyBorder="1" applyAlignment="1">
      <alignment horizontal="center" vertical="center"/>
    </xf>
    <xf numFmtId="4" fontId="0" fillId="4" borderId="57" xfId="0" applyNumberFormat="1" applyFill="1" applyBorder="1" applyAlignment="1">
      <alignment vertical="center"/>
    </xf>
    <xf numFmtId="0" fontId="35" fillId="0" borderId="58" xfId="0" applyFont="1" applyBorder="1" applyAlignment="1">
      <alignment vertical="center"/>
    </xf>
    <xf numFmtId="0" fontId="0" fillId="0" borderId="59" xfId="0" applyBorder="1" applyAlignment="1">
      <alignment vertical="center"/>
    </xf>
    <xf numFmtId="9" fontId="33" fillId="2" borderId="32" xfId="0" applyNumberFormat="1" applyFont="1" applyFill="1" applyBorder="1" applyAlignment="1">
      <alignment horizontal="right" vertical="center"/>
    </xf>
    <xf numFmtId="201" fontId="33" fillId="2" borderId="32" xfId="0" applyNumberFormat="1" applyFont="1" applyFill="1" applyBorder="1" applyAlignment="1">
      <alignment horizontal="right" vertical="center"/>
    </xf>
    <xf numFmtId="0" fontId="0" fillId="2" borderId="33" xfId="0" applyFill="1" applyBorder="1" applyAlignment="1">
      <alignment vertical="center"/>
    </xf>
    <xf numFmtId="0" fontId="32" fillId="0" borderId="0" xfId="0" applyFont="1" applyAlignment="1">
      <alignment horizontal="left" vertical="top"/>
    </xf>
    <xf numFmtId="17" fontId="32" fillId="0" borderId="0" xfId="0" applyNumberFormat="1" applyFont="1" applyAlignment="1">
      <alignment horizontal="left" vertical="top"/>
    </xf>
    <xf numFmtId="0" fontId="35" fillId="4" borderId="42" xfId="0" applyFont="1" applyFill="1" applyBorder="1" applyAlignment="1">
      <alignment vertical="center"/>
    </xf>
    <xf numFmtId="199" fontId="0" fillId="0" borderId="8" xfId="0" applyNumberFormat="1" applyBorder="1" applyAlignment="1">
      <alignment horizontal="center" vertical="center"/>
    </xf>
    <xf numFmtId="1" fontId="35" fillId="4" borderId="42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4" xfId="0" applyBorder="1" applyAlignment="1">
      <alignment vertical="center"/>
    </xf>
    <xf numFmtId="197" fontId="0" fillId="0" borderId="44" xfId="0" applyNumberFormat="1" applyBorder="1" applyAlignment="1">
      <alignment horizontal="center" vertical="center"/>
    </xf>
    <xf numFmtId="4" fontId="0" fillId="0" borderId="57" xfId="0" applyNumberFormat="1" applyBorder="1" applyAlignment="1">
      <alignment vertical="center"/>
    </xf>
    <xf numFmtId="4" fontId="0" fillId="0" borderId="44" xfId="0" applyNumberFormat="1" applyBorder="1" applyAlignment="1">
      <alignment vertical="center"/>
    </xf>
    <xf numFmtId="1" fontId="0" fillId="0" borderId="44" xfId="0" applyNumberFormat="1" applyBorder="1" applyAlignment="1">
      <alignment vertical="center"/>
    </xf>
    <xf numFmtId="4" fontId="35" fillId="4" borderId="44" xfId="3" applyNumberFormat="1" applyFont="1" applyFill="1" applyBorder="1" applyAlignment="1">
      <alignment horizontal="right" vertical="center"/>
    </xf>
    <xf numFmtId="4" fontId="0" fillId="2" borderId="33" xfId="0" applyNumberFormat="1" applyFill="1" applyBorder="1" applyAlignment="1">
      <alignment vertical="center"/>
    </xf>
    <xf numFmtId="16" fontId="35" fillId="4" borderId="43" xfId="0" applyNumberFormat="1" applyFont="1" applyFill="1" applyBorder="1" applyAlignment="1">
      <alignment vertical="center"/>
    </xf>
    <xf numFmtId="180" fontId="0" fillId="4" borderId="44" xfId="0" applyNumberFormat="1" applyFill="1" applyBorder="1" applyAlignment="1">
      <alignment horizontal="center" vertical="center"/>
    </xf>
    <xf numFmtId="20" fontId="0" fillId="4" borderId="44" xfId="0" applyNumberForma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right" vertical="center"/>
    </xf>
    <xf numFmtId="180" fontId="0" fillId="0" borderId="44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4" fontId="0" fillId="4" borderId="44" xfId="0" applyNumberFormat="1" applyFill="1" applyBorder="1" applyAlignment="1">
      <alignment horizontal="right" vertical="center"/>
    </xf>
    <xf numFmtId="4" fontId="0" fillId="4" borderId="8" xfId="0" applyNumberFormat="1" applyFill="1" applyBorder="1" applyAlignment="1">
      <alignment horizontal="right" vertical="center"/>
    </xf>
    <xf numFmtId="0" fontId="0" fillId="0" borderId="60" xfId="0" applyBorder="1" applyAlignment="1">
      <alignment vertical="center"/>
    </xf>
    <xf numFmtId="16" fontId="31" fillId="0" borderId="0" xfId="0" applyNumberFormat="1" applyFont="1" applyAlignment="1">
      <alignment horizontal="center" vertical="center"/>
    </xf>
    <xf numFmtId="16" fontId="35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17" xfId="0" applyNumberFormat="1" applyBorder="1" applyAlignment="1">
      <alignment vertical="center"/>
    </xf>
    <xf numFmtId="1" fontId="35" fillId="0" borderId="8" xfId="0" applyNumberFormat="1" applyFont="1" applyBorder="1" applyAlignment="1">
      <alignment horizontal="center" vertical="center"/>
    </xf>
    <xf numFmtId="20" fontId="35" fillId="0" borderId="17" xfId="0" applyNumberFormat="1" applyFont="1" applyBorder="1" applyAlignment="1">
      <alignment vertical="center"/>
    </xf>
    <xf numFmtId="0" fontId="35" fillId="0" borderId="8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97" fontId="0" fillId="2" borderId="32" xfId="0" applyNumberFormat="1" applyFill="1" applyBorder="1" applyAlignment="1">
      <alignment horizontal="center" vertical="center"/>
    </xf>
    <xf numFmtId="4" fontId="32" fillId="0" borderId="25" xfId="0" applyNumberFormat="1" applyFont="1" applyBorder="1" applyAlignment="1">
      <alignment horizontal="center" vertical="center"/>
    </xf>
    <xf numFmtId="4" fontId="32" fillId="0" borderId="5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" fontId="35" fillId="0" borderId="18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right" vertical="center"/>
    </xf>
    <xf numFmtId="41" fontId="33" fillId="2" borderId="32" xfId="3" applyFont="1" applyFill="1" applyBorder="1" applyAlignment="1">
      <alignment vertical="center"/>
    </xf>
    <xf numFmtId="4" fontId="33" fillId="2" borderId="33" xfId="3" applyNumberFormat="1" applyFont="1" applyFill="1" applyBorder="1" applyAlignment="1">
      <alignment vertical="center"/>
    </xf>
    <xf numFmtId="41" fontId="33" fillId="2" borderId="37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" fontId="35" fillId="0" borderId="43" xfId="0" applyNumberFormat="1" applyFont="1" applyBorder="1" applyAlignment="1">
      <alignment vertical="center"/>
    </xf>
    <xf numFmtId="0" fontId="35" fillId="0" borderId="45" xfId="0" applyFont="1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35" fillId="0" borderId="42" xfId="0" applyFont="1" applyBorder="1" applyAlignment="1">
      <alignment horizontal="left" vertical="center"/>
    </xf>
    <xf numFmtId="199" fontId="0" fillId="0" borderId="44" xfId="0" applyNumberFormat="1" applyBorder="1" applyAlignment="1">
      <alignment horizontal="center" vertical="center"/>
    </xf>
    <xf numFmtId="16" fontId="0" fillId="0" borderId="11" xfId="0" applyNumberFormat="1" applyBorder="1" applyAlignment="1">
      <alignment vertical="center"/>
    </xf>
    <xf numFmtId="4" fontId="31" fillId="0" borderId="0" xfId="0" applyNumberFormat="1" applyFont="1" applyAlignment="1">
      <alignment horizontal="center" vertical="center"/>
    </xf>
    <xf numFmtId="198" fontId="31" fillId="0" borderId="0" xfId="0" applyNumberFormat="1" applyFont="1" applyAlignment="1">
      <alignment horizontal="center" vertical="center"/>
    </xf>
    <xf numFmtId="198" fontId="32" fillId="0" borderId="0" xfId="0" applyNumberFormat="1" applyFont="1" applyAlignment="1">
      <alignment horizontal="center" vertical="center"/>
    </xf>
    <xf numFmtId="4" fontId="32" fillId="0" borderId="0" xfId="3" applyNumberFormat="1" applyFont="1" applyAlignment="1">
      <alignment horizontal="center" vertical="center"/>
    </xf>
    <xf numFmtId="198" fontId="32" fillId="6" borderId="5" xfId="0" applyNumberFormat="1" applyFont="1" applyFill="1" applyBorder="1" applyAlignment="1">
      <alignment horizontal="center" vertical="center"/>
    </xf>
    <xf numFmtId="4" fontId="0" fillId="4" borderId="11" xfId="0" applyNumberFormat="1" applyFill="1" applyBorder="1" applyAlignment="1">
      <alignment horizontal="right" vertical="center"/>
    </xf>
    <xf numFmtId="4" fontId="0" fillId="2" borderId="32" xfId="0" applyNumberFormat="1" applyFill="1" applyBorder="1" applyAlignment="1">
      <alignment vertical="center"/>
    </xf>
    <xf numFmtId="198" fontId="0" fillId="2" borderId="32" xfId="0" applyNumberFormat="1" applyFill="1" applyBorder="1" applyAlignment="1">
      <alignment vertical="center"/>
    </xf>
    <xf numFmtId="16" fontId="36" fillId="4" borderId="11" xfId="0" applyNumberFormat="1" applyFont="1" applyFill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1" fontId="35" fillId="0" borderId="11" xfId="0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35" fillId="0" borderId="19" xfId="0" applyFont="1" applyBorder="1" applyAlignment="1">
      <alignment horizontal="center" vertical="center"/>
    </xf>
    <xf numFmtId="0" fontId="35" fillId="0" borderId="62" xfId="0" applyFont="1" applyBorder="1" applyAlignment="1">
      <alignment vertical="center"/>
    </xf>
    <xf numFmtId="0" fontId="0" fillId="0" borderId="62" xfId="0" applyBorder="1" applyAlignment="1">
      <alignment vertical="center"/>
    </xf>
    <xf numFmtId="0" fontId="0" fillId="2" borderId="63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16" fontId="35" fillId="0" borderId="11" xfId="0" applyNumberFormat="1" applyFon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33" fillId="2" borderId="64" xfId="0" applyFont="1" applyFill="1" applyBorder="1" applyAlignment="1">
      <alignment vertical="center"/>
    </xf>
    <xf numFmtId="0" fontId="0" fillId="2" borderId="65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20" fontId="0" fillId="2" borderId="33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4" fontId="0" fillId="0" borderId="17" xfId="0" applyNumberFormat="1" applyBorder="1" applyAlignment="1">
      <alignment horizontal="right" vertical="center"/>
    </xf>
    <xf numFmtId="20" fontId="35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/>
    </xf>
    <xf numFmtId="4" fontId="0" fillId="0" borderId="19" xfId="0" applyNumberFormat="1" applyBorder="1" applyAlignment="1">
      <alignment horizontal="right" vertical="center"/>
    </xf>
    <xf numFmtId="1" fontId="0" fillId="2" borderId="33" xfId="0" applyNumberFormat="1" applyFill="1" applyBorder="1" applyAlignment="1">
      <alignment horizontal="right" vertical="center"/>
    </xf>
    <xf numFmtId="1" fontId="0" fillId="0" borderId="11" xfId="0" applyNumberFormat="1" applyBorder="1" applyAlignment="1">
      <alignment horizontal="center" vertical="center"/>
    </xf>
    <xf numFmtId="16" fontId="35" fillId="4" borderId="8" xfId="0" applyNumberFormat="1" applyFont="1" applyFill="1" applyBorder="1" applyAlignment="1">
      <alignment horizontal="center" vertical="center"/>
    </xf>
    <xf numFmtId="20" fontId="0" fillId="0" borderId="19" xfId="0" applyNumberFormat="1" applyBorder="1" applyAlignment="1">
      <alignment horizontal="right"/>
    </xf>
    <xf numFmtId="0" fontId="35" fillId="4" borderId="8" xfId="0" applyFont="1" applyFill="1" applyBorder="1" applyAlignment="1">
      <alignment horizontal="center" vertical="center"/>
    </xf>
    <xf numFmtId="199" fontId="0" fillId="4" borderId="8" xfId="0" applyNumberFormat="1" applyFill="1" applyBorder="1" applyAlignment="1">
      <alignment horizontal="center" vertical="center"/>
    </xf>
    <xf numFmtId="20" fontId="0" fillId="4" borderId="17" xfId="0" applyNumberFormat="1" applyFill="1" applyBorder="1" applyAlignment="1">
      <alignment vertical="center"/>
    </xf>
    <xf numFmtId="1" fontId="35" fillId="4" borderId="8" xfId="0" applyNumberFormat="1" applyFont="1" applyFill="1" applyBorder="1" applyAlignment="1">
      <alignment horizontal="center" vertical="center"/>
    </xf>
    <xf numFmtId="20" fontId="0" fillId="0" borderId="17" xfId="0" applyNumberFormat="1" applyBorder="1" applyAlignment="1">
      <alignment horizontal="right"/>
    </xf>
    <xf numFmtId="0" fontId="0" fillId="4" borderId="17" xfId="0" applyFill="1" applyBorder="1" applyAlignment="1">
      <alignment vertical="center"/>
    </xf>
    <xf numFmtId="4" fontId="35" fillId="0" borderId="8" xfId="0" applyNumberFormat="1" applyFont="1" applyBorder="1" applyAlignment="1">
      <alignment vertical="center"/>
    </xf>
    <xf numFmtId="0" fontId="35" fillId="4" borderId="18" xfId="0" applyFont="1" applyFill="1" applyBorder="1" applyAlignment="1">
      <alignment vertical="center"/>
    </xf>
    <xf numFmtId="2" fontId="31" fillId="0" borderId="0" xfId="0" applyNumberFormat="1" applyFont="1" applyAlignment="1">
      <alignment vertical="center"/>
    </xf>
    <xf numFmtId="20" fontId="0" fillId="4" borderId="8" xfId="0" applyNumberFormat="1" applyFill="1" applyBorder="1" applyAlignment="1">
      <alignment vertical="center"/>
    </xf>
    <xf numFmtId="198" fontId="32" fillId="7" borderId="5" xfId="0" applyNumberFormat="1" applyFont="1" applyFill="1" applyBorder="1" applyAlignment="1">
      <alignment horizontal="center" vertical="center"/>
    </xf>
    <xf numFmtId="198" fontId="0" fillId="0" borderId="8" xfId="0" applyNumberFormat="1" applyBorder="1"/>
    <xf numFmtId="4" fontId="35" fillId="0" borderId="18" xfId="0" applyNumberFormat="1" applyFont="1" applyBorder="1" applyAlignment="1">
      <alignment vertical="center"/>
    </xf>
    <xf numFmtId="4" fontId="0" fillId="0" borderId="18" xfId="0" applyNumberFormat="1" applyBorder="1" applyAlignment="1">
      <alignment vertical="center"/>
    </xf>
    <xf numFmtId="198" fontId="35" fillId="0" borderId="8" xfId="0" applyNumberFormat="1" applyFont="1" applyBorder="1" applyAlignment="1">
      <alignment vertical="center"/>
    </xf>
    <xf numFmtId="4" fontId="33" fillId="2" borderId="21" xfId="0" applyNumberFormat="1" applyFont="1" applyFill="1" applyBorder="1" applyAlignment="1">
      <alignment horizontal="right" vertical="center"/>
    </xf>
    <xf numFmtId="4" fontId="0" fillId="2" borderId="22" xfId="0" applyNumberFormat="1" applyFill="1" applyBorder="1" applyAlignment="1">
      <alignment horizontal="right" vertical="center"/>
    </xf>
    <xf numFmtId="0" fontId="0" fillId="0" borderId="21" xfId="0" applyBorder="1" applyAlignment="1">
      <alignment vertical="center"/>
    </xf>
    <xf numFmtId="0" fontId="32" fillId="0" borderId="0" xfId="0" applyFont="1" applyAlignment="1">
      <alignment horizontal="center" vertical="center" wrapText="1"/>
    </xf>
    <xf numFmtId="4" fontId="0" fillId="4" borderId="8" xfId="0" applyNumberFormat="1" applyFill="1" applyBorder="1" applyAlignment="1">
      <alignment vertical="center"/>
    </xf>
    <xf numFmtId="0" fontId="35" fillId="0" borderId="70" xfId="0" applyFont="1" applyBorder="1" applyAlignment="1">
      <alignment vertical="center"/>
    </xf>
    <xf numFmtId="4" fontId="33" fillId="2" borderId="7" xfId="0" applyNumberFormat="1" applyFont="1" applyFill="1" applyBorder="1" applyAlignment="1">
      <alignment horizontal="center" vertical="center"/>
    </xf>
    <xf numFmtId="0" fontId="32" fillId="0" borderId="72" xfId="0" applyFont="1" applyBorder="1" applyAlignment="1">
      <alignment horizontal="center" vertical="center"/>
    </xf>
    <xf numFmtId="199" fontId="32" fillId="0" borderId="72" xfId="0" applyNumberFormat="1" applyFont="1" applyBorder="1" applyAlignment="1">
      <alignment horizontal="center" vertical="center"/>
    </xf>
    <xf numFmtId="0" fontId="0" fillId="4" borderId="73" xfId="0" applyFill="1" applyBorder="1" applyAlignment="1">
      <alignment horizontal="center" vertical="center"/>
    </xf>
    <xf numFmtId="16" fontId="0" fillId="4" borderId="44" xfId="0" applyNumberFormat="1" applyFill="1" applyBorder="1" applyAlignment="1">
      <alignment horizontal="center" vertical="center"/>
    </xf>
    <xf numFmtId="0" fontId="36" fillId="4" borderId="44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199" fontId="36" fillId="4" borderId="74" xfId="0" applyNumberFormat="1" applyFont="1" applyFill="1" applyBorder="1" applyAlignment="1">
      <alignment horizontal="center" vertical="center"/>
    </xf>
    <xf numFmtId="20" fontId="36" fillId="4" borderId="75" xfId="0" applyNumberFormat="1" applyFont="1" applyFill="1" applyBorder="1" applyAlignment="1">
      <alignment horizontal="center" vertical="center"/>
    </xf>
    <xf numFmtId="199" fontId="36" fillId="4" borderId="75" xfId="0" applyNumberFormat="1" applyFont="1" applyFill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36" fillId="4" borderId="75" xfId="0" applyFont="1" applyFill="1" applyBorder="1" applyAlignment="1">
      <alignment horizontal="center" vertical="center"/>
    </xf>
    <xf numFmtId="4" fontId="36" fillId="4" borderId="74" xfId="0" applyNumberFormat="1" applyFont="1" applyFill="1" applyBorder="1" applyAlignment="1">
      <alignment horizontal="center" vertical="center"/>
    </xf>
    <xf numFmtId="4" fontId="36" fillId="4" borderId="75" xfId="0" applyNumberFormat="1" applyFont="1" applyFill="1" applyBorder="1" applyAlignment="1">
      <alignment vertical="center"/>
    </xf>
    <xf numFmtId="0" fontId="32" fillId="0" borderId="80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 wrapText="1"/>
    </xf>
    <xf numFmtId="0" fontId="0" fillId="0" borderId="73" xfId="0" applyBorder="1" applyAlignment="1">
      <alignment horizontal="center" vertical="center"/>
    </xf>
    <xf numFmtId="20" fontId="0" fillId="0" borderId="44" xfId="0" applyNumberFormat="1" applyBorder="1" applyAlignment="1">
      <alignment vertical="center"/>
    </xf>
    <xf numFmtId="0" fontId="32" fillId="0" borderId="81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6" fontId="0" fillId="0" borderId="1" xfId="0" applyNumberFormat="1" applyBorder="1" applyAlignment="1">
      <alignment vertical="center"/>
    </xf>
    <xf numFmtId="4" fontId="33" fillId="2" borderId="82" xfId="3" applyNumberFormat="1" applyFont="1" applyFill="1" applyBorder="1" applyAlignment="1">
      <alignment horizontal="right" vertical="center"/>
    </xf>
    <xf numFmtId="4" fontId="33" fillId="2" borderId="83" xfId="0" applyNumberFormat="1" applyFont="1" applyFill="1" applyBorder="1" applyAlignment="1">
      <alignment horizontal="right" vertical="center"/>
    </xf>
    <xf numFmtId="0" fontId="41" fillId="0" borderId="18" xfId="0" applyFont="1" applyBorder="1" applyAlignment="1">
      <alignment vertical="center"/>
    </xf>
    <xf numFmtId="4" fontId="35" fillId="0" borderId="8" xfId="0" applyNumberFormat="1" applyFont="1" applyBorder="1"/>
    <xf numFmtId="20" fontId="35" fillId="0" borderId="8" xfId="0" applyNumberFormat="1" applyFont="1" applyBorder="1" applyAlignment="1">
      <alignment vertical="center"/>
    </xf>
    <xf numFmtId="4" fontId="35" fillId="4" borderId="8" xfId="0" applyNumberFormat="1" applyFont="1" applyFill="1" applyBorder="1" applyAlignment="1">
      <alignment vertical="center"/>
    </xf>
    <xf numFmtId="4" fontId="35" fillId="4" borderId="44" xfId="0" applyNumberFormat="1" applyFont="1" applyFill="1" applyBorder="1" applyAlignment="1">
      <alignment vertical="center"/>
    </xf>
    <xf numFmtId="20" fontId="0" fillId="0" borderId="7" xfId="0" applyNumberFormat="1" applyBorder="1" applyAlignment="1">
      <alignment vertical="center"/>
    </xf>
    <xf numFmtId="14" fontId="35" fillId="0" borderId="18" xfId="0" applyNumberFormat="1" applyFont="1" applyBorder="1" applyAlignment="1">
      <alignment vertical="center"/>
    </xf>
    <xf numFmtId="20" fontId="0" fillId="4" borderId="17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4" fontId="0" fillId="4" borderId="17" xfId="0" applyNumberFormat="1" applyFill="1" applyBorder="1" applyAlignment="1">
      <alignment horizontal="right" vertical="center"/>
    </xf>
    <xf numFmtId="0" fontId="0" fillId="4" borderId="18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4" fontId="0" fillId="2" borderId="33" xfId="0" applyNumberForma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200" fontId="0" fillId="0" borderId="0" xfId="0" applyNumberFormat="1" applyAlignment="1">
      <alignment vertical="center"/>
    </xf>
    <xf numFmtId="202" fontId="0" fillId="0" borderId="0" xfId="3" applyNumberFormat="1" applyFont="1" applyAlignment="1">
      <alignment vertical="center"/>
    </xf>
    <xf numFmtId="200" fontId="31" fillId="0" borderId="0" xfId="0" applyNumberFormat="1" applyFont="1" applyAlignment="1">
      <alignment vertical="center"/>
    </xf>
    <xf numFmtId="202" fontId="31" fillId="0" borderId="0" xfId="3" applyNumberFormat="1" applyFont="1" applyAlignment="1">
      <alignment vertical="center"/>
    </xf>
    <xf numFmtId="2" fontId="0" fillId="0" borderId="17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197" fontId="0" fillId="0" borderId="11" xfId="0" applyNumberFormat="1" applyBorder="1" applyAlignment="1">
      <alignment horizontal="center" vertical="center"/>
    </xf>
    <xf numFmtId="4" fontId="0" fillId="0" borderId="8" xfId="0" applyNumberFormat="1" applyBorder="1"/>
    <xf numFmtId="4" fontId="35" fillId="0" borderId="0" xfId="0" applyNumberFormat="1" applyFont="1"/>
    <xf numFmtId="0" fontId="35" fillId="0" borderId="8" xfId="0" applyFont="1" applyBorder="1"/>
    <xf numFmtId="0" fontId="43" fillId="0" borderId="0" xfId="0" applyFont="1" applyAlignment="1">
      <alignment horizontal="center" vertical="center" wrapText="1" shrinkToFit="1"/>
    </xf>
    <xf numFmtId="0" fontId="0" fillId="4" borderId="0" xfId="0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44" fillId="0" borderId="0" xfId="0" applyNumberFormat="1" applyFont="1"/>
    <xf numFmtId="0" fontId="46" fillId="8" borderId="72" xfId="0" applyFont="1" applyFill="1" applyBorder="1" applyAlignment="1">
      <alignment horizontal="center" vertical="center" wrapText="1" shrinkToFit="1"/>
    </xf>
    <xf numFmtId="16" fontId="0" fillId="9" borderId="88" xfId="0" applyNumberFormat="1" applyFill="1" applyBorder="1" applyAlignment="1">
      <alignment horizontal="center" vertical="center"/>
    </xf>
    <xf numFmtId="9" fontId="0" fillId="9" borderId="89" xfId="2" applyFont="1" applyFill="1" applyBorder="1" applyAlignment="1">
      <alignment horizontal="center" vertical="center"/>
    </xf>
    <xf numFmtId="4" fontId="0" fillId="9" borderId="90" xfId="3" applyNumberFormat="1" applyFont="1" applyFill="1" applyBorder="1" applyAlignment="1">
      <alignment horizontal="right" vertical="center"/>
    </xf>
    <xf numFmtId="4" fontId="0" fillId="9" borderId="91" xfId="1" applyNumberFormat="1" applyFont="1" applyFill="1" applyBorder="1" applyAlignment="1">
      <alignment horizontal="right" vertical="center"/>
    </xf>
    <xf numFmtId="4" fontId="0" fillId="9" borderId="92" xfId="3" applyNumberFormat="1" applyFont="1" applyFill="1" applyBorder="1" applyAlignment="1">
      <alignment horizontal="right" vertical="center"/>
    </xf>
    <xf numFmtId="16" fontId="0" fillId="0" borderId="93" xfId="0" applyNumberFormat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4" fontId="0" fillId="0" borderId="94" xfId="3" applyNumberFormat="1" applyFont="1" applyFill="1" applyBorder="1" applyAlignment="1">
      <alignment horizontal="right" vertical="center"/>
    </xf>
    <xf numFmtId="4" fontId="0" fillId="0" borderId="43" xfId="1" applyNumberFormat="1" applyFont="1" applyBorder="1" applyAlignment="1">
      <alignment horizontal="right" vertical="center"/>
    </xf>
    <xf numFmtId="4" fontId="0" fillId="0" borderId="8" xfId="3" applyNumberFormat="1" applyFont="1" applyFill="1" applyBorder="1" applyAlignment="1">
      <alignment horizontal="right" vertical="center"/>
    </xf>
    <xf numFmtId="16" fontId="0" fillId="9" borderId="93" xfId="0" applyNumberFormat="1" applyFill="1" applyBorder="1" applyAlignment="1">
      <alignment horizontal="center" vertical="center"/>
    </xf>
    <xf numFmtId="9" fontId="0" fillId="9" borderId="17" xfId="2" applyFont="1" applyFill="1" applyBorder="1" applyAlignment="1">
      <alignment horizontal="center" vertical="center"/>
    </xf>
    <xf numFmtId="4" fontId="0" fillId="9" borderId="94" xfId="3" applyNumberFormat="1" applyFont="1" applyFill="1" applyBorder="1" applyAlignment="1">
      <alignment horizontal="right" vertical="center"/>
    </xf>
    <xf numFmtId="4" fontId="0" fillId="9" borderId="43" xfId="1" applyNumberFormat="1" applyFont="1" applyFill="1" applyBorder="1" applyAlignment="1">
      <alignment horizontal="right" vertical="center"/>
    </xf>
    <xf numFmtId="4" fontId="0" fillId="9" borderId="8" xfId="3" applyNumberFormat="1" applyFont="1" applyFill="1" applyBorder="1" applyAlignment="1">
      <alignment horizontal="right" vertical="center"/>
    </xf>
    <xf numFmtId="9" fontId="0" fillId="0" borderId="17" xfId="2" applyFont="1" applyBorder="1" applyAlignment="1">
      <alignment horizontal="center" vertical="center"/>
    </xf>
    <xf numFmtId="4" fontId="0" fillId="0" borderId="94" xfId="3" applyNumberFormat="1" applyFont="1" applyBorder="1" applyAlignment="1">
      <alignment horizontal="right" vertical="center"/>
    </xf>
    <xf numFmtId="4" fontId="0" fillId="0" borderId="8" xfId="3" applyNumberFormat="1" applyFont="1" applyBorder="1" applyAlignment="1">
      <alignment horizontal="right" vertical="center"/>
    </xf>
    <xf numFmtId="4" fontId="0" fillId="0" borderId="43" xfId="3" applyNumberFormat="1" applyFont="1" applyBorder="1" applyAlignment="1">
      <alignment horizontal="right" vertical="center"/>
    </xf>
    <xf numFmtId="4" fontId="0" fillId="9" borderId="43" xfId="3" applyNumberFormat="1" applyFont="1" applyFill="1" applyBorder="1" applyAlignment="1">
      <alignment horizontal="right" vertical="center"/>
    </xf>
    <xf numFmtId="4" fontId="0" fillId="0" borderId="43" xfId="1" applyNumberFormat="1" applyFont="1" applyFill="1" applyBorder="1" applyAlignment="1">
      <alignment horizontal="right" vertical="center"/>
    </xf>
    <xf numFmtId="16" fontId="0" fillId="4" borderId="95" xfId="0" applyNumberFormat="1" applyFill="1" applyBorder="1" applyAlignment="1">
      <alignment horizontal="center" vertical="center"/>
    </xf>
    <xf numFmtId="9" fontId="0" fillId="4" borderId="11" xfId="2" applyFont="1" applyFill="1" applyBorder="1" applyAlignment="1">
      <alignment horizontal="center" vertical="center"/>
    </xf>
    <xf numFmtId="4" fontId="0" fillId="4" borderId="11" xfId="3" applyNumberFormat="1" applyFont="1" applyFill="1" applyBorder="1" applyAlignment="1">
      <alignment horizontal="right" vertical="center"/>
    </xf>
    <xf numFmtId="4" fontId="0" fillId="4" borderId="11" xfId="1" applyNumberFormat="1" applyFont="1" applyFill="1" applyBorder="1" applyAlignment="1">
      <alignment horizontal="right" vertical="center"/>
    </xf>
    <xf numFmtId="16" fontId="47" fillId="10" borderId="96" xfId="0" applyNumberFormat="1" applyFont="1" applyFill="1" applyBorder="1" applyAlignment="1">
      <alignment horizontal="center" vertical="center"/>
    </xf>
    <xf numFmtId="9" fontId="47" fillId="10" borderId="97" xfId="2" applyFont="1" applyFill="1" applyBorder="1" applyAlignment="1">
      <alignment horizontal="center" vertical="center"/>
    </xf>
    <xf numFmtId="4" fontId="47" fillId="10" borderId="97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46" fillId="8" borderId="77" xfId="0" applyFont="1" applyFill="1" applyBorder="1" applyAlignment="1">
      <alignment horizontal="center" vertical="center" wrapText="1" shrinkToFit="1"/>
    </xf>
    <xf numFmtId="0" fontId="46" fillId="2" borderId="96" xfId="0" applyFont="1" applyFill="1" applyBorder="1" applyAlignment="1">
      <alignment horizontal="center" vertical="center" wrapText="1" shrinkToFit="1"/>
    </xf>
    <xf numFmtId="0" fontId="49" fillId="3" borderId="97" xfId="158" applyFont="1" applyFill="1" applyBorder="1" applyAlignment="1">
      <alignment horizontal="center" vertical="center" wrapText="1"/>
    </xf>
    <xf numFmtId="4" fontId="0" fillId="9" borderId="89" xfId="3" applyNumberFormat="1" applyFont="1" applyFill="1" applyBorder="1" applyAlignment="1">
      <alignment horizontal="right" vertical="center"/>
    </xf>
    <xf numFmtId="4" fontId="35" fillId="9" borderId="89" xfId="3" applyNumberFormat="1" applyFont="1" applyFill="1" applyBorder="1" applyAlignment="1">
      <alignment horizontal="right" vertical="center"/>
    </xf>
    <xf numFmtId="4" fontId="36" fillId="9" borderId="85" xfId="3" applyNumberFormat="1" applyFont="1" applyFill="1" applyBorder="1" applyAlignment="1">
      <alignment horizontal="right" vertical="center"/>
    </xf>
    <xf numFmtId="4" fontId="0" fillId="9" borderId="86" xfId="3" applyNumberFormat="1" applyFont="1" applyFill="1" applyBorder="1" applyAlignment="1">
      <alignment horizontal="right" vertical="center"/>
    </xf>
    <xf numFmtId="4" fontId="0" fillId="0" borderId="17" xfId="3" applyNumberFormat="1" applyFont="1" applyBorder="1" applyAlignment="1">
      <alignment horizontal="right" vertical="center"/>
    </xf>
    <xf numFmtId="4" fontId="0" fillId="0" borderId="17" xfId="3" applyNumberFormat="1" applyFont="1" applyFill="1" applyBorder="1" applyAlignment="1">
      <alignment horizontal="right" vertical="center"/>
    </xf>
    <xf numFmtId="4" fontId="36" fillId="0" borderId="101" xfId="3" applyNumberFormat="1" applyFont="1" applyFill="1" applyBorder="1" applyAlignment="1">
      <alignment horizontal="right" vertical="center"/>
    </xf>
    <xf numFmtId="4" fontId="0" fillId="0" borderId="41" xfId="3" applyNumberFormat="1" applyFont="1" applyFill="1" applyBorder="1" applyAlignment="1">
      <alignment horizontal="right" vertical="center"/>
    </xf>
    <xf numFmtId="4" fontId="0" fillId="9" borderId="17" xfId="3" applyNumberFormat="1" applyFont="1" applyFill="1" applyBorder="1" applyAlignment="1">
      <alignment horizontal="right" vertical="center"/>
    </xf>
    <xf numFmtId="4" fontId="36" fillId="9" borderId="101" xfId="3" applyNumberFormat="1" applyFont="1" applyFill="1" applyBorder="1" applyAlignment="1">
      <alignment horizontal="right" vertical="center"/>
    </xf>
    <xf numFmtId="4" fontId="0" fillId="9" borderId="41" xfId="3" applyNumberFormat="1" applyFont="1" applyFill="1" applyBorder="1" applyAlignment="1">
      <alignment horizontal="right" vertical="center"/>
    </xf>
    <xf numFmtId="4" fontId="0" fillId="4" borderId="17" xfId="3" applyNumberFormat="1" applyFont="1" applyFill="1" applyBorder="1" applyAlignment="1">
      <alignment horizontal="right" vertical="center"/>
    </xf>
    <xf numFmtId="4" fontId="0" fillId="4" borderId="8" xfId="3" applyNumberFormat="1" applyFont="1" applyFill="1" applyBorder="1" applyAlignment="1">
      <alignment horizontal="right" vertical="center"/>
    </xf>
    <xf numFmtId="4" fontId="0" fillId="0" borderId="41" xfId="3" applyNumberFormat="1" applyFont="1" applyBorder="1" applyAlignment="1">
      <alignment horizontal="right" vertical="center"/>
    </xf>
    <xf numFmtId="4" fontId="35" fillId="0" borderId="17" xfId="3" applyNumberFormat="1" applyFont="1" applyBorder="1" applyAlignment="1">
      <alignment horizontal="right" vertical="center"/>
    </xf>
    <xf numFmtId="4" fontId="0" fillId="4" borderId="19" xfId="3" applyNumberFormat="1" applyFont="1" applyFill="1" applyBorder="1" applyAlignment="1">
      <alignment horizontal="right" vertical="center"/>
    </xf>
    <xf numFmtId="4" fontId="36" fillId="4" borderId="102" xfId="3" applyNumberFormat="1" applyFont="1" applyFill="1" applyBorder="1" applyAlignment="1">
      <alignment horizontal="right" vertical="center"/>
    </xf>
    <xf numFmtId="4" fontId="0" fillId="4" borderId="103" xfId="3" applyNumberFormat="1" applyFont="1" applyFill="1" applyBorder="1" applyAlignment="1">
      <alignment horizontal="right" vertical="center"/>
    </xf>
    <xf numFmtId="0" fontId="49" fillId="2" borderId="97" xfId="158" applyFont="1" applyFill="1" applyBorder="1" applyAlignment="1">
      <alignment horizontal="center" vertical="center" wrapText="1"/>
    </xf>
    <xf numFmtId="0" fontId="49" fillId="12" borderId="104" xfId="158" applyFont="1" applyFill="1" applyBorder="1" applyAlignment="1">
      <alignment horizontal="center" vertical="center" wrapText="1"/>
    </xf>
    <xf numFmtId="4" fontId="0" fillId="4" borderId="41" xfId="3" applyNumberFormat="1" applyFont="1" applyFill="1" applyBorder="1" applyAlignment="1">
      <alignment horizontal="right" vertical="center"/>
    </xf>
    <xf numFmtId="4" fontId="35" fillId="9" borderId="86" xfId="3" applyNumberFormat="1" applyFont="1" applyFill="1" applyBorder="1" applyAlignment="1">
      <alignment horizontal="right" vertical="center"/>
    </xf>
    <xf numFmtId="0" fontId="49" fillId="2" borderId="104" xfId="158" applyFont="1" applyFill="1" applyBorder="1" applyAlignment="1">
      <alignment horizontal="center" vertical="center" wrapText="1"/>
    </xf>
    <xf numFmtId="0" fontId="49" fillId="3" borderId="104" xfId="158" applyFont="1" applyFill="1" applyBorder="1" applyAlignment="1">
      <alignment horizontal="center" vertical="center" wrapText="1"/>
    </xf>
    <xf numFmtId="0" fontId="49" fillId="12" borderId="98" xfId="158" applyFont="1" applyFill="1" applyBorder="1" applyAlignment="1">
      <alignment horizontal="center" vertical="center" wrapText="1"/>
    </xf>
    <xf numFmtId="0" fontId="49" fillId="13" borderId="104" xfId="158" applyFont="1" applyFill="1" applyBorder="1" applyAlignment="1">
      <alignment horizontal="center" vertical="center" wrapText="1"/>
    </xf>
    <xf numFmtId="0" fontId="45" fillId="0" borderId="0" xfId="0" applyFont="1"/>
    <xf numFmtId="0" fontId="36" fillId="0" borderId="0" xfId="0" applyFont="1"/>
    <xf numFmtId="16" fontId="45" fillId="0" borderId="0" xfId="0" applyNumberFormat="1" applyFont="1"/>
    <xf numFmtId="3" fontId="0" fillId="0" borderId="0" xfId="0" applyNumberFormat="1" applyAlignment="1">
      <alignment vertical="center"/>
    </xf>
    <xf numFmtId="0" fontId="50" fillId="0" borderId="0" xfId="0" applyFont="1" applyAlignment="1">
      <alignment vertical="center"/>
    </xf>
    <xf numFmtId="203" fontId="51" fillId="0" borderId="0" xfId="158" applyNumberFormat="1" applyFont="1"/>
    <xf numFmtId="16" fontId="0" fillId="0" borderId="0" xfId="0" applyNumberFormat="1" applyAlignment="1">
      <alignment vertical="center"/>
    </xf>
    <xf numFmtId="0" fontId="0" fillId="0" borderId="85" xfId="0" applyBorder="1" applyAlignment="1">
      <alignment horizontal="center" vertical="center"/>
    </xf>
    <xf numFmtId="16" fontId="0" fillId="0" borderId="86" xfId="0" applyNumberFormat="1" applyBorder="1" applyAlignment="1">
      <alignment horizontal="center" vertical="center"/>
    </xf>
    <xf numFmtId="3" fontId="0" fillId="0" borderId="86" xfId="0" applyNumberFormat="1" applyBorder="1" applyAlignment="1">
      <alignment horizontal="right" vertical="center"/>
    </xf>
    <xf numFmtId="4" fontId="0" fillId="0" borderId="86" xfId="0" applyNumberFormat="1" applyBorder="1" applyAlignment="1">
      <alignment horizontal="right" vertical="center"/>
    </xf>
    <xf numFmtId="0" fontId="0" fillId="0" borderId="101" xfId="0" applyBorder="1" applyAlignment="1">
      <alignment horizontal="center" vertical="center"/>
    </xf>
    <xf numFmtId="16" fontId="0" fillId="0" borderId="41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right" vertical="center"/>
    </xf>
    <xf numFmtId="0" fontId="0" fillId="0" borderId="87" xfId="0" applyBorder="1" applyAlignment="1">
      <alignment horizontal="center" vertical="center"/>
    </xf>
    <xf numFmtId="16" fontId="0" fillId="0" borderId="72" xfId="0" applyNumberFormat="1" applyBorder="1" applyAlignment="1">
      <alignment horizontal="center" vertical="center"/>
    </xf>
    <xf numFmtId="3" fontId="0" fillId="0" borderId="72" xfId="0" applyNumberFormat="1" applyBorder="1" applyAlignment="1">
      <alignment horizontal="right" vertical="center"/>
    </xf>
    <xf numFmtId="0" fontId="33" fillId="2" borderId="106" xfId="0" applyFont="1" applyFill="1" applyBorder="1" applyAlignment="1">
      <alignment vertical="center"/>
    </xf>
    <xf numFmtId="0" fontId="33" fillId="2" borderId="85" xfId="0" applyFont="1" applyFill="1" applyBorder="1" applyAlignment="1">
      <alignment horizontal="center" vertical="center"/>
    </xf>
    <xf numFmtId="4" fontId="33" fillId="2" borderId="86" xfId="0" applyNumberFormat="1" applyFont="1" applyFill="1" applyBorder="1" applyAlignment="1">
      <alignment horizontal="right" vertical="center"/>
    </xf>
    <xf numFmtId="0" fontId="33" fillId="2" borderId="107" xfId="0" applyFont="1" applyFill="1" applyBorder="1" applyAlignment="1">
      <alignment vertical="center"/>
    </xf>
    <xf numFmtId="0" fontId="33" fillId="2" borderId="87" xfId="0" applyFont="1" applyFill="1" applyBorder="1" applyAlignment="1">
      <alignment horizontal="center" vertical="center"/>
    </xf>
    <xf numFmtId="4" fontId="33" fillId="2" borderId="72" xfId="0" applyNumberFormat="1" applyFont="1" applyFill="1" applyBorder="1" applyAlignment="1">
      <alignment horizontal="right" vertical="center"/>
    </xf>
    <xf numFmtId="0" fontId="32" fillId="3" borderId="102" xfId="0" applyFont="1" applyFill="1" applyBorder="1" applyAlignment="1">
      <alignment horizontal="center" vertical="center"/>
    </xf>
    <xf numFmtId="0" fontId="32" fillId="3" borderId="103" xfId="0" applyFont="1" applyFill="1" applyBorder="1" applyAlignment="1">
      <alignment horizontal="center" vertical="center"/>
    </xf>
    <xf numFmtId="43" fontId="0" fillId="0" borderId="86" xfId="0" applyNumberFormat="1" applyBorder="1" applyAlignment="1">
      <alignment horizontal="right" vertical="center"/>
    </xf>
    <xf numFmtId="4" fontId="0" fillId="0" borderId="41" xfId="0" applyNumberFormat="1" applyBorder="1" applyAlignment="1">
      <alignment horizontal="right" vertical="center"/>
    </xf>
    <xf numFmtId="43" fontId="0" fillId="0" borderId="41" xfId="0" applyNumberFormat="1" applyBorder="1" applyAlignment="1">
      <alignment horizontal="right" vertical="center"/>
    </xf>
    <xf numFmtId="4" fontId="0" fillId="0" borderId="72" xfId="0" applyNumberFormat="1" applyBorder="1" applyAlignment="1">
      <alignment horizontal="right" vertical="center"/>
    </xf>
    <xf numFmtId="0" fontId="32" fillId="5" borderId="103" xfId="0" applyFont="1" applyFill="1" applyBorder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57" fillId="0" borderId="0" xfId="158" applyFont="1"/>
    <xf numFmtId="0" fontId="49" fillId="0" borderId="0" xfId="158" applyFont="1"/>
    <xf numFmtId="0" fontId="49" fillId="0" borderId="0" xfId="158" applyFont="1" applyAlignment="1">
      <alignment horizontal="center"/>
    </xf>
    <xf numFmtId="0" fontId="36" fillId="0" borderId="0" xfId="161" applyFont="1"/>
    <xf numFmtId="0" fontId="51" fillId="2" borderId="5" xfId="158" applyFont="1" applyFill="1" applyBorder="1" applyAlignment="1">
      <alignment horizontal="center" vertical="center"/>
    </xf>
    <xf numFmtId="0" fontId="51" fillId="9" borderId="5" xfId="158" applyFont="1" applyFill="1" applyBorder="1" applyAlignment="1">
      <alignment horizontal="center" vertical="center"/>
    </xf>
    <xf numFmtId="180" fontId="57" fillId="0" borderId="112" xfId="158" applyNumberFormat="1" applyFont="1" applyBorder="1"/>
    <xf numFmtId="180" fontId="57" fillId="0" borderId="113" xfId="158" applyNumberFormat="1" applyFont="1" applyBorder="1"/>
    <xf numFmtId="4" fontId="57" fillId="0" borderId="41" xfId="158" applyNumberFormat="1" applyFont="1" applyBorder="1" applyAlignment="1">
      <alignment horizontal="right" vertical="center"/>
    </xf>
    <xf numFmtId="0" fontId="58" fillId="16" borderId="114" xfId="158" applyFont="1" applyFill="1" applyBorder="1" applyAlignment="1">
      <alignment horizontal="center" vertical="center"/>
    </xf>
    <xf numFmtId="4" fontId="57" fillId="0" borderId="40" xfId="158" applyNumberFormat="1" applyFont="1" applyBorder="1" applyAlignment="1">
      <alignment horizontal="right" vertical="center"/>
    </xf>
    <xf numFmtId="0" fontId="59" fillId="16" borderId="114" xfId="158" applyFont="1" applyFill="1" applyBorder="1" applyAlignment="1">
      <alignment horizontal="center" vertical="center"/>
    </xf>
    <xf numFmtId="180" fontId="60" fillId="0" borderId="112" xfId="158" applyNumberFormat="1" applyFont="1" applyBorder="1"/>
    <xf numFmtId="180" fontId="60" fillId="0" borderId="113" xfId="158" applyNumberFormat="1" applyFont="1" applyBorder="1"/>
    <xf numFmtId="4" fontId="60" fillId="0" borderId="40" xfId="158" applyNumberFormat="1" applyFont="1" applyBorder="1" applyAlignment="1">
      <alignment horizontal="right" vertical="center"/>
    </xf>
    <xf numFmtId="4" fontId="60" fillId="0" borderId="41" xfId="158" applyNumberFormat="1" applyFont="1" applyBorder="1" applyAlignment="1">
      <alignment horizontal="right" vertical="center"/>
    </xf>
    <xf numFmtId="0" fontId="49" fillId="16" borderId="114" xfId="158" applyFont="1" applyFill="1" applyBorder="1" applyAlignment="1">
      <alignment horizontal="center" vertical="center"/>
    </xf>
    <xf numFmtId="180" fontId="49" fillId="0" borderId="112" xfId="158" applyNumberFormat="1" applyFont="1" applyBorder="1"/>
    <xf numFmtId="4" fontId="49" fillId="10" borderId="40" xfId="158" applyNumberFormat="1" applyFont="1" applyFill="1" applyBorder="1" applyAlignment="1">
      <alignment horizontal="right" vertical="center"/>
    </xf>
    <xf numFmtId="0" fontId="61" fillId="16" borderId="114" xfId="158" applyFont="1" applyFill="1" applyBorder="1" applyAlignment="1">
      <alignment horizontal="center" vertical="center"/>
    </xf>
    <xf numFmtId="4" fontId="62" fillId="0" borderId="40" xfId="158" applyNumberFormat="1" applyFont="1" applyBorder="1" applyAlignment="1">
      <alignment horizontal="right" vertical="center"/>
    </xf>
    <xf numFmtId="4" fontId="62" fillId="0" borderId="41" xfId="158" applyNumberFormat="1" applyFont="1" applyBorder="1" applyAlignment="1">
      <alignment horizontal="right" vertical="center"/>
    </xf>
    <xf numFmtId="0" fontId="63" fillId="16" borderId="114" xfId="158" applyFont="1" applyFill="1" applyBorder="1" applyAlignment="1">
      <alignment horizontal="center" vertical="center"/>
    </xf>
    <xf numFmtId="4" fontId="64" fillId="0" borderId="40" xfId="158" applyNumberFormat="1" applyFont="1" applyBorder="1" applyAlignment="1">
      <alignment horizontal="right" vertical="center"/>
    </xf>
    <xf numFmtId="4" fontId="64" fillId="0" borderId="41" xfId="158" applyNumberFormat="1" applyFont="1" applyBorder="1" applyAlignment="1">
      <alignment horizontal="right" vertical="center"/>
    </xf>
    <xf numFmtId="0" fontId="58" fillId="0" borderId="114" xfId="158" applyFont="1" applyBorder="1" applyAlignment="1">
      <alignment horizontal="center" vertical="center"/>
    </xf>
    <xf numFmtId="3" fontId="49" fillId="5" borderId="86" xfId="158" applyNumberFormat="1" applyFont="1" applyFill="1" applyBorder="1" applyAlignment="1">
      <alignment horizontal="center"/>
    </xf>
    <xf numFmtId="204" fontId="49" fillId="0" borderId="115" xfId="158" applyNumberFormat="1" applyFont="1" applyBorder="1"/>
    <xf numFmtId="180" fontId="49" fillId="0" borderId="116" xfId="158" applyNumberFormat="1" applyFont="1" applyBorder="1"/>
    <xf numFmtId="3" fontId="49" fillId="5" borderId="72" xfId="158" applyNumberFormat="1" applyFont="1" applyFill="1" applyBorder="1" applyAlignment="1">
      <alignment horizontal="center"/>
    </xf>
    <xf numFmtId="0" fontId="34" fillId="10" borderId="0" xfId="4" applyFill="1" applyAlignment="1">
      <alignment horizontal="center" vertical="center"/>
    </xf>
    <xf numFmtId="0" fontId="34" fillId="10" borderId="0" xfId="4" applyFill="1"/>
    <xf numFmtId="0" fontId="51" fillId="3" borderId="5" xfId="158" applyFont="1" applyFill="1" applyBorder="1" applyAlignment="1">
      <alignment horizontal="center" vertical="center"/>
    </xf>
    <xf numFmtId="0" fontId="51" fillId="3" borderId="16" xfId="158" applyFont="1" applyFill="1" applyBorder="1" applyAlignment="1">
      <alignment horizontal="center" vertical="center"/>
    </xf>
    <xf numFmtId="4" fontId="57" fillId="0" borderId="56" xfId="158" applyNumberFormat="1" applyFont="1" applyBorder="1" applyAlignment="1">
      <alignment horizontal="right" vertical="center"/>
    </xf>
    <xf numFmtId="4" fontId="60" fillId="0" borderId="56" xfId="158" applyNumberFormat="1" applyFont="1" applyBorder="1" applyAlignment="1">
      <alignment horizontal="right" vertical="center"/>
    </xf>
    <xf numFmtId="4" fontId="62" fillId="0" borderId="56" xfId="158" applyNumberFormat="1" applyFont="1" applyBorder="1" applyAlignment="1">
      <alignment horizontal="right" vertical="center"/>
    </xf>
    <xf numFmtId="4" fontId="64" fillId="0" borderId="56" xfId="158" applyNumberFormat="1" applyFont="1" applyBorder="1" applyAlignment="1">
      <alignment horizontal="right" vertical="center"/>
    </xf>
    <xf numFmtId="0" fontId="60" fillId="0" borderId="0" xfId="158" applyFont="1"/>
    <xf numFmtId="166" fontId="65" fillId="0" borderId="0" xfId="76" applyFont="1" applyFill="1" applyBorder="1"/>
    <xf numFmtId="0" fontId="65" fillId="0" borderId="0" xfId="158" applyFont="1"/>
    <xf numFmtId="4" fontId="65" fillId="0" borderId="0" xfId="158" applyNumberFormat="1" applyFont="1"/>
    <xf numFmtId="9" fontId="65" fillId="0" borderId="0" xfId="158" applyNumberFormat="1" applyFont="1"/>
    <xf numFmtId="4" fontId="66" fillId="0" borderId="0" xfId="158" applyNumberFormat="1" applyFont="1"/>
    <xf numFmtId="0" fontId="67" fillId="0" borderId="0" xfId="158" applyFont="1" applyAlignment="1">
      <alignment vertical="center"/>
    </xf>
    <xf numFmtId="4" fontId="68" fillId="11" borderId="3" xfId="158" applyNumberFormat="1" applyFont="1" applyFill="1" applyBorder="1" applyAlignment="1">
      <alignment horizontal="center" vertical="center"/>
    </xf>
    <xf numFmtId="4" fontId="68" fillId="2" borderId="5" xfId="158" applyNumberFormat="1" applyFont="1" applyFill="1" applyBorder="1" applyAlignment="1">
      <alignment horizontal="center" vertical="center"/>
    </xf>
    <xf numFmtId="9" fontId="68" fillId="2" borderId="5" xfId="158" applyNumberFormat="1" applyFont="1" applyFill="1" applyBorder="1" applyAlignment="1">
      <alignment horizontal="center" vertical="center"/>
    </xf>
    <xf numFmtId="4" fontId="68" fillId="11" borderId="5" xfId="158" applyNumberFormat="1" applyFont="1" applyFill="1" applyBorder="1" applyAlignment="1">
      <alignment horizontal="center" vertical="center"/>
    </xf>
    <xf numFmtId="180" fontId="65" fillId="0" borderId="41" xfId="158" applyNumberFormat="1" applyFont="1" applyBorder="1"/>
    <xf numFmtId="180" fontId="60" fillId="0" borderId="41" xfId="158" applyNumberFormat="1" applyFont="1" applyBorder="1"/>
    <xf numFmtId="0" fontId="66" fillId="16" borderId="40" xfId="158" applyFont="1" applyFill="1" applyBorder="1" applyAlignment="1">
      <alignment vertical="center"/>
    </xf>
    <xf numFmtId="180" fontId="66" fillId="0" borderId="41" xfId="158" applyNumberFormat="1" applyFont="1" applyBorder="1"/>
    <xf numFmtId="0" fontId="65" fillId="3" borderId="4" xfId="158" applyFont="1" applyFill="1" applyBorder="1"/>
    <xf numFmtId="180" fontId="66" fillId="0" borderId="5" xfId="158" applyNumberFormat="1" applyFont="1" applyBorder="1"/>
    <xf numFmtId="180" fontId="65" fillId="0" borderId="5" xfId="158" applyNumberFormat="1" applyFont="1" applyBorder="1"/>
    <xf numFmtId="3" fontId="65" fillId="3" borderId="2" xfId="158" applyNumberFormat="1" applyFont="1" applyFill="1" applyBorder="1"/>
    <xf numFmtId="3" fontId="66" fillId="0" borderId="3" xfId="158" applyNumberFormat="1" applyFont="1" applyBorder="1"/>
    <xf numFmtId="3" fontId="65" fillId="0" borderId="3" xfId="158" applyNumberFormat="1" applyFont="1" applyBorder="1"/>
    <xf numFmtId="3" fontId="49" fillId="9" borderId="3" xfId="158" applyNumberFormat="1" applyFont="1" applyFill="1" applyBorder="1" applyAlignment="1">
      <alignment horizontal="center"/>
    </xf>
    <xf numFmtId="3" fontId="65" fillId="3" borderId="4" xfId="158" applyNumberFormat="1" applyFont="1" applyFill="1" applyBorder="1"/>
    <xf numFmtId="3" fontId="66" fillId="0" borderId="5" xfId="158" applyNumberFormat="1" applyFont="1" applyBorder="1"/>
    <xf numFmtId="3" fontId="49" fillId="9" borderId="5" xfId="158" applyNumberFormat="1" applyFont="1" applyFill="1" applyBorder="1" applyAlignment="1">
      <alignment horizontal="center"/>
    </xf>
    <xf numFmtId="4" fontId="68" fillId="5" borderId="24" xfId="158" applyNumberFormat="1" applyFont="1" applyFill="1" applyBorder="1" applyAlignment="1">
      <alignment vertical="center"/>
    </xf>
    <xf numFmtId="4" fontId="68" fillId="5" borderId="25" xfId="158" applyNumberFormat="1" applyFont="1" applyFill="1" applyBorder="1" applyAlignment="1">
      <alignment vertical="center"/>
    </xf>
    <xf numFmtId="4" fontId="68" fillId="5" borderId="5" xfId="158" applyNumberFormat="1" applyFont="1" applyFill="1" applyBorder="1" applyAlignment="1">
      <alignment horizontal="center" vertical="center"/>
    </xf>
    <xf numFmtId="4" fontId="65" fillId="5" borderId="3" xfId="3" applyNumberFormat="1" applyFont="1" applyFill="1" applyBorder="1"/>
    <xf numFmtId="10" fontId="66" fillId="5" borderId="3" xfId="158" applyNumberFormat="1" applyFont="1" applyFill="1" applyBorder="1"/>
    <xf numFmtId="4" fontId="49" fillId="14" borderId="51" xfId="3" applyNumberFormat="1" applyFont="1" applyFill="1" applyBorder="1"/>
    <xf numFmtId="4" fontId="65" fillId="5" borderId="41" xfId="3" applyNumberFormat="1" applyFont="1" applyFill="1" applyBorder="1"/>
    <xf numFmtId="10" fontId="66" fillId="5" borderId="41" xfId="158" applyNumberFormat="1" applyFont="1" applyFill="1" applyBorder="1"/>
    <xf numFmtId="4" fontId="65" fillId="5" borderId="5" xfId="3" applyNumberFormat="1" applyFont="1" applyFill="1" applyBorder="1"/>
    <xf numFmtId="10" fontId="66" fillId="5" borderId="5" xfId="158" applyNumberFormat="1" applyFont="1" applyFill="1" applyBorder="1"/>
    <xf numFmtId="9" fontId="68" fillId="11" borderId="5" xfId="158" applyNumberFormat="1" applyFont="1" applyFill="1" applyBorder="1" applyAlignment="1">
      <alignment horizontal="center" vertical="center"/>
    </xf>
    <xf numFmtId="4" fontId="68" fillId="11" borderId="16" xfId="158" applyNumberFormat="1" applyFont="1" applyFill="1" applyBorder="1" applyAlignment="1">
      <alignment horizontal="center" vertical="center"/>
    </xf>
    <xf numFmtId="10" fontId="49" fillId="14" borderId="66" xfId="158" applyNumberFormat="1" applyFont="1" applyFill="1" applyBorder="1"/>
    <xf numFmtId="9" fontId="68" fillId="11" borderId="16" xfId="158" applyNumberFormat="1" applyFont="1" applyFill="1" applyBorder="1" applyAlignment="1">
      <alignment horizontal="center" vertical="center"/>
    </xf>
    <xf numFmtId="4" fontId="65" fillId="0" borderId="0" xfId="1" applyNumberFormat="1" applyFont="1"/>
    <xf numFmtId="4" fontId="36" fillId="0" borderId="0" xfId="0" applyNumberFormat="1" applyFont="1"/>
    <xf numFmtId="0" fontId="56" fillId="0" borderId="0" xfId="158" applyFont="1" applyAlignment="1">
      <alignment vertical="center"/>
    </xf>
    <xf numFmtId="4" fontId="56" fillId="0" borderId="0" xfId="158" applyNumberFormat="1" applyFont="1" applyAlignment="1">
      <alignment vertical="center"/>
    </xf>
    <xf numFmtId="4" fontId="51" fillId="0" borderId="0" xfId="158" applyNumberFormat="1" applyFont="1" applyAlignment="1">
      <alignment horizontal="left" vertical="center"/>
    </xf>
    <xf numFmtId="0" fontId="49" fillId="16" borderId="120" xfId="158" applyFont="1" applyFill="1" applyBorder="1" applyAlignment="1">
      <alignment horizontal="center" vertical="center"/>
    </xf>
    <xf numFmtId="4" fontId="49" fillId="2" borderId="51" xfId="158" applyNumberFormat="1" applyFont="1" applyFill="1" applyBorder="1" applyAlignment="1">
      <alignment horizontal="center" vertical="center"/>
    </xf>
    <xf numFmtId="4" fontId="49" fillId="18" borderId="51" xfId="158" applyNumberFormat="1" applyFont="1" applyFill="1" applyBorder="1" applyAlignment="1">
      <alignment horizontal="center" vertical="center" wrapText="1"/>
    </xf>
    <xf numFmtId="180" fontId="57" fillId="0" borderId="124" xfId="158" applyNumberFormat="1" applyFont="1" applyBorder="1"/>
    <xf numFmtId="180" fontId="57" fillId="0" borderId="127" xfId="158" applyNumberFormat="1" applyFont="1" applyBorder="1"/>
    <xf numFmtId="3" fontId="57" fillId="0" borderId="41" xfId="0" applyNumberFormat="1" applyFont="1" applyBorder="1" applyAlignment="1">
      <alignment horizontal="center"/>
    </xf>
    <xf numFmtId="4" fontId="57" fillId="0" borderId="41" xfId="158" applyNumberFormat="1" applyFont="1" applyBorder="1"/>
    <xf numFmtId="4" fontId="57" fillId="0" borderId="41" xfId="158" applyNumberFormat="1" applyFont="1" applyBorder="1" applyAlignment="1">
      <alignment horizontal="center"/>
    </xf>
    <xf numFmtId="180" fontId="60" fillId="0" borderId="124" xfId="158" applyNumberFormat="1" applyFont="1" applyBorder="1"/>
    <xf numFmtId="180" fontId="60" fillId="0" borderId="127" xfId="158" applyNumberFormat="1" applyFont="1" applyBorder="1"/>
    <xf numFmtId="3" fontId="60" fillId="0" borderId="41" xfId="0" applyNumberFormat="1" applyFont="1" applyBorder="1" applyAlignment="1">
      <alignment horizontal="center"/>
    </xf>
    <xf numFmtId="4" fontId="60" fillId="0" borderId="41" xfId="158" applyNumberFormat="1" applyFont="1" applyBorder="1"/>
    <xf numFmtId="4" fontId="60" fillId="0" borderId="41" xfId="158" applyNumberFormat="1" applyFont="1" applyBorder="1" applyAlignment="1">
      <alignment horizontal="center"/>
    </xf>
    <xf numFmtId="0" fontId="49" fillId="16" borderId="128" xfId="158" applyFont="1" applyFill="1" applyBorder="1" applyAlignment="1">
      <alignment vertical="center"/>
    </xf>
    <xf numFmtId="180" fontId="49" fillId="0" borderId="124" xfId="158" applyNumberFormat="1" applyFont="1" applyBorder="1"/>
    <xf numFmtId="3" fontId="49" fillId="0" borderId="41" xfId="158" applyNumberFormat="1" applyFont="1" applyBorder="1" applyAlignment="1">
      <alignment horizontal="center"/>
    </xf>
    <xf numFmtId="3" fontId="65" fillId="0" borderId="41" xfId="0" applyNumberFormat="1" applyFont="1" applyBorder="1" applyAlignment="1">
      <alignment horizontal="center"/>
    </xf>
    <xf numFmtId="0" fontId="60" fillId="3" borderId="0" xfId="158" applyFont="1" applyFill="1"/>
    <xf numFmtId="180" fontId="57" fillId="0" borderId="103" xfId="158" applyNumberFormat="1" applyFont="1" applyBorder="1"/>
    <xf numFmtId="4" fontId="49" fillId="0" borderId="41" xfId="158" applyNumberFormat="1" applyFont="1" applyBorder="1"/>
    <xf numFmtId="204" fontId="49" fillId="0" borderId="129" xfId="158" applyNumberFormat="1" applyFont="1" applyBorder="1"/>
    <xf numFmtId="180" fontId="49" fillId="0" borderId="130" xfId="158" applyNumberFormat="1" applyFont="1" applyBorder="1"/>
    <xf numFmtId="3" fontId="49" fillId="5" borderId="131" xfId="158" applyNumberFormat="1" applyFont="1" applyFill="1" applyBorder="1" applyAlignment="1">
      <alignment horizontal="center"/>
    </xf>
    <xf numFmtId="180" fontId="49" fillId="0" borderId="132" xfId="158" applyNumberFormat="1" applyFont="1" applyBorder="1"/>
    <xf numFmtId="180" fontId="49" fillId="0" borderId="0" xfId="158" applyNumberFormat="1" applyFont="1"/>
    <xf numFmtId="3" fontId="57" fillId="0" borderId="0" xfId="158" applyNumberFormat="1" applyFont="1" applyAlignment="1">
      <alignment horizontal="right"/>
    </xf>
    <xf numFmtId="4" fontId="36" fillId="0" borderId="0" xfId="0" applyNumberFormat="1" applyFont="1" applyAlignment="1">
      <alignment horizontal="center" vertical="center"/>
    </xf>
    <xf numFmtId="4" fontId="49" fillId="18" borderId="48" xfId="158" applyNumberFormat="1" applyFont="1" applyFill="1" applyBorder="1" applyAlignment="1">
      <alignment horizontal="center" vertical="center" wrapText="1"/>
    </xf>
    <xf numFmtId="4" fontId="49" fillId="18" borderId="66" xfId="158" applyNumberFormat="1" applyFont="1" applyFill="1" applyBorder="1" applyAlignment="1">
      <alignment horizontal="center" vertical="center" wrapText="1"/>
    </xf>
    <xf numFmtId="4" fontId="57" fillId="0" borderId="135" xfId="158" applyNumberFormat="1" applyFont="1" applyBorder="1"/>
    <xf numFmtId="4" fontId="60" fillId="0" borderId="135" xfId="158" applyNumberFormat="1" applyFont="1" applyBorder="1"/>
    <xf numFmtId="4" fontId="57" fillId="0" borderId="28" xfId="158" applyNumberFormat="1" applyFont="1" applyBorder="1"/>
    <xf numFmtId="4" fontId="49" fillId="0" borderId="135" xfId="158" applyNumberFormat="1" applyFont="1" applyBorder="1"/>
    <xf numFmtId="0" fontId="57" fillId="19" borderId="0" xfId="158" applyFont="1" applyFill="1"/>
    <xf numFmtId="0" fontId="66" fillId="0" borderId="0" xfId="158" applyFont="1"/>
    <xf numFmtId="0" fontId="59" fillId="0" borderId="0" xfId="158" applyFont="1"/>
    <xf numFmtId="166" fontId="57" fillId="0" borderId="0" xfId="76" applyFont="1" applyFill="1"/>
    <xf numFmtId="0" fontId="57" fillId="0" borderId="0" xfId="158" applyFont="1" applyAlignment="1">
      <alignment horizontal="center"/>
    </xf>
    <xf numFmtId="0" fontId="49" fillId="0" borderId="136" xfId="158" applyFont="1" applyBorder="1" applyAlignment="1">
      <alignment horizontal="center"/>
    </xf>
    <xf numFmtId="0" fontId="49" fillId="0" borderId="136" xfId="157" applyFont="1" applyBorder="1" applyAlignment="1">
      <alignment horizontal="center"/>
    </xf>
    <xf numFmtId="206" fontId="51" fillId="0" borderId="0" xfId="158" applyNumberFormat="1" applyFont="1" applyAlignment="1">
      <alignment horizontal="center"/>
    </xf>
    <xf numFmtId="206" fontId="51" fillId="0" borderId="0" xfId="158" applyNumberFormat="1" applyFont="1" applyAlignment="1">
      <alignment horizontal="left"/>
    </xf>
    <xf numFmtId="0" fontId="49" fillId="0" borderId="0" xfId="157" applyFont="1" applyAlignment="1">
      <alignment horizontal="center"/>
    </xf>
    <xf numFmtId="0" fontId="49" fillId="16" borderId="137" xfId="158" applyFont="1" applyFill="1" applyBorder="1" applyAlignment="1">
      <alignment horizontal="center" vertical="center"/>
    </xf>
    <xf numFmtId="0" fontId="49" fillId="3" borderId="139" xfId="0" applyFont="1" applyFill="1" applyBorder="1" applyAlignment="1">
      <alignment horizontal="center" vertical="center"/>
    </xf>
    <xf numFmtId="0" fontId="49" fillId="3" borderId="140" xfId="158" applyFont="1" applyFill="1" applyBorder="1" applyAlignment="1">
      <alignment horizontal="center" vertical="center"/>
    </xf>
    <xf numFmtId="180" fontId="57" fillId="0" borderId="144" xfId="158" applyNumberFormat="1" applyFont="1" applyBorder="1"/>
    <xf numFmtId="3" fontId="57" fillId="0" borderId="144" xfId="0" applyNumberFormat="1" applyFont="1" applyBorder="1" applyAlignment="1">
      <alignment horizontal="center"/>
    </xf>
    <xf numFmtId="3" fontId="57" fillId="0" borderId="144" xfId="158" applyNumberFormat="1" applyFont="1" applyBorder="1" applyAlignment="1">
      <alignment horizontal="center"/>
    </xf>
    <xf numFmtId="180" fontId="60" fillId="0" borderId="144" xfId="158" applyNumberFormat="1" applyFont="1" applyBorder="1"/>
    <xf numFmtId="3" fontId="60" fillId="0" borderId="144" xfId="0" applyNumberFormat="1" applyFont="1" applyBorder="1" applyAlignment="1">
      <alignment horizontal="center"/>
    </xf>
    <xf numFmtId="3" fontId="60" fillId="0" borderId="144" xfId="158" applyNumberFormat="1" applyFont="1" applyBorder="1" applyAlignment="1">
      <alignment horizontal="center"/>
    </xf>
    <xf numFmtId="0" fontId="49" fillId="16" borderId="146" xfId="158" applyFont="1" applyFill="1" applyBorder="1" applyAlignment="1">
      <alignment vertical="center"/>
    </xf>
    <xf numFmtId="180" fontId="49" fillId="0" borderId="144" xfId="158" applyNumberFormat="1" applyFont="1" applyBorder="1"/>
    <xf numFmtId="3" fontId="49" fillId="0" borderId="144" xfId="158" applyNumberFormat="1" applyFont="1" applyBorder="1" applyAlignment="1">
      <alignment horizontal="center"/>
    </xf>
    <xf numFmtId="0" fontId="49" fillId="16" borderId="148" xfId="158" applyFont="1" applyFill="1" applyBorder="1" applyAlignment="1">
      <alignment vertical="center"/>
    </xf>
    <xf numFmtId="180" fontId="57" fillId="0" borderId="149" xfId="158" applyNumberFormat="1" applyFont="1" applyBorder="1"/>
    <xf numFmtId="0" fontId="49" fillId="16" borderId="150" xfId="158" applyFont="1" applyFill="1" applyBorder="1" applyAlignment="1">
      <alignment vertical="center"/>
    </xf>
    <xf numFmtId="180" fontId="49" fillId="0" borderId="151" xfId="158" applyNumberFormat="1" applyFont="1" applyBorder="1"/>
    <xf numFmtId="180" fontId="57" fillId="0" borderId="151" xfId="158" applyNumberFormat="1" applyFont="1" applyBorder="1"/>
    <xf numFmtId="3" fontId="49" fillId="0" borderId="151" xfId="158" applyNumberFormat="1" applyFont="1" applyBorder="1" applyAlignment="1">
      <alignment horizontal="center"/>
    </xf>
    <xf numFmtId="0" fontId="60" fillId="3" borderId="152" xfId="158" applyFont="1" applyFill="1" applyBorder="1"/>
    <xf numFmtId="204" fontId="49" fillId="0" borderId="153" xfId="158" applyNumberFormat="1" applyFont="1" applyBorder="1"/>
    <xf numFmtId="180" fontId="57" fillId="0" borderId="153" xfId="158" applyNumberFormat="1" applyFont="1" applyBorder="1"/>
    <xf numFmtId="3" fontId="49" fillId="0" borderId="153" xfId="158" applyNumberFormat="1" applyFont="1" applyBorder="1" applyAlignment="1">
      <alignment horizontal="center"/>
    </xf>
    <xf numFmtId="3" fontId="69" fillId="0" borderId="0" xfId="158" applyNumberFormat="1" applyFont="1" applyAlignment="1">
      <alignment horizontal="left"/>
    </xf>
    <xf numFmtId="0" fontId="70" fillId="0" borderId="0" xfId="158" applyFont="1" applyAlignment="1">
      <alignment vertical="top"/>
    </xf>
    <xf numFmtId="1" fontId="49" fillId="2" borderId="136" xfId="157" applyNumberFormat="1" applyFont="1" applyFill="1" applyBorder="1" applyAlignment="1">
      <alignment horizontal="center"/>
    </xf>
    <xf numFmtId="0" fontId="49" fillId="6" borderId="140" xfId="158" applyFont="1" applyFill="1" applyBorder="1" applyAlignment="1">
      <alignment horizontal="center" vertical="center"/>
    </xf>
    <xf numFmtId="0" fontId="49" fillId="12" borderId="140" xfId="158" applyFont="1" applyFill="1" applyBorder="1" applyAlignment="1">
      <alignment horizontal="center" vertical="center" wrapText="1"/>
    </xf>
    <xf numFmtId="3" fontId="57" fillId="0" borderId="149" xfId="158" applyNumberFormat="1" applyFont="1" applyBorder="1" applyAlignment="1">
      <alignment horizontal="center"/>
    </xf>
    <xf numFmtId="0" fontId="49" fillId="3" borderId="140" xfId="158" applyFont="1" applyFill="1" applyBorder="1" applyAlignment="1">
      <alignment horizontal="center" vertical="center" wrapText="1"/>
    </xf>
    <xf numFmtId="0" fontId="49" fillId="20" borderId="122" xfId="158" applyFont="1" applyFill="1" applyBorder="1" applyAlignment="1">
      <alignment vertical="center"/>
    </xf>
    <xf numFmtId="0" fontId="49" fillId="0" borderId="0" xfId="158" applyFont="1" applyAlignment="1">
      <alignment horizontal="center" vertical="center"/>
    </xf>
    <xf numFmtId="2" fontId="49" fillId="0" borderId="0" xfId="158" applyNumberFormat="1" applyFont="1"/>
    <xf numFmtId="0" fontId="49" fillId="3" borderId="154" xfId="158" applyFont="1" applyFill="1" applyBorder="1" applyAlignment="1">
      <alignment horizontal="center" vertical="center" wrapText="1"/>
    </xf>
    <xf numFmtId="0" fontId="49" fillId="13" borderId="140" xfId="158" applyFont="1" applyFill="1" applyBorder="1" applyAlignment="1">
      <alignment horizontal="center" vertical="center"/>
    </xf>
    <xf numFmtId="0" fontId="49" fillId="19" borderId="0" xfId="158" applyFont="1" applyFill="1"/>
    <xf numFmtId="38" fontId="49" fillId="0" borderId="0" xfId="158" applyNumberFormat="1" applyFont="1"/>
    <xf numFmtId="166" fontId="57" fillId="19" borderId="0" xfId="76" applyFont="1" applyFill="1"/>
    <xf numFmtId="0" fontId="49" fillId="16" borderId="96" xfId="158" applyFont="1" applyFill="1" applyBorder="1" applyAlignment="1">
      <alignment horizontal="center" vertical="center"/>
    </xf>
    <xf numFmtId="0" fontId="49" fillId="17" borderId="97" xfId="158" applyFont="1" applyFill="1" applyBorder="1" applyAlignment="1">
      <alignment horizontal="center" vertical="center"/>
    </xf>
    <xf numFmtId="0" fontId="49" fillId="17" borderId="97" xfId="158" applyFont="1" applyFill="1" applyBorder="1" applyAlignment="1">
      <alignment vertical="center"/>
    </xf>
    <xf numFmtId="0" fontId="49" fillId="3" borderId="97" xfId="0" applyFont="1" applyFill="1" applyBorder="1" applyAlignment="1">
      <alignment horizontal="center" vertical="center"/>
    </xf>
    <xf numFmtId="0" fontId="49" fillId="18" borderId="97" xfId="158" applyFont="1" applyFill="1" applyBorder="1" applyAlignment="1">
      <alignment horizontal="center" vertical="center" wrapText="1"/>
    </xf>
    <xf numFmtId="180" fontId="57" fillId="0" borderId="86" xfId="158" applyNumberFormat="1" applyFont="1" applyBorder="1"/>
    <xf numFmtId="3" fontId="57" fillId="0" borderId="86" xfId="0" applyNumberFormat="1" applyFont="1" applyBorder="1" applyAlignment="1">
      <alignment horizontal="center"/>
    </xf>
    <xf numFmtId="3" fontId="57" fillId="0" borderId="86" xfId="158" applyNumberFormat="1" applyFont="1" applyBorder="1" applyAlignment="1">
      <alignment horizontal="center"/>
    </xf>
    <xf numFmtId="180" fontId="57" fillId="0" borderId="41" xfId="158" applyNumberFormat="1" applyFont="1" applyBorder="1"/>
    <xf numFmtId="3" fontId="57" fillId="0" borderId="41" xfId="158" applyNumberFormat="1" applyFont="1" applyBorder="1" applyAlignment="1">
      <alignment horizontal="center"/>
    </xf>
    <xf numFmtId="180" fontId="49" fillId="0" borderId="155" xfId="158" applyNumberFormat="1" applyFont="1" applyBorder="1"/>
    <xf numFmtId="3" fontId="49" fillId="0" borderId="103" xfId="158" applyNumberFormat="1" applyFont="1" applyBorder="1" applyAlignment="1">
      <alignment horizontal="center"/>
    </xf>
    <xf numFmtId="180" fontId="57" fillId="0" borderId="29" xfId="158" applyNumberFormat="1" applyFont="1" applyBorder="1"/>
    <xf numFmtId="180" fontId="57" fillId="0" borderId="156" xfId="158" applyNumberFormat="1" applyFont="1" applyBorder="1"/>
    <xf numFmtId="3" fontId="57" fillId="0" borderId="156" xfId="0" applyNumberFormat="1" applyFont="1" applyBorder="1" applyAlignment="1">
      <alignment horizontal="center"/>
    </xf>
    <xf numFmtId="3" fontId="57" fillId="0" borderId="156" xfId="158" applyNumberFormat="1" applyFont="1" applyBorder="1" applyAlignment="1">
      <alignment horizontal="center"/>
    </xf>
    <xf numFmtId="180" fontId="49" fillId="0" borderId="41" xfId="158" applyNumberFormat="1" applyFont="1" applyBorder="1"/>
    <xf numFmtId="0" fontId="60" fillId="3" borderId="102" xfId="158" applyFont="1" applyFill="1" applyBorder="1"/>
    <xf numFmtId="0" fontId="60" fillId="3" borderId="157" xfId="158" applyFont="1" applyFill="1" applyBorder="1"/>
    <xf numFmtId="204" fontId="49" fillId="0" borderId="72" xfId="158" applyNumberFormat="1" applyFont="1" applyBorder="1"/>
    <xf numFmtId="180" fontId="49" fillId="0" borderId="72" xfId="158" applyNumberFormat="1" applyFont="1" applyBorder="1"/>
    <xf numFmtId="3" fontId="49" fillId="0" borderId="72" xfId="158" applyNumberFormat="1" applyFont="1" applyBorder="1" applyAlignment="1">
      <alignment horizontal="center"/>
    </xf>
    <xf numFmtId="0" fontId="71" fillId="0" borderId="0" xfId="158" applyFont="1"/>
    <xf numFmtId="204" fontId="49" fillId="0" borderId="158" xfId="158" applyNumberFormat="1" applyFont="1" applyBorder="1"/>
    <xf numFmtId="38" fontId="49" fillId="0" borderId="159" xfId="160" applyNumberFormat="1" applyFont="1" applyBorder="1" applyAlignment="1">
      <alignment horizontal="center"/>
    </xf>
    <xf numFmtId="180" fontId="49" fillId="0" borderId="76" xfId="158" applyNumberFormat="1" applyFont="1" applyBorder="1"/>
    <xf numFmtId="3" fontId="49" fillId="0" borderId="34" xfId="158" applyNumberFormat="1" applyFont="1" applyBorder="1" applyAlignment="1">
      <alignment horizontal="center"/>
    </xf>
    <xf numFmtId="0" fontId="49" fillId="5" borderId="97" xfId="158" applyFont="1" applyFill="1" applyBorder="1" applyAlignment="1">
      <alignment horizontal="center" vertical="center" wrapText="1"/>
    </xf>
    <xf numFmtId="0" fontId="49" fillId="5" borderId="160" xfId="158" applyFont="1" applyFill="1" applyBorder="1" applyAlignment="1">
      <alignment horizontal="center" vertical="center" wrapText="1"/>
    </xf>
    <xf numFmtId="3" fontId="57" fillId="0" borderId="161" xfId="158" applyNumberFormat="1" applyFont="1" applyBorder="1" applyAlignment="1">
      <alignment horizontal="center"/>
    </xf>
    <xf numFmtId="3" fontId="57" fillId="0" borderId="162" xfId="158" applyNumberFormat="1" applyFont="1" applyBorder="1" applyAlignment="1">
      <alignment horizontal="center"/>
    </xf>
    <xf numFmtId="0" fontId="30" fillId="0" borderId="18" xfId="0" applyFont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9" fillId="0" borderId="45" xfId="0" applyFont="1" applyBorder="1" applyAlignment="1">
      <alignment horizontal="left" vertical="center"/>
    </xf>
    <xf numFmtId="3" fontId="60" fillId="0" borderId="41" xfId="158" applyNumberFormat="1" applyFont="1" applyBorder="1" applyAlignment="1">
      <alignment horizontal="center"/>
    </xf>
    <xf numFmtId="3" fontId="60" fillId="0" borderId="162" xfId="158" applyNumberFormat="1" applyFont="1" applyBorder="1" applyAlignment="1">
      <alignment horizontal="center"/>
    </xf>
    <xf numFmtId="0" fontId="49" fillId="16" borderId="34" xfId="158" applyFont="1" applyFill="1" applyBorder="1" applyAlignment="1">
      <alignment vertical="center"/>
    </xf>
    <xf numFmtId="0" fontId="49" fillId="16" borderId="52" xfId="158" applyFont="1" applyFill="1" applyBorder="1" applyAlignment="1">
      <alignment vertical="center"/>
    </xf>
    <xf numFmtId="0" fontId="49" fillId="16" borderId="27" xfId="158" applyFont="1" applyFill="1" applyBorder="1" applyAlignment="1">
      <alignment vertical="center"/>
    </xf>
    <xf numFmtId="0" fontId="49" fillId="16" borderId="156" xfId="158" applyFont="1" applyFill="1" applyBorder="1" applyAlignment="1">
      <alignment vertical="center"/>
    </xf>
    <xf numFmtId="180" fontId="60" fillId="0" borderId="142" xfId="158" applyNumberFormat="1" applyFont="1" applyBorder="1"/>
    <xf numFmtId="3" fontId="60" fillId="0" borderId="142" xfId="0" applyNumberFormat="1" applyFont="1" applyBorder="1" applyAlignment="1">
      <alignment horizontal="center"/>
    </xf>
    <xf numFmtId="3" fontId="60" fillId="0" borderId="142" xfId="158" applyNumberFormat="1" applyFont="1" applyBorder="1" applyAlignment="1">
      <alignment horizontal="center"/>
    </xf>
    <xf numFmtId="164" fontId="60" fillId="0" borderId="0" xfId="158" applyNumberFormat="1" applyFont="1"/>
    <xf numFmtId="180" fontId="60" fillId="0" borderId="125" xfId="158" applyNumberFormat="1" applyFont="1" applyBorder="1"/>
    <xf numFmtId="3" fontId="60" fillId="0" borderId="126" xfId="0" applyNumberFormat="1" applyFont="1" applyBorder="1" applyAlignment="1">
      <alignment horizontal="center"/>
    </xf>
    <xf numFmtId="4" fontId="60" fillId="0" borderId="126" xfId="158" applyNumberFormat="1" applyFont="1" applyBorder="1"/>
    <xf numFmtId="4" fontId="60" fillId="0" borderId="126" xfId="158" applyNumberFormat="1" applyFont="1" applyBorder="1" applyAlignment="1">
      <alignment horizontal="center"/>
    </xf>
    <xf numFmtId="4" fontId="60" fillId="0" borderId="133" xfId="158" applyNumberFormat="1" applyFont="1" applyBorder="1"/>
    <xf numFmtId="4" fontId="60" fillId="0" borderId="134" xfId="158" applyNumberFormat="1" applyFont="1" applyBorder="1"/>
    <xf numFmtId="180" fontId="60" fillId="0" borderId="3" xfId="158" applyNumberFormat="1" applyFont="1" applyBorder="1"/>
    <xf numFmtId="4" fontId="60" fillId="0" borderId="3" xfId="158" applyNumberFormat="1" applyFont="1" applyBorder="1" applyAlignment="1">
      <alignment horizontal="right" vertical="center"/>
    </xf>
    <xf numFmtId="0" fontId="59" fillId="16" borderId="111" xfId="158" applyFont="1" applyFill="1" applyBorder="1" applyAlignment="1">
      <alignment horizontal="center" vertical="center"/>
    </xf>
    <xf numFmtId="4" fontId="60" fillId="0" borderId="2" xfId="158" applyNumberFormat="1" applyFont="1" applyBorder="1" applyAlignment="1">
      <alignment horizontal="right" vertical="center"/>
    </xf>
    <xf numFmtId="4" fontId="60" fillId="0" borderId="15" xfId="158" applyNumberFormat="1" applyFont="1" applyBorder="1" applyAlignment="1">
      <alignment horizontal="right" vertical="center"/>
    </xf>
    <xf numFmtId="0" fontId="28" fillId="0" borderId="21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7" fillId="0" borderId="21" xfId="0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5" fillId="0" borderId="70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9" fontId="49" fillId="9" borderId="3" xfId="158" applyNumberFormat="1" applyFont="1" applyFill="1" applyBorder="1" applyAlignment="1">
      <alignment horizontal="center"/>
    </xf>
    <xf numFmtId="9" fontId="49" fillId="9" borderId="5" xfId="158" applyNumberFormat="1" applyFont="1" applyFill="1" applyBorder="1" applyAlignment="1">
      <alignment horizontal="center"/>
    </xf>
    <xf numFmtId="0" fontId="24" fillId="0" borderId="18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0" fillId="0" borderId="0" xfId="0" applyAlignment="1">
      <alignment horizontal="center"/>
    </xf>
    <xf numFmtId="0" fontId="124" fillId="0" borderId="0" xfId="0" applyFont="1"/>
    <xf numFmtId="0" fontId="49" fillId="16" borderId="123" xfId="158" applyFont="1" applyFill="1" applyBorder="1" applyAlignment="1">
      <alignment vertical="center"/>
    </xf>
    <xf numFmtId="0" fontId="49" fillId="16" borderId="187" xfId="158" applyFont="1" applyFill="1" applyBorder="1" applyAlignment="1">
      <alignment horizontal="center" vertical="center"/>
    </xf>
    <xf numFmtId="4" fontId="125" fillId="2" borderId="188" xfId="158" applyNumberFormat="1" applyFont="1" applyFill="1" applyBorder="1" applyAlignment="1">
      <alignment horizontal="center" vertical="center"/>
    </xf>
    <xf numFmtId="0" fontId="126" fillId="74" borderId="188" xfId="0" applyFont="1" applyFill="1" applyBorder="1" applyAlignment="1">
      <alignment horizontal="center"/>
    </xf>
    <xf numFmtId="0" fontId="126" fillId="2" borderId="188" xfId="0" applyFont="1" applyFill="1" applyBorder="1" applyAlignment="1">
      <alignment horizontal="center"/>
    </xf>
    <xf numFmtId="0" fontId="126" fillId="75" borderId="188" xfId="0" applyFont="1" applyFill="1" applyBorder="1" applyAlignment="1">
      <alignment horizontal="center"/>
    </xf>
    <xf numFmtId="0" fontId="126" fillId="2" borderId="189" xfId="0" applyFont="1" applyFill="1" applyBorder="1" applyAlignment="1">
      <alignment horizontal="center"/>
    </xf>
    <xf numFmtId="180" fontId="60" fillId="0" borderId="190" xfId="158" applyNumberFormat="1" applyFont="1" applyBorder="1"/>
    <xf numFmtId="180" fontId="60" fillId="0" borderId="191" xfId="158" applyNumberFormat="1" applyFont="1" applyBorder="1"/>
    <xf numFmtId="3" fontId="60" fillId="0" borderId="191" xfId="0" applyNumberFormat="1" applyFont="1" applyBorder="1" applyAlignment="1">
      <alignment horizontal="center"/>
    </xf>
    <xf numFmtId="164" fontId="0" fillId="74" borderId="191" xfId="1" applyFont="1" applyFill="1" applyBorder="1"/>
    <xf numFmtId="164" fontId="0" fillId="2" borderId="191" xfId="1" applyFont="1" applyFill="1" applyBorder="1"/>
    <xf numFmtId="164" fontId="0" fillId="75" borderId="191" xfId="1" applyFont="1" applyFill="1" applyBorder="1"/>
    <xf numFmtId="164" fontId="0" fillId="2" borderId="192" xfId="1" applyFont="1" applyFill="1" applyBorder="1"/>
    <xf numFmtId="180" fontId="57" fillId="0" borderId="193" xfId="158" applyNumberFormat="1" applyFont="1" applyBorder="1"/>
    <xf numFmtId="180" fontId="57" fillId="0" borderId="194" xfId="158" applyNumberFormat="1" applyFont="1" applyBorder="1"/>
    <xf numFmtId="3" fontId="57" fillId="0" borderId="194" xfId="0" applyNumberFormat="1" applyFont="1" applyBorder="1" applyAlignment="1">
      <alignment horizontal="center"/>
    </xf>
    <xf numFmtId="164" fontId="0" fillId="74" borderId="194" xfId="1" applyFont="1" applyFill="1" applyBorder="1"/>
    <xf numFmtId="164" fontId="0" fillId="2" borderId="194" xfId="1" applyFont="1" applyFill="1" applyBorder="1"/>
    <xf numFmtId="164" fontId="0" fillId="75" borderId="194" xfId="1" applyFont="1" applyFill="1" applyBorder="1"/>
    <xf numFmtId="164" fontId="0" fillId="2" borderId="195" xfId="1" applyFont="1" applyFill="1" applyBorder="1"/>
    <xf numFmtId="180" fontId="60" fillId="0" borderId="193" xfId="158" applyNumberFormat="1" applyFont="1" applyBorder="1"/>
    <xf numFmtId="180" fontId="60" fillId="0" borderId="194" xfId="158" applyNumberFormat="1" applyFont="1" applyBorder="1"/>
    <xf numFmtId="3" fontId="60" fillId="0" borderId="194" xfId="0" applyNumberFormat="1" applyFont="1" applyBorder="1" applyAlignment="1">
      <alignment horizontal="center"/>
    </xf>
    <xf numFmtId="180" fontId="49" fillId="0" borderId="193" xfId="158" applyNumberFormat="1" applyFont="1" applyBorder="1"/>
    <xf numFmtId="3" fontId="49" fillId="0" borderId="194" xfId="158" applyNumberFormat="1" applyFont="1" applyBorder="1" applyAlignment="1">
      <alignment horizontal="center"/>
    </xf>
    <xf numFmtId="3" fontId="65" fillId="0" borderId="194" xfId="0" applyNumberFormat="1" applyFont="1" applyBorder="1" applyAlignment="1">
      <alignment horizontal="center"/>
    </xf>
    <xf numFmtId="0" fontId="0" fillId="74" borderId="194" xfId="0" applyFill="1" applyBorder="1"/>
    <xf numFmtId="0" fontId="0" fillId="2" borderId="194" xfId="0" applyFill="1" applyBorder="1"/>
    <xf numFmtId="4" fontId="0" fillId="75" borderId="194" xfId="0" applyNumberFormat="1" applyFill="1" applyBorder="1"/>
    <xf numFmtId="0" fontId="0" fillId="2" borderId="195" xfId="0" applyFill="1" applyBorder="1"/>
    <xf numFmtId="0" fontId="0" fillId="75" borderId="194" xfId="0" applyFill="1" applyBorder="1"/>
    <xf numFmtId="180" fontId="49" fillId="0" borderId="196" xfId="158" applyNumberFormat="1" applyFont="1" applyBorder="1"/>
    <xf numFmtId="180" fontId="57" fillId="0" borderId="197" xfId="158" applyNumberFormat="1" applyFont="1" applyBorder="1"/>
    <xf numFmtId="0" fontId="0" fillId="74" borderId="197" xfId="0" applyFill="1" applyBorder="1"/>
    <xf numFmtId="0" fontId="0" fillId="2" borderId="197" xfId="0" applyFill="1" applyBorder="1"/>
    <xf numFmtId="0" fontId="0" fillId="75" borderId="197" xfId="0" applyFill="1" applyBorder="1"/>
    <xf numFmtId="0" fontId="0" fillId="2" borderId="198" xfId="0" applyFill="1" applyBorder="1"/>
    <xf numFmtId="180" fontId="49" fillId="0" borderId="190" xfId="158" applyNumberFormat="1" applyFont="1" applyBorder="1"/>
    <xf numFmtId="180" fontId="57" fillId="0" borderId="191" xfId="158" applyNumberFormat="1" applyFont="1" applyBorder="1"/>
    <xf numFmtId="3" fontId="49" fillId="5" borderId="191" xfId="158" applyNumberFormat="1" applyFont="1" applyFill="1" applyBorder="1" applyAlignment="1">
      <alignment horizontal="center"/>
    </xf>
    <xf numFmtId="0" fontId="0" fillId="74" borderId="191" xfId="0" applyFill="1" applyBorder="1"/>
    <xf numFmtId="0" fontId="0" fillId="2" borderId="191" xfId="0" applyFill="1" applyBorder="1"/>
    <xf numFmtId="0" fontId="0" fillId="75" borderId="191" xfId="0" applyFill="1" applyBorder="1"/>
    <xf numFmtId="0" fontId="0" fillId="2" borderId="192" xfId="0" applyFill="1" applyBorder="1"/>
    <xf numFmtId="204" fontId="49" fillId="0" borderId="196" xfId="158" applyNumberFormat="1" applyFont="1" applyBorder="1"/>
    <xf numFmtId="180" fontId="49" fillId="0" borderId="197" xfId="158" applyNumberFormat="1" applyFont="1" applyBorder="1"/>
    <xf numFmtId="3" fontId="49" fillId="5" borderId="197" xfId="158" applyNumberFormat="1" applyFont="1" applyFill="1" applyBorder="1" applyAlignment="1">
      <alignment horizontal="center"/>
    </xf>
    <xf numFmtId="0" fontId="21" fillId="0" borderId="18" xfId="0" applyFont="1" applyBorder="1" applyAlignment="1">
      <alignment vertical="center"/>
    </xf>
    <xf numFmtId="4" fontId="20" fillId="0" borderId="8" xfId="0" applyNumberFormat="1" applyFont="1" applyBorder="1" applyAlignment="1">
      <alignment vertical="center"/>
    </xf>
    <xf numFmtId="199" fontId="20" fillId="0" borderId="8" xfId="0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left" vertical="center"/>
    </xf>
    <xf numFmtId="0" fontId="18" fillId="0" borderId="18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4" fontId="16" fillId="0" borderId="18" xfId="0" applyNumberFormat="1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4" fontId="49" fillId="14" borderId="41" xfId="3" applyNumberFormat="1" applyFont="1" applyFill="1" applyBorder="1"/>
    <xf numFmtId="10" fontId="49" fillId="14" borderId="56" xfId="158" applyNumberFormat="1" applyFont="1" applyFill="1" applyBorder="1"/>
    <xf numFmtId="4" fontId="57" fillId="0" borderId="3" xfId="158" applyNumberFormat="1" applyFont="1" applyBorder="1" applyAlignment="1">
      <alignment horizontal="right" vertical="center"/>
    </xf>
    <xf numFmtId="9" fontId="57" fillId="0" borderId="3" xfId="158" applyNumberFormat="1" applyFont="1" applyBorder="1" applyAlignment="1">
      <alignment horizontal="right" vertical="center"/>
    </xf>
    <xf numFmtId="9" fontId="57" fillId="0" borderId="15" xfId="158" applyNumberFormat="1" applyFont="1" applyBorder="1" applyAlignment="1">
      <alignment horizontal="right" vertical="center"/>
    </xf>
    <xf numFmtId="9" fontId="57" fillId="0" borderId="41" xfId="158" applyNumberFormat="1" applyFont="1" applyBorder="1" applyAlignment="1">
      <alignment horizontal="right" vertical="center"/>
    </xf>
    <xf numFmtId="9" fontId="57" fillId="0" borderId="56" xfId="158" applyNumberFormat="1" applyFont="1" applyBorder="1" applyAlignment="1">
      <alignment horizontal="right" vertical="center"/>
    </xf>
    <xf numFmtId="4" fontId="49" fillId="10" borderId="41" xfId="158" applyNumberFormat="1" applyFont="1" applyFill="1" applyBorder="1" applyAlignment="1">
      <alignment horizontal="right" vertical="center"/>
    </xf>
    <xf numFmtId="9" fontId="49" fillId="10" borderId="41" xfId="158" applyNumberFormat="1" applyFont="1" applyFill="1" applyBorder="1" applyAlignment="1">
      <alignment horizontal="right" vertical="center"/>
    </xf>
    <xf numFmtId="4" fontId="57" fillId="0" borderId="5" xfId="158" applyNumberFormat="1" applyFont="1" applyBorder="1" applyAlignment="1">
      <alignment horizontal="right" vertical="center"/>
    </xf>
    <xf numFmtId="9" fontId="57" fillId="0" borderId="5" xfId="158" applyNumberFormat="1" applyFont="1" applyBorder="1" applyAlignment="1">
      <alignment horizontal="right" vertical="center"/>
    </xf>
    <xf numFmtId="9" fontId="57" fillId="0" borderId="16" xfId="158" applyNumberFormat="1" applyFont="1" applyBorder="1" applyAlignment="1">
      <alignment horizontal="right" vertical="center"/>
    </xf>
    <xf numFmtId="0" fontId="65" fillId="75" borderId="2" xfId="158" applyFont="1" applyFill="1" applyBorder="1"/>
    <xf numFmtId="0" fontId="65" fillId="75" borderId="40" xfId="158" applyFont="1" applyFill="1" applyBorder="1"/>
    <xf numFmtId="4" fontId="14" fillId="0" borderId="8" xfId="0" applyNumberFormat="1" applyFont="1" applyBorder="1" applyAlignment="1">
      <alignment vertical="center"/>
    </xf>
    <xf numFmtId="0" fontId="14" fillId="0" borderId="45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" fontId="14" fillId="0" borderId="11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4" fontId="11" fillId="0" borderId="18" xfId="0" applyNumberFormat="1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45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8" fillId="0" borderId="18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207" fontId="0" fillId="0" borderId="11" xfId="0" applyNumberForma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5" fillId="4" borderId="42" xfId="0" applyFont="1" applyFill="1" applyBorder="1" applyAlignment="1">
      <alignment vertical="center"/>
    </xf>
    <xf numFmtId="4" fontId="49" fillId="76" borderId="5" xfId="3" applyNumberFormat="1" applyFont="1" applyFill="1" applyBorder="1"/>
    <xf numFmtId="10" fontId="49" fillId="76" borderId="16" xfId="158" applyNumberFormat="1" applyFont="1" applyFill="1" applyBorder="1"/>
    <xf numFmtId="0" fontId="4" fillId="0" borderId="45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0" fontId="0" fillId="4" borderId="44" xfId="3" applyNumberFormat="1" applyFont="1" applyFill="1" applyBorder="1" applyAlignment="1">
      <alignment horizontal="right" vertical="center"/>
    </xf>
    <xf numFmtId="200" fontId="0" fillId="0" borderId="44" xfId="3" applyNumberFormat="1" applyFont="1" applyFill="1" applyBorder="1" applyAlignment="1">
      <alignment horizontal="right" vertical="center"/>
    </xf>
    <xf numFmtId="1" fontId="5" fillId="0" borderId="43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49" fillId="16" borderId="103" xfId="158" applyFont="1" applyFill="1" applyBorder="1" applyAlignment="1">
      <alignment horizontal="center" vertical="center"/>
    </xf>
    <xf numFmtId="0" fontId="49" fillId="16" borderId="27" xfId="158" applyFont="1" applyFill="1" applyBorder="1" applyAlignment="1">
      <alignment horizontal="center" vertical="center"/>
    </xf>
    <xf numFmtId="206" fontId="51" fillId="0" borderId="136" xfId="158" applyNumberFormat="1" applyFont="1" applyBorder="1" applyAlignment="1">
      <alignment horizontal="left"/>
    </xf>
    <xf numFmtId="0" fontId="49" fillId="16" borderId="183" xfId="158" applyFont="1" applyFill="1" applyBorder="1" applyAlignment="1">
      <alignment horizontal="center" vertical="center"/>
    </xf>
    <xf numFmtId="0" fontId="49" fillId="16" borderId="156" xfId="158" applyFont="1" applyFill="1" applyBorder="1" applyAlignment="1">
      <alignment horizontal="center" vertical="center"/>
    </xf>
    <xf numFmtId="0" fontId="49" fillId="16" borderId="147" xfId="158" applyFont="1" applyFill="1" applyBorder="1" applyAlignment="1">
      <alignment horizontal="center" vertical="center"/>
    </xf>
    <xf numFmtId="0" fontId="49" fillId="16" borderId="143" xfId="158" applyFont="1" applyFill="1" applyBorder="1" applyAlignment="1">
      <alignment horizontal="center" vertical="center"/>
    </xf>
    <xf numFmtId="0" fontId="49" fillId="16" borderId="145" xfId="158" applyFont="1" applyFill="1" applyBorder="1" applyAlignment="1">
      <alignment horizontal="center" vertical="center"/>
    </xf>
    <xf numFmtId="0" fontId="49" fillId="17" borderId="138" xfId="158" applyFont="1" applyFill="1" applyBorder="1" applyAlignment="1">
      <alignment horizontal="center" vertical="center"/>
    </xf>
    <xf numFmtId="0" fontId="49" fillId="17" borderId="139" xfId="158" applyFont="1" applyFill="1" applyBorder="1" applyAlignment="1">
      <alignment horizontal="center" vertical="center"/>
    </xf>
    <xf numFmtId="0" fontId="49" fillId="16" borderId="141" xfId="158" applyFont="1" applyFill="1" applyBorder="1" applyAlignment="1">
      <alignment horizontal="center" vertical="center"/>
    </xf>
    <xf numFmtId="0" fontId="49" fillId="16" borderId="123" xfId="158" applyFont="1" applyFill="1" applyBorder="1" applyAlignment="1">
      <alignment horizontal="center" vertical="center"/>
    </xf>
    <xf numFmtId="0" fontId="127" fillId="74" borderId="184" xfId="0" applyFont="1" applyFill="1" applyBorder="1" applyAlignment="1">
      <alignment horizontal="center"/>
    </xf>
    <xf numFmtId="0" fontId="127" fillId="74" borderId="185" xfId="0" applyFont="1" applyFill="1" applyBorder="1" applyAlignment="1">
      <alignment horizontal="center"/>
    </xf>
    <xf numFmtId="0" fontId="127" fillId="75" borderId="185" xfId="0" applyFont="1" applyFill="1" applyBorder="1" applyAlignment="1">
      <alignment horizontal="center"/>
    </xf>
    <xf numFmtId="0" fontId="127" fillId="75" borderId="186" xfId="0" applyFont="1" applyFill="1" applyBorder="1" applyAlignment="1">
      <alignment horizontal="center"/>
    </xf>
    <xf numFmtId="205" fontId="51" fillId="0" borderId="0" xfId="158" applyNumberFormat="1" applyFont="1" applyAlignment="1">
      <alignment horizontal="left" vertical="center"/>
    </xf>
    <xf numFmtId="0" fontId="125" fillId="17" borderId="188" xfId="158" applyFont="1" applyFill="1" applyBorder="1" applyAlignment="1">
      <alignment horizontal="center" vertical="center"/>
    </xf>
    <xf numFmtId="0" fontId="49" fillId="17" borderId="121" xfId="158" applyFont="1" applyFill="1" applyBorder="1" applyAlignment="1">
      <alignment horizontal="center" vertical="center"/>
    </xf>
    <xf numFmtId="0" fontId="49" fillId="17" borderId="122" xfId="158" applyFont="1" applyFill="1" applyBorder="1" applyAlignment="1">
      <alignment horizontal="center" vertical="center"/>
    </xf>
    <xf numFmtId="0" fontId="66" fillId="16" borderId="105" xfId="158" applyFont="1" applyFill="1" applyBorder="1" applyAlignment="1">
      <alignment horizontal="center" vertical="center"/>
    </xf>
    <xf numFmtId="0" fontId="66" fillId="16" borderId="26" xfId="158" applyFont="1" applyFill="1" applyBorder="1" applyAlignment="1">
      <alignment horizontal="center" vertical="center"/>
    </xf>
    <xf numFmtId="0" fontId="66" fillId="16" borderId="118" xfId="158" applyFont="1" applyFill="1" applyBorder="1" applyAlignment="1">
      <alignment horizontal="center" vertical="center"/>
    </xf>
    <xf numFmtId="0" fontId="68" fillId="75" borderId="117" xfId="158" applyFont="1" applyFill="1" applyBorder="1" applyAlignment="1">
      <alignment horizontal="center" vertical="center"/>
    </xf>
    <xf numFmtId="0" fontId="68" fillId="75" borderId="119" xfId="158" applyFont="1" applyFill="1" applyBorder="1" applyAlignment="1">
      <alignment horizontal="center" vertical="center"/>
    </xf>
    <xf numFmtId="203" fontId="68" fillId="0" borderId="1" xfId="158" applyNumberFormat="1" applyFont="1" applyBorder="1" applyAlignment="1">
      <alignment horizontal="left"/>
    </xf>
    <xf numFmtId="4" fontId="68" fillId="2" borderId="24" xfId="158" applyNumberFormat="1" applyFont="1" applyFill="1" applyBorder="1" applyAlignment="1">
      <alignment horizontal="center" vertical="center" wrapText="1"/>
    </xf>
    <xf numFmtId="4" fontId="68" fillId="2" borderId="25" xfId="158" applyNumberFormat="1" applyFont="1" applyFill="1" applyBorder="1" applyAlignment="1">
      <alignment horizontal="center" vertical="center" wrapText="1"/>
    </xf>
    <xf numFmtId="4" fontId="68" fillId="2" borderId="84" xfId="158" applyNumberFormat="1" applyFont="1" applyFill="1" applyBorder="1" applyAlignment="1">
      <alignment horizontal="center" vertical="center" wrapText="1"/>
    </xf>
    <xf numFmtId="4" fontId="68" fillId="11" borderId="3" xfId="158" applyNumberFormat="1" applyFont="1" applyFill="1" applyBorder="1" applyAlignment="1">
      <alignment horizontal="center" vertical="center"/>
    </xf>
    <xf numFmtId="0" fontId="66" fillId="17" borderId="3" xfId="158" applyFont="1" applyFill="1" applyBorder="1" applyAlignment="1">
      <alignment horizontal="center" vertical="center"/>
    </xf>
    <xf numFmtId="0" fontId="66" fillId="17" borderId="5" xfId="158" applyFont="1" applyFill="1" applyBorder="1" applyAlignment="1">
      <alignment horizontal="center" vertical="center"/>
    </xf>
    <xf numFmtId="0" fontId="66" fillId="16" borderId="2" xfId="158" applyFont="1" applyFill="1" applyBorder="1" applyAlignment="1">
      <alignment horizontal="center" vertical="center"/>
    </xf>
    <xf numFmtId="0" fontId="66" fillId="16" borderId="4" xfId="158" applyFont="1" applyFill="1" applyBorder="1" applyAlignment="1">
      <alignment horizontal="center" vertical="center"/>
    </xf>
    <xf numFmtId="4" fontId="68" fillId="11" borderId="3" xfId="158" applyNumberFormat="1" applyFont="1" applyFill="1" applyBorder="1" applyAlignment="1">
      <alignment horizontal="center" vertical="center" wrapText="1"/>
    </xf>
    <xf numFmtId="4" fontId="68" fillId="11" borderId="15" xfId="158" applyNumberFormat="1" applyFont="1" applyFill="1" applyBorder="1" applyAlignment="1">
      <alignment horizontal="center" vertical="center"/>
    </xf>
    <xf numFmtId="4" fontId="68" fillId="11" borderId="25" xfId="158" applyNumberFormat="1" applyFont="1" applyFill="1" applyBorder="1" applyAlignment="1">
      <alignment horizontal="center" vertical="center"/>
    </xf>
    <xf numFmtId="4" fontId="68" fillId="11" borderId="81" xfId="158" applyNumberFormat="1" applyFont="1" applyFill="1" applyBorder="1" applyAlignment="1">
      <alignment horizontal="center" vertical="center"/>
    </xf>
    <xf numFmtId="0" fontId="66" fillId="16" borderId="117" xfId="158" applyFont="1" applyFill="1" applyBorder="1" applyAlignment="1">
      <alignment horizontal="center" vertical="center"/>
    </xf>
    <xf numFmtId="0" fontId="56" fillId="3" borderId="3" xfId="158" applyFont="1" applyFill="1" applyBorder="1" applyAlignment="1">
      <alignment horizontal="center"/>
    </xf>
    <xf numFmtId="0" fontId="56" fillId="3" borderId="15" xfId="158" applyFont="1" applyFill="1" applyBorder="1" applyAlignment="1">
      <alignment horizontal="center"/>
    </xf>
    <xf numFmtId="0" fontId="51" fillId="2" borderId="41" xfId="158" applyFont="1" applyFill="1" applyBorder="1" applyAlignment="1">
      <alignment horizontal="center" vertical="center" wrapText="1"/>
    </xf>
    <xf numFmtId="0" fontId="51" fillId="9" borderId="41" xfId="158" applyFont="1" applyFill="1" applyBorder="1" applyAlignment="1">
      <alignment horizontal="center" vertical="center"/>
    </xf>
    <xf numFmtId="0" fontId="51" fillId="3" borderId="41" xfId="158" applyFont="1" applyFill="1" applyBorder="1" applyAlignment="1">
      <alignment horizontal="center" vertical="center"/>
    </xf>
    <xf numFmtId="0" fontId="51" fillId="3" borderId="56" xfId="158" applyFont="1" applyFill="1" applyBorder="1" applyAlignment="1">
      <alignment horizontal="center" vertical="center"/>
    </xf>
    <xf numFmtId="0" fontId="49" fillId="17" borderId="3" xfId="158" applyFont="1" applyFill="1" applyBorder="1" applyAlignment="1">
      <alignment horizontal="center" vertical="center"/>
    </xf>
    <xf numFmtId="0" fontId="49" fillId="17" borderId="5" xfId="158" applyFont="1" applyFill="1" applyBorder="1" applyAlignment="1">
      <alignment horizontal="center" vertical="center"/>
    </xf>
    <xf numFmtId="0" fontId="56" fillId="0" borderId="0" xfId="158" applyFont="1" applyAlignment="1">
      <alignment horizontal="center" vertical="center"/>
    </xf>
    <xf numFmtId="203" fontId="51" fillId="0" borderId="0" xfId="158" applyNumberFormat="1" applyFont="1" applyAlignment="1">
      <alignment horizontal="center" vertical="center"/>
    </xf>
    <xf numFmtId="0" fontId="56" fillId="9" borderId="2" xfId="158" applyFont="1" applyFill="1" applyBorder="1" applyAlignment="1">
      <alignment horizontal="center"/>
    </xf>
    <xf numFmtId="0" fontId="56" fillId="9" borderId="3" xfId="158" applyFont="1" applyFill="1" applyBorder="1" applyAlignment="1">
      <alignment horizontal="center"/>
    </xf>
    <xf numFmtId="0" fontId="49" fillId="16" borderId="109" xfId="158" applyFont="1" applyFill="1" applyBorder="1" applyAlignment="1">
      <alignment horizontal="center" vertical="center"/>
    </xf>
    <xf numFmtId="0" fontId="49" fillId="16" borderId="110" xfId="158" applyFont="1" applyFill="1" applyBorder="1" applyAlignment="1">
      <alignment horizontal="center" vertical="center"/>
    </xf>
    <xf numFmtId="0" fontId="52" fillId="0" borderId="3" xfId="0" applyFont="1" applyBorder="1" applyAlignment="1">
      <alignment horizontal="center" vertical="center" wrapText="1"/>
    </xf>
    <xf numFmtId="0" fontId="52" fillId="3" borderId="3" xfId="0" applyFont="1" applyFill="1" applyBorder="1" applyAlignment="1">
      <alignment horizontal="center" vertical="center" wrapText="1"/>
    </xf>
    <xf numFmtId="0" fontId="52" fillId="14" borderId="3" xfId="0" applyFont="1" applyFill="1" applyBorder="1" applyAlignment="1">
      <alignment horizontal="center" vertical="center" wrapText="1"/>
    </xf>
    <xf numFmtId="0" fontId="52" fillId="15" borderId="3" xfId="0" applyFont="1" applyFill="1" applyBorder="1" applyAlignment="1">
      <alignment horizontal="center" vertical="center" wrapText="1"/>
    </xf>
    <xf numFmtId="0" fontId="52" fillId="15" borderId="24" xfId="0" applyFont="1" applyFill="1" applyBorder="1" applyAlignment="1">
      <alignment horizontal="center" vertical="center" wrapText="1"/>
    </xf>
    <xf numFmtId="0" fontId="32" fillId="0" borderId="99" xfId="0" applyFont="1" applyBorder="1" applyAlignment="1">
      <alignment horizontal="center" vertical="center"/>
    </xf>
    <xf numFmtId="0" fontId="32" fillId="0" borderId="100" xfId="0" applyFont="1" applyBorder="1" applyAlignment="1">
      <alignment horizontal="center" vertical="center"/>
    </xf>
    <xf numFmtId="0" fontId="32" fillId="3" borderId="86" xfId="0" applyFont="1" applyFill="1" applyBorder="1" applyAlignment="1">
      <alignment horizontal="center" vertical="center"/>
    </xf>
    <xf numFmtId="0" fontId="32" fillId="3" borderId="85" xfId="0" applyFont="1" applyFill="1" applyBorder="1" applyAlignment="1">
      <alignment horizontal="center" vertical="center"/>
    </xf>
    <xf numFmtId="0" fontId="32" fillId="5" borderId="86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2" fillId="0" borderId="40" xfId="0" applyFont="1" applyBorder="1" applyAlignment="1">
      <alignment horizontal="center" vertical="center"/>
    </xf>
    <xf numFmtId="0" fontId="52" fillId="0" borderId="105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0" fontId="52" fillId="0" borderId="103" xfId="0" applyFont="1" applyBorder="1" applyAlignment="1">
      <alignment horizontal="center" vertical="center"/>
    </xf>
    <xf numFmtId="0" fontId="52" fillId="0" borderId="41" xfId="0" applyFont="1" applyBorder="1" applyAlignment="1">
      <alignment horizontal="center" vertical="center" wrapText="1"/>
    </xf>
    <xf numFmtId="0" fontId="52" fillId="0" borderId="103" xfId="0" applyFont="1" applyBorder="1" applyAlignment="1">
      <alignment horizontal="center" vertical="center" wrapText="1"/>
    </xf>
    <xf numFmtId="0" fontId="52" fillId="3" borderId="41" xfId="0" applyFont="1" applyFill="1" applyBorder="1" applyAlignment="1">
      <alignment horizontal="center" vertical="center" wrapText="1"/>
    </xf>
    <xf numFmtId="0" fontId="52" fillId="3" borderId="103" xfId="0" applyFont="1" applyFill="1" applyBorder="1" applyAlignment="1">
      <alignment horizontal="center" vertical="center" wrapText="1"/>
    </xf>
    <xf numFmtId="0" fontId="52" fillId="14" borderId="41" xfId="0" applyFont="1" applyFill="1" applyBorder="1" applyAlignment="1">
      <alignment horizontal="center" vertical="center" wrapText="1"/>
    </xf>
    <xf numFmtId="0" fontId="52" fillId="14" borderId="103" xfId="0" applyFont="1" applyFill="1" applyBorder="1" applyAlignment="1">
      <alignment horizontal="center" vertical="center" wrapText="1"/>
    </xf>
    <xf numFmtId="0" fontId="52" fillId="15" borderId="41" xfId="0" applyFont="1" applyFill="1" applyBorder="1" applyAlignment="1">
      <alignment horizontal="center" vertical="center" wrapText="1"/>
    </xf>
    <xf numFmtId="0" fontId="52" fillId="15" borderId="103" xfId="0" applyFont="1" applyFill="1" applyBorder="1" applyAlignment="1">
      <alignment horizontal="center" vertical="center" wrapText="1"/>
    </xf>
    <xf numFmtId="0" fontId="52" fillId="15" borderId="28" xfId="0" applyFont="1" applyFill="1" applyBorder="1" applyAlignment="1">
      <alignment horizontal="center" vertical="center" wrapText="1"/>
    </xf>
    <xf numFmtId="0" fontId="52" fillId="15" borderId="108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16" fontId="45" fillId="0" borderId="1" xfId="0" applyNumberFormat="1" applyFont="1" applyBorder="1" applyAlignment="1">
      <alignment horizontal="left" vertical="center"/>
    </xf>
    <xf numFmtId="0" fontId="32" fillId="8" borderId="86" xfId="0" applyFont="1" applyFill="1" applyBorder="1" applyAlignment="1">
      <alignment horizontal="center" vertical="center"/>
    </xf>
    <xf numFmtId="0" fontId="32" fillId="8" borderId="98" xfId="0" applyFont="1" applyFill="1" applyBorder="1" applyAlignment="1">
      <alignment horizontal="center" vertical="center"/>
    </xf>
    <xf numFmtId="0" fontId="48" fillId="11" borderId="99" xfId="0" applyFont="1" applyFill="1" applyBorder="1" applyAlignment="1">
      <alignment horizontal="center" vertical="center"/>
    </xf>
    <xf numFmtId="0" fontId="48" fillId="11" borderId="100" xfId="0" applyFont="1" applyFill="1" applyBorder="1" applyAlignment="1">
      <alignment horizontal="center" vertical="center"/>
    </xf>
    <xf numFmtId="0" fontId="32" fillId="8" borderId="85" xfId="0" applyFont="1" applyFill="1" applyBorder="1" applyAlignment="1">
      <alignment horizontal="center" vertical="center"/>
    </xf>
    <xf numFmtId="0" fontId="32" fillId="8" borderId="87" xfId="0" applyFont="1" applyFill="1" applyBorder="1" applyAlignment="1">
      <alignment horizontal="center" vertical="center"/>
    </xf>
    <xf numFmtId="9" fontId="32" fillId="8" borderId="86" xfId="2" applyFont="1" applyFill="1" applyBorder="1" applyAlignment="1">
      <alignment horizontal="center" vertical="center" wrapText="1"/>
    </xf>
    <xf numFmtId="9" fontId="32" fillId="8" borderId="72" xfId="2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198" fontId="32" fillId="0" borderId="3" xfId="0" applyNumberFormat="1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84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4" fontId="32" fillId="0" borderId="24" xfId="0" applyNumberFormat="1" applyFont="1" applyBorder="1" applyAlignment="1">
      <alignment horizontal="center" vertical="center"/>
    </xf>
    <xf numFmtId="4" fontId="32" fillId="0" borderId="34" xfId="0" applyNumberFormat="1" applyFont="1" applyBorder="1" applyAlignment="1">
      <alignment horizontal="center" vertical="center"/>
    </xf>
    <xf numFmtId="4" fontId="32" fillId="0" borderId="36" xfId="0" applyNumberFormat="1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4" fontId="32" fillId="0" borderId="3" xfId="0" applyNumberFormat="1" applyFont="1" applyBorder="1" applyAlignment="1">
      <alignment horizontal="center" vertical="center"/>
    </xf>
    <xf numFmtId="4" fontId="32" fillId="0" borderId="5" xfId="0" applyNumberFormat="1" applyFont="1" applyBorder="1" applyAlignment="1">
      <alignment horizontal="center" vertical="center"/>
    </xf>
    <xf numFmtId="4" fontId="32" fillId="0" borderId="3" xfId="0" applyNumberFormat="1" applyFont="1" applyBorder="1" applyAlignment="1">
      <alignment horizontal="center" vertical="center" wrapText="1"/>
    </xf>
    <xf numFmtId="4" fontId="32" fillId="0" borderId="5" xfId="0" applyNumberFormat="1" applyFont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/>
    </xf>
    <xf numFmtId="0" fontId="32" fillId="0" borderId="71" xfId="0" applyFont="1" applyBorder="1" applyAlignment="1">
      <alignment horizontal="center" vertical="center"/>
    </xf>
    <xf numFmtId="0" fontId="32" fillId="0" borderId="72" xfId="0" applyFont="1" applyBorder="1" applyAlignment="1">
      <alignment horizontal="center" vertical="center"/>
    </xf>
    <xf numFmtId="4" fontId="32" fillId="0" borderId="77" xfId="0" applyNumberFormat="1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" fontId="32" fillId="0" borderId="29" xfId="0" applyNumberFormat="1" applyFont="1" applyBorder="1" applyAlignment="1">
      <alignment horizontal="center" vertical="center"/>
    </xf>
    <xf numFmtId="1" fontId="32" fillId="0" borderId="30" xfId="0" applyNumberFormat="1" applyFont="1" applyBorder="1" applyAlignment="1">
      <alignment horizontal="center" vertical="center"/>
    </xf>
    <xf numFmtId="0" fontId="39" fillId="0" borderId="68" xfId="0" applyFont="1" applyBorder="1" applyAlignment="1">
      <alignment horizontal="center" vertical="center" wrapText="1"/>
    </xf>
    <xf numFmtId="0" fontId="39" fillId="0" borderId="69" xfId="0" applyFont="1" applyBorder="1" applyAlignment="1">
      <alignment horizontal="center" vertical="center"/>
    </xf>
    <xf numFmtId="0" fontId="32" fillId="0" borderId="66" xfId="0" applyFont="1" applyBorder="1" applyAlignment="1">
      <alignment horizontal="center" vertical="center"/>
    </xf>
    <xf numFmtId="0" fontId="32" fillId="0" borderId="67" xfId="0" applyFont="1" applyBorder="1" applyAlignment="1">
      <alignment horizontal="center" vertical="center"/>
    </xf>
    <xf numFmtId="198" fontId="32" fillId="7" borderId="3" xfId="0" applyNumberFormat="1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0" fontId="32" fillId="7" borderId="5" xfId="0" applyFont="1" applyFill="1" applyBorder="1" applyAlignment="1">
      <alignment horizontal="center" vertical="center"/>
    </xf>
    <xf numFmtId="0" fontId="32" fillId="0" borderId="24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4" fontId="32" fillId="0" borderId="15" xfId="0" applyNumberFormat="1" applyFont="1" applyBorder="1" applyAlignment="1">
      <alignment horizontal="center" vertical="center"/>
    </xf>
    <xf numFmtId="4" fontId="32" fillId="0" borderId="35" xfId="0" applyNumberFormat="1" applyFont="1" applyBorder="1" applyAlignment="1">
      <alignment horizontal="center" vertical="center"/>
    </xf>
    <xf numFmtId="4" fontId="32" fillId="0" borderId="16" xfId="0" applyNumberFormat="1" applyFont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0" fontId="32" fillId="6" borderId="41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0" fontId="32" fillId="6" borderId="40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4" fontId="32" fillId="6" borderId="3" xfId="0" applyNumberFormat="1" applyFont="1" applyFill="1" applyBorder="1" applyAlignment="1">
      <alignment horizontal="center" vertical="center"/>
    </xf>
    <xf numFmtId="4" fontId="32" fillId="6" borderId="41" xfId="0" applyNumberFormat="1" applyFont="1" applyFill="1" applyBorder="1" applyAlignment="1">
      <alignment horizontal="center" vertical="center"/>
    </xf>
    <xf numFmtId="4" fontId="32" fillId="6" borderId="5" xfId="0" applyNumberFormat="1" applyFont="1" applyFill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 wrapText="1"/>
    </xf>
    <xf numFmtId="0" fontId="32" fillId="6" borderId="41" xfId="0" applyFont="1" applyFill="1" applyBorder="1" applyAlignment="1">
      <alignment horizontal="center" vertical="center" wrapText="1"/>
    </xf>
    <xf numFmtId="0" fontId="32" fillId="6" borderId="5" xfId="0" applyFont="1" applyFill="1" applyBorder="1" applyAlignment="1">
      <alignment horizontal="center" vertical="center" wrapText="1"/>
    </xf>
    <xf numFmtId="0" fontId="32" fillId="6" borderId="15" xfId="0" applyFont="1" applyFill="1" applyBorder="1" applyAlignment="1">
      <alignment horizontal="center" vertical="center"/>
    </xf>
    <xf numFmtId="0" fontId="32" fillId="6" borderId="56" xfId="0" applyFont="1" applyFill="1" applyBorder="1" applyAlignment="1">
      <alignment horizontal="center" vertical="center"/>
    </xf>
    <xf numFmtId="0" fontId="32" fillId="6" borderId="16" xfId="0" applyFont="1" applyFill="1" applyBorder="1" applyAlignment="1">
      <alignment horizontal="center" vertical="center"/>
    </xf>
    <xf numFmtId="4" fontId="32" fillId="6" borderId="48" xfId="0" applyNumberFormat="1" applyFont="1" applyFill="1" applyBorder="1" applyAlignment="1">
      <alignment horizontal="center" vertical="center"/>
    </xf>
    <xf numFmtId="4" fontId="32" fillId="6" borderId="49" xfId="0" applyNumberFormat="1" applyFont="1" applyFill="1" applyBorder="1" applyAlignment="1">
      <alignment horizontal="center" vertical="center"/>
    </xf>
    <xf numFmtId="4" fontId="32" fillId="6" borderId="50" xfId="0" applyNumberFormat="1" applyFont="1" applyFill="1" applyBorder="1" applyAlignment="1">
      <alignment horizontal="center" vertical="center"/>
    </xf>
    <xf numFmtId="4" fontId="32" fillId="6" borderId="52" xfId="0" applyNumberFormat="1" applyFont="1" applyFill="1" applyBorder="1" applyAlignment="1">
      <alignment horizontal="center" vertical="center"/>
    </xf>
    <xf numFmtId="4" fontId="32" fillId="6" borderId="53" xfId="0" applyNumberFormat="1" applyFont="1" applyFill="1" applyBorder="1" applyAlignment="1">
      <alignment horizontal="center" vertical="center"/>
    </xf>
    <xf numFmtId="4" fontId="32" fillId="6" borderId="54" xfId="0" applyNumberFormat="1" applyFont="1" applyFill="1" applyBorder="1" applyAlignment="1">
      <alignment horizontal="center" vertical="center"/>
    </xf>
    <xf numFmtId="4" fontId="32" fillId="6" borderId="51" xfId="0" applyNumberFormat="1" applyFont="1" applyFill="1" applyBorder="1" applyAlignment="1">
      <alignment horizontal="center" vertical="center" wrapText="1"/>
    </xf>
    <xf numFmtId="4" fontId="32" fillId="6" borderId="27" xfId="0" applyNumberFormat="1" applyFont="1" applyFill="1" applyBorder="1" applyAlignment="1">
      <alignment horizontal="center" vertical="center" wrapText="1"/>
    </xf>
    <xf numFmtId="4" fontId="32" fillId="6" borderId="55" xfId="0" applyNumberFormat="1" applyFont="1" applyFill="1" applyBorder="1" applyAlignment="1">
      <alignment horizontal="center" vertical="center" wrapText="1"/>
    </xf>
    <xf numFmtId="0" fontId="32" fillId="6" borderId="51" xfId="0" applyFont="1" applyFill="1" applyBorder="1" applyAlignment="1">
      <alignment horizontal="center" vertical="center" wrapText="1"/>
    </xf>
    <xf numFmtId="0" fontId="32" fillId="6" borderId="27" xfId="0" applyFont="1" applyFill="1" applyBorder="1" applyAlignment="1">
      <alignment horizontal="center" vertical="center" wrapText="1"/>
    </xf>
    <xf numFmtId="0" fontId="32" fillId="6" borderId="55" xfId="0" applyFont="1" applyFill="1" applyBorder="1" applyAlignment="1">
      <alignment horizontal="center" vertical="center" wrapText="1"/>
    </xf>
    <xf numFmtId="0" fontId="32" fillId="5" borderId="3" xfId="0" applyFont="1" applyFill="1" applyBorder="1" applyAlignment="1">
      <alignment horizontal="center" vertical="center"/>
    </xf>
    <xf numFmtId="0" fontId="32" fillId="5" borderId="5" xfId="0" applyFont="1" applyFill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32" fillId="0" borderId="36" xfId="0" applyFont="1" applyBorder="1" applyAlignment="1">
      <alignment horizontal="center" vertical="center"/>
    </xf>
    <xf numFmtId="198" fontId="1" fillId="0" borderId="8" xfId="0" applyNumberFormat="1" applyFont="1" applyBorder="1" applyAlignment="1">
      <alignment vertical="center"/>
    </xf>
    <xf numFmtId="0" fontId="65" fillId="75" borderId="4" xfId="158" applyFont="1" applyFill="1" applyBorder="1"/>
  </cellXfs>
  <cellStyles count="207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 2" xfId="73"/>
    <cellStyle name="Comma [0] 11 2 2" xfId="74"/>
    <cellStyle name="Comma [0] 12" xfId="75"/>
    <cellStyle name="Comma [0] 2" xfId="76"/>
    <cellStyle name="Comma [0] 2 2" xfId="77"/>
    <cellStyle name="Comma [0] 2 2 2" xfId="78"/>
    <cellStyle name="Comma [0] 2 3 2" xfId="79"/>
    <cellStyle name="Comma [0] 2 3 2 2" xfId="80"/>
    <cellStyle name="Comma [0] 2 5" xfId="81"/>
    <cellStyle name="Comma [0] 7 2 2" xfId="82"/>
    <cellStyle name="Comma 10" xfId="83"/>
    <cellStyle name="Comma 10 2 3" xfId="84"/>
    <cellStyle name="Comma 10 7 2" xfId="85"/>
    <cellStyle name="Comma 10 8" xfId="86"/>
    <cellStyle name="Comma 11" xfId="87"/>
    <cellStyle name="Comma 11 2 2 2" xfId="88"/>
    <cellStyle name="Comma 11 20" xfId="89"/>
    <cellStyle name="Comma 12" xfId="90"/>
    <cellStyle name="Comma 12 2 2" xfId="91"/>
    <cellStyle name="Comma 13 2 3" xfId="92"/>
    <cellStyle name="Comma 17 2 4" xfId="93"/>
    <cellStyle name="Comma 2 11 2 4" xfId="94"/>
    <cellStyle name="Comma 2 12 2" xfId="95"/>
    <cellStyle name="Comma 2 14" xfId="96"/>
    <cellStyle name="Comma 2 2 19" xfId="97"/>
    <cellStyle name="Comma 2 2 2 3" xfId="98"/>
    <cellStyle name="Comma 2 2 23" xfId="99"/>
    <cellStyle name="Comma 2 2 5 2" xfId="100"/>
    <cellStyle name="Comma 2 39" xfId="101"/>
    <cellStyle name="Comma 2 6 15" xfId="102"/>
    <cellStyle name="Comma 2 6 2" xfId="103"/>
    <cellStyle name="Comma 2 6 2 2" xfId="104"/>
    <cellStyle name="Comma 2 6 2 2 2 2" xfId="105"/>
    <cellStyle name="Comma 2 6 2 2_05. Customer Supply Januari 2013 (SO Rev 1)" xfId="106"/>
    <cellStyle name="Comma 2 7 2 2" xfId="107"/>
    <cellStyle name="Comma 2 8" xfId="108"/>
    <cellStyle name="Comma 4 2 3" xfId="109"/>
    <cellStyle name="Comma 4 4 3" xfId="110"/>
    <cellStyle name="Comma 4 9" xfId="111"/>
    <cellStyle name="Comma 5 2 2 4" xfId="112"/>
    <cellStyle name="Comma 6 2 2" xfId="113"/>
    <cellStyle name="Comma 6 3 2" xfId="114"/>
    <cellStyle name="Comma 7 10" xfId="115"/>
    <cellStyle name="Comma0" xfId="116"/>
    <cellStyle name="Currency 2" xfId="117"/>
    <cellStyle name="Currency 2 4" xfId="118"/>
    <cellStyle name="Currency 8 2" xfId="119"/>
    <cellStyle name="Currency0" xfId="120"/>
    <cellStyle name="Date" xfId="121"/>
    <cellStyle name="Excel Built-in Comma [0]" xfId="122"/>
    <cellStyle name="Excel Built-in Heading 3" xfId="123"/>
    <cellStyle name="Explanatory Text 1" xfId="124"/>
    <cellStyle name="Fixed" xfId="125"/>
    <cellStyle name="Good 1" xfId="126"/>
    <cellStyle name="Good 14" xfId="127"/>
    <cellStyle name="Grey" xfId="128"/>
    <cellStyle name="Header - Style1" xfId="129"/>
    <cellStyle name="Header1" xfId="130"/>
    <cellStyle name="Header2" xfId="131"/>
    <cellStyle name="Heading" xfId="132"/>
    <cellStyle name="Heading 1 1" xfId="133"/>
    <cellStyle name="Heading 1 10" xfId="134"/>
    <cellStyle name="Heading 2 1" xfId="135"/>
    <cellStyle name="Heading 2 10" xfId="136"/>
    <cellStyle name="Heading 3 1" xfId="137"/>
    <cellStyle name="Heading 3 10" xfId="138"/>
    <cellStyle name="Heading 4 1" xfId="139"/>
    <cellStyle name="Heading 4 10" xfId="140"/>
    <cellStyle name="Hyperlink" xfId="4" builtinId="8"/>
    <cellStyle name="Hyperlink 3" xfId="141"/>
    <cellStyle name="Hyperlink 7" xfId="142"/>
    <cellStyle name="Hyperlink 8" xfId="143"/>
    <cellStyle name="Input [yellow]" xfId="144"/>
    <cellStyle name="Input 1" xfId="145"/>
    <cellStyle name="Input 14" xfId="146"/>
    <cellStyle name="Linked Cell 1" xfId="147"/>
    <cellStyle name="Milliers [0]_A9514RES" xfId="148"/>
    <cellStyle name="Milliers_A9514RES" xfId="149"/>
    <cellStyle name="Monétaire [0]_A9514RES" xfId="150"/>
    <cellStyle name="Monétaire_A9514RES" xfId="151"/>
    <cellStyle name="Neutral 1" xfId="152"/>
    <cellStyle name="Neutral 14" xfId="153"/>
    <cellStyle name="Normal" xfId="0" builtinId="0"/>
    <cellStyle name="Normal - Style1" xfId="154"/>
    <cellStyle name="Normal 10 3" xfId="155"/>
    <cellStyle name="Normal 2 2 17" xfId="156"/>
    <cellStyle name="Normal 2 2 2" xfId="157"/>
    <cellStyle name="Normal 2 2 3 10 2" xfId="158"/>
    <cellStyle name="Normal 2 2 3 10 2 2" xfId="159"/>
    <cellStyle name="Normal 3" xfId="160"/>
    <cellStyle name="Normal 3 2 3" xfId="161"/>
    <cellStyle name="Normal 6 6" xfId="162"/>
    <cellStyle name="Note 1" xfId="163"/>
    <cellStyle name="Note 10" xfId="164"/>
    <cellStyle name="Note 14" xfId="165"/>
    <cellStyle name="Note 2" xfId="166"/>
    <cellStyle name="Note 2 5 5" xfId="167"/>
    <cellStyle name="Output 1" xfId="168"/>
    <cellStyle name="Output 10" xfId="169"/>
    <cellStyle name="Output 14" xfId="170"/>
    <cellStyle name="Percent" xfId="2" builtinId="5"/>
    <cellStyle name="Percent [2]" xfId="171"/>
    <cellStyle name="Percent 10" xfId="172"/>
    <cellStyle name="Percent 12 2" xfId="173"/>
    <cellStyle name="Percent 2 17 2" xfId="174"/>
    <cellStyle name="Percent 28" xfId="175"/>
    <cellStyle name="Percent 9 2" xfId="176"/>
    <cellStyle name="PERCENTAGE" xfId="177"/>
    <cellStyle name="S0" xfId="178"/>
    <cellStyle name="S0 2" xfId="179"/>
    <cellStyle name="S1" xfId="180"/>
    <cellStyle name="S1 2" xfId="181"/>
    <cellStyle name="S10" xfId="182"/>
    <cellStyle name="S11" xfId="183"/>
    <cellStyle name="S12" xfId="184"/>
    <cellStyle name="S13" xfId="185"/>
    <cellStyle name="S14" xfId="186"/>
    <cellStyle name="S2" xfId="187"/>
    <cellStyle name="S2 2" xfId="188"/>
    <cellStyle name="S3" xfId="189"/>
    <cellStyle name="S4" xfId="190"/>
    <cellStyle name="S4 2" xfId="191"/>
    <cellStyle name="S5" xfId="192"/>
    <cellStyle name="S6" xfId="193"/>
    <cellStyle name="S6 2" xfId="194"/>
    <cellStyle name="S7" xfId="195"/>
    <cellStyle name="S7 2" xfId="196"/>
    <cellStyle name="S8" xfId="197"/>
    <cellStyle name="Table" xfId="198"/>
    <cellStyle name="Title 1" xfId="199"/>
    <cellStyle name="Title 10" xfId="200"/>
    <cellStyle name="Total 1" xfId="201"/>
    <cellStyle name="Total 10" xfId="202"/>
    <cellStyle name="Tusental_NPV" xfId="203"/>
    <cellStyle name="Valuta_NPV" xfId="204"/>
    <cellStyle name="Warning Text 1" xfId="205"/>
    <cellStyle name="WHead - Style2" xfId="206"/>
  </cellStyles>
  <dxfs count="15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eetMetadata" Target="metadata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ACHIEVEMENT</a:t>
            </a:r>
          </a:p>
        </c:rich>
      </c:tx>
      <c:layout>
        <c:manualLayout>
          <c:xMode val="edge"/>
          <c:yMode val="edge"/>
          <c:x val="0.43748055987558299"/>
          <c:y val="1.95122001183535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0C8-447A-98C6-06F35691E49A}"/>
            </c:ext>
          </c:extLst>
        </c:ser>
        <c:ser>
          <c:idx val="1"/>
          <c:order val="1"/>
          <c:tx>
            <c:strRef>
              <c:f>GRAFIK!$D$1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0C8-447A-98C6-06F35691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75103728"/>
        <c:axId val="-1175106992"/>
      </c:lineChart>
      <c:catAx>
        <c:axId val="-117510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75106992"/>
        <c:crosses val="autoZero"/>
        <c:auto val="1"/>
        <c:lblAlgn val="ctr"/>
        <c:lblOffset val="100"/>
        <c:noMultiLvlLbl val="0"/>
      </c:catAx>
      <c:valAx>
        <c:axId val="-117510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7510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uri="{0b15fc19-7d7d-44ad-8c2d-2c3a37ce22c3}">
        <chartProps xmlns="https://web.wps.cn/et/2018/main" chartId="{21617c51-1637-481a-8b3c-bb9127849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14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image" Target="../media/image24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12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14.jpe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30.jpe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24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16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1441986</xdr:colOff>
      <xdr:row>0</xdr:row>
      <xdr:rowOff>50345</xdr:rowOff>
    </xdr:from>
    <xdr:to>
      <xdr:col>2</xdr:col>
      <xdr:colOff>959387</xdr:colOff>
      <xdr:row>4</xdr:row>
      <xdr:rowOff>10884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3925" y="50165"/>
          <a:ext cx="2289175" cy="884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1404257</xdr:colOff>
      <xdr:row>0</xdr:row>
      <xdr:rowOff>0</xdr:rowOff>
    </xdr:from>
    <xdr:to>
      <xdr:col>3</xdr:col>
      <xdr:colOff>696686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010" y="0"/>
          <a:ext cx="1978660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3</xdr:col>
      <xdr:colOff>570940</xdr:colOff>
      <xdr:row>3</xdr:row>
      <xdr:rowOff>146528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464D3BB-B7E7-451C-B89B-5AE46031B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728" y="207872"/>
          <a:ext cx="1373332" cy="5025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398" y="198285"/>
          <a:ext cx="2006352" cy="89188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23972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311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175967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705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4452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158994</xdr:rowOff>
    </xdr:from>
    <xdr:to>
      <xdr:col>2</xdr:col>
      <xdr:colOff>3663</xdr:colOff>
      <xdr:row>3</xdr:row>
      <xdr:rowOff>129068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1400" cy="57975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6</xdr:col>
      <xdr:colOff>11283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940" y="0"/>
          <a:ext cx="1024255" cy="5334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2</xdr:col>
      <xdr:colOff>19050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19050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19050</xdr:colOff>
      <xdr:row>3</xdr:row>
      <xdr:rowOff>6464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057275" cy="56832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695325</xdr:colOff>
      <xdr:row>3</xdr:row>
      <xdr:rowOff>36075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71450"/>
          <a:ext cx="1009650" cy="47371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19050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56832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19050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1009650" cy="47371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61058</xdr:rowOff>
    </xdr:from>
    <xdr:to>
      <xdr:col>2</xdr:col>
      <xdr:colOff>7083</xdr:colOff>
      <xdr:row>3</xdr:row>
      <xdr:rowOff>31132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045210" cy="57975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123264</xdr:colOff>
      <xdr:row>0</xdr:row>
      <xdr:rowOff>67235</xdr:rowOff>
    </xdr:from>
    <xdr:to>
      <xdr:col>1</xdr:col>
      <xdr:colOff>784412</xdr:colOff>
      <xdr:row>3</xdr:row>
      <xdr:rowOff>19350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3485" cy="56197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504825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0</xdr:row>
      <xdr:rowOff>89647</xdr:rowOff>
    </xdr:from>
    <xdr:to>
      <xdr:col>1</xdr:col>
      <xdr:colOff>1019735</xdr:colOff>
      <xdr:row>3</xdr:row>
      <xdr:rowOff>41762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59865" cy="56134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19050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57275" cy="56832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3</xdr:row>
      <xdr:rowOff>3533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61277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673833</xdr:colOff>
      <xdr:row>2</xdr:row>
      <xdr:rowOff>165458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514352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0</xdr:col>
      <xdr:colOff>1041888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459441</xdr:colOff>
      <xdr:row>0</xdr:row>
      <xdr:rowOff>15689</xdr:rowOff>
    </xdr:from>
    <xdr:to>
      <xdr:col>1</xdr:col>
      <xdr:colOff>291833</xdr:colOff>
      <xdr:row>3</xdr:row>
      <xdr:rowOff>12628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" y="15240"/>
          <a:ext cx="1127760" cy="60642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66675</xdr:rowOff>
    </xdr:from>
    <xdr:to>
      <xdr:col>3</xdr:col>
      <xdr:colOff>447676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6667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38100</xdr:rowOff>
    </xdr:from>
    <xdr:to>
      <xdr:col>3</xdr:col>
      <xdr:colOff>514351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459441</xdr:colOff>
      <xdr:row>0</xdr:row>
      <xdr:rowOff>15689</xdr:rowOff>
    </xdr:from>
    <xdr:to>
      <xdr:col>4</xdr:col>
      <xdr:colOff>168569</xdr:colOff>
      <xdr:row>3</xdr:row>
      <xdr:rowOff>12628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15240"/>
          <a:ext cx="1128395" cy="60642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</xdr:col>
      <xdr:colOff>506942</xdr:colOff>
      <xdr:row>3</xdr:row>
      <xdr:rowOff>97480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918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0</xdr:row>
      <xdr:rowOff>67235</xdr:rowOff>
    </xdr:from>
    <xdr:to>
      <xdr:col>1</xdr:col>
      <xdr:colOff>786529</xdr:colOff>
      <xdr:row>3</xdr:row>
      <xdr:rowOff>91316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4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5390" cy="63373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18903</xdr:colOff>
      <xdr:row>3</xdr:row>
      <xdr:rowOff>111923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56640" cy="64833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4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5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5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41"/>
  <sheetViews>
    <sheetView zoomScale="70" zoomScaleNormal="70" workbookViewId="0">
      <pane xSplit="1" ySplit="7" topLeftCell="B32" activePane="bottomRight" state="frozen"/>
      <selection pane="topRight"/>
      <selection pane="bottomLeft"/>
      <selection pane="bottomRight" activeCell="E54" sqref="E54"/>
    </sheetView>
  </sheetViews>
  <sheetFormatPr defaultColWidth="9.28515625" defaultRowHeight="15.75"/>
  <cols>
    <col min="1" max="1" width="11.28515625" style="413" customWidth="1"/>
    <col min="2" max="2" width="41.5703125" style="413" customWidth="1"/>
    <col min="3" max="3" width="15.5703125" style="413" customWidth="1"/>
    <col min="4" max="18" width="18.7109375" style="414" customWidth="1"/>
    <col min="19" max="98" width="8.7109375" style="528" customWidth="1"/>
    <col min="99" max="16384" width="9.28515625" style="413"/>
  </cols>
  <sheetData>
    <row r="1" spans="1:98"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  <c r="AG1" s="413"/>
      <c r="AH1" s="413"/>
      <c r="AI1" s="413"/>
      <c r="AJ1" s="413"/>
      <c r="AK1" s="413"/>
      <c r="AL1" s="413"/>
      <c r="AM1" s="413"/>
      <c r="AN1" s="413"/>
      <c r="AO1" s="413"/>
      <c r="AP1" s="413"/>
      <c r="AQ1" s="413"/>
      <c r="AR1" s="413"/>
      <c r="AS1" s="413"/>
      <c r="AT1" s="413"/>
      <c r="AU1" s="413"/>
      <c r="AV1" s="413"/>
      <c r="AW1" s="413"/>
      <c r="AX1" s="413"/>
      <c r="AY1" s="413"/>
      <c r="AZ1" s="413"/>
      <c r="BA1" s="413"/>
      <c r="BB1" s="413"/>
      <c r="BC1" s="413"/>
      <c r="BD1" s="413"/>
      <c r="BE1" s="413"/>
      <c r="BF1" s="413"/>
      <c r="BG1" s="413"/>
      <c r="BH1" s="413"/>
      <c r="BI1" s="413"/>
      <c r="BJ1" s="413"/>
      <c r="BK1" s="413"/>
      <c r="BL1" s="413"/>
      <c r="BM1" s="413"/>
      <c r="BN1" s="413"/>
      <c r="BO1" s="413"/>
      <c r="BP1" s="413"/>
      <c r="BQ1" s="413"/>
      <c r="BR1" s="413"/>
      <c r="BS1" s="413"/>
      <c r="BT1" s="413"/>
      <c r="BU1" s="413"/>
      <c r="BV1" s="413"/>
      <c r="BW1" s="413"/>
      <c r="BX1" s="413"/>
      <c r="BY1" s="413"/>
      <c r="BZ1" s="413"/>
      <c r="CA1" s="413"/>
      <c r="CB1" s="413"/>
      <c r="CC1" s="413"/>
      <c r="CD1" s="413"/>
      <c r="CE1" s="413"/>
      <c r="CF1" s="413"/>
      <c r="CG1" s="413"/>
      <c r="CH1" s="413"/>
      <c r="CI1" s="413"/>
      <c r="CJ1" s="413"/>
      <c r="CK1" s="413"/>
      <c r="CL1" s="413"/>
      <c r="CM1" s="413"/>
      <c r="CN1" s="413"/>
      <c r="CO1" s="413"/>
      <c r="CP1" s="413"/>
      <c r="CQ1" s="413"/>
      <c r="CR1" s="413"/>
      <c r="CS1" s="413"/>
      <c r="CT1" s="413"/>
    </row>
    <row r="2" spans="1:98" ht="20.25">
      <c r="A2" s="492" t="s">
        <v>0</v>
      </c>
      <c r="S2" s="413"/>
      <c r="T2" s="413"/>
      <c r="U2" s="413"/>
      <c r="V2" s="413"/>
      <c r="W2" s="413"/>
      <c r="X2" s="413"/>
      <c r="Y2" s="413"/>
      <c r="Z2" s="413"/>
      <c r="AA2" s="413"/>
      <c r="AB2" s="413"/>
      <c r="AC2" s="413"/>
      <c r="AD2" s="413"/>
      <c r="AE2" s="413"/>
      <c r="AF2" s="413"/>
      <c r="AG2" s="413"/>
      <c r="AH2" s="413"/>
      <c r="AI2" s="413"/>
      <c r="AJ2" s="413"/>
      <c r="AK2" s="413"/>
      <c r="AL2" s="413"/>
      <c r="AM2" s="413"/>
      <c r="AN2" s="413"/>
      <c r="AO2" s="413"/>
      <c r="AP2" s="413"/>
      <c r="AQ2" s="413"/>
      <c r="AR2" s="413"/>
      <c r="AS2" s="413"/>
      <c r="AT2" s="413"/>
      <c r="AU2" s="413"/>
      <c r="AV2" s="413"/>
      <c r="AW2" s="413"/>
      <c r="AX2" s="413"/>
      <c r="AY2" s="413"/>
      <c r="AZ2" s="413"/>
      <c r="BA2" s="413"/>
      <c r="BB2" s="413"/>
      <c r="BC2" s="413"/>
      <c r="BD2" s="413"/>
      <c r="BE2" s="413"/>
      <c r="BF2" s="413"/>
      <c r="BG2" s="413"/>
      <c r="BH2" s="413"/>
      <c r="BI2" s="413"/>
      <c r="BJ2" s="413"/>
      <c r="BK2" s="413"/>
      <c r="BL2" s="413"/>
      <c r="BM2" s="413"/>
      <c r="BN2" s="413"/>
      <c r="BO2" s="413"/>
      <c r="BP2" s="413"/>
      <c r="BQ2" s="413"/>
      <c r="BR2" s="413"/>
      <c r="BS2" s="413"/>
      <c r="BT2" s="413"/>
      <c r="BU2" s="413"/>
      <c r="BV2" s="413"/>
      <c r="BW2" s="413"/>
      <c r="BX2" s="413"/>
      <c r="BY2" s="413"/>
      <c r="BZ2" s="413"/>
      <c r="CA2" s="413"/>
      <c r="CB2" s="413"/>
      <c r="CC2" s="413"/>
      <c r="CD2" s="413"/>
      <c r="CE2" s="413"/>
      <c r="CF2" s="413"/>
      <c r="CG2" s="413"/>
      <c r="CH2" s="413"/>
      <c r="CI2" s="413"/>
      <c r="CJ2" s="413"/>
      <c r="CK2" s="413"/>
      <c r="CL2" s="413"/>
      <c r="CM2" s="413"/>
      <c r="CN2" s="413"/>
      <c r="CO2" s="413"/>
      <c r="CP2" s="413"/>
      <c r="CQ2" s="413"/>
      <c r="CR2" s="413"/>
      <c r="CS2" s="413"/>
      <c r="CT2" s="413"/>
    </row>
    <row r="3" spans="1:98" s="528" customFormat="1" ht="18" customHeight="1">
      <c r="A3" s="492"/>
      <c r="B3" s="492"/>
      <c r="C3" s="492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</row>
    <row r="4" spans="1:98" ht="18">
      <c r="A4" s="750">
        <v>46023</v>
      </c>
      <c r="B4" s="750"/>
      <c r="C4" s="750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413"/>
      <c r="T4" s="413"/>
      <c r="U4" s="413"/>
      <c r="V4" s="413"/>
      <c r="W4" s="413"/>
      <c r="X4" s="413"/>
      <c r="Y4" s="413"/>
      <c r="Z4" s="413"/>
      <c r="AA4" s="413"/>
      <c r="AB4" s="413"/>
      <c r="AC4" s="413"/>
      <c r="AD4" s="413"/>
      <c r="AE4" s="413"/>
      <c r="AF4" s="413"/>
      <c r="AG4" s="413"/>
      <c r="AH4" s="413"/>
      <c r="AI4" s="413"/>
      <c r="AJ4" s="413"/>
      <c r="AK4" s="413"/>
      <c r="AL4" s="413"/>
      <c r="AM4" s="413"/>
      <c r="AN4" s="413"/>
      <c r="AO4" s="413"/>
      <c r="AP4" s="413"/>
      <c r="AQ4" s="413"/>
      <c r="AR4" s="413"/>
      <c r="AS4" s="413"/>
      <c r="AT4" s="413"/>
      <c r="AU4" s="413"/>
      <c r="AV4" s="413"/>
      <c r="AW4" s="413"/>
      <c r="AX4" s="413"/>
      <c r="AY4" s="413"/>
      <c r="AZ4" s="413"/>
      <c r="BA4" s="413"/>
      <c r="BB4" s="413"/>
      <c r="BC4" s="413"/>
      <c r="BD4" s="413"/>
      <c r="BE4" s="413"/>
      <c r="BF4" s="413"/>
      <c r="BG4" s="413"/>
      <c r="BH4" s="413"/>
      <c r="BI4" s="413"/>
      <c r="BJ4" s="413"/>
      <c r="BK4" s="413"/>
      <c r="BL4" s="413"/>
      <c r="BM4" s="413"/>
      <c r="BN4" s="413"/>
      <c r="BO4" s="413"/>
      <c r="BP4" s="413"/>
      <c r="BQ4" s="413"/>
      <c r="BR4" s="413"/>
      <c r="BS4" s="413"/>
      <c r="BT4" s="413"/>
      <c r="BU4" s="413"/>
      <c r="BV4" s="413"/>
      <c r="BW4" s="413"/>
      <c r="BX4" s="413"/>
      <c r="BY4" s="413"/>
      <c r="BZ4" s="413"/>
      <c r="CA4" s="413"/>
      <c r="CB4" s="413"/>
      <c r="CC4" s="413"/>
      <c r="CD4" s="413"/>
      <c r="CE4" s="413"/>
      <c r="CF4" s="413"/>
      <c r="CG4" s="413"/>
      <c r="CH4" s="413"/>
      <c r="CI4" s="413"/>
      <c r="CJ4" s="413"/>
      <c r="CK4" s="413"/>
      <c r="CL4" s="413"/>
      <c r="CM4" s="413"/>
      <c r="CN4" s="413"/>
      <c r="CO4" s="413"/>
      <c r="CP4" s="413"/>
      <c r="CQ4" s="413"/>
      <c r="CR4" s="413"/>
      <c r="CS4" s="413"/>
      <c r="CT4" s="413"/>
    </row>
    <row r="5" spans="1:98" ht="18">
      <c r="A5" s="536"/>
      <c r="B5" s="536"/>
      <c r="C5" s="536"/>
      <c r="D5" s="536"/>
      <c r="E5" s="537"/>
      <c r="F5" s="537"/>
      <c r="G5" s="537"/>
      <c r="H5" s="537"/>
      <c r="I5" s="537"/>
      <c r="J5" s="537"/>
      <c r="K5" s="537"/>
      <c r="L5" s="537"/>
      <c r="M5" s="537"/>
      <c r="N5" s="537"/>
      <c r="O5" s="537"/>
      <c r="P5" s="537"/>
      <c r="Q5" s="537"/>
      <c r="R5" s="537"/>
      <c r="S5" s="413"/>
      <c r="T5" s="413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13"/>
      <c r="AQ5" s="413"/>
      <c r="AR5" s="413"/>
      <c r="AS5" s="413"/>
      <c r="AT5" s="413"/>
      <c r="AU5" s="413"/>
      <c r="AV5" s="413"/>
      <c r="AW5" s="413"/>
      <c r="AX5" s="413"/>
      <c r="AY5" s="413"/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3"/>
      <c r="BQ5" s="413"/>
      <c r="BR5" s="413"/>
      <c r="BS5" s="413"/>
      <c r="BT5" s="413"/>
      <c r="BU5" s="413"/>
      <c r="BV5" s="413"/>
      <c r="BW5" s="413"/>
      <c r="BX5" s="413"/>
      <c r="BY5" s="413"/>
      <c r="BZ5" s="413"/>
      <c r="CA5" s="413"/>
      <c r="CB5" s="413"/>
      <c r="CC5" s="413"/>
      <c r="CD5" s="413"/>
      <c r="CE5" s="413"/>
      <c r="CF5" s="413"/>
      <c r="CG5" s="413"/>
      <c r="CH5" s="413"/>
      <c r="CI5" s="413"/>
      <c r="CJ5" s="413"/>
      <c r="CK5" s="413"/>
      <c r="CL5" s="413"/>
      <c r="CM5" s="413"/>
      <c r="CN5" s="413"/>
      <c r="CO5" s="413"/>
      <c r="CP5" s="413"/>
      <c r="CQ5" s="413"/>
      <c r="CR5" s="413"/>
      <c r="CS5" s="413"/>
      <c r="CT5" s="413"/>
    </row>
    <row r="6" spans="1:98" s="528" customFormat="1" ht="36" customHeight="1" thickTop="1" thickBot="1">
      <c r="A6" s="575" t="s">
        <v>1</v>
      </c>
      <c r="B6" s="576" t="s">
        <v>2</v>
      </c>
      <c r="C6" s="577"/>
      <c r="D6" s="578" t="s">
        <v>3</v>
      </c>
      <c r="E6" s="579" t="s">
        <v>4</v>
      </c>
      <c r="F6" s="579" t="s">
        <v>5</v>
      </c>
      <c r="G6" s="579" t="s">
        <v>6</v>
      </c>
      <c r="H6" s="579" t="s">
        <v>7</v>
      </c>
      <c r="I6" s="579" t="s">
        <v>8</v>
      </c>
      <c r="J6" s="579" t="s">
        <v>9</v>
      </c>
      <c r="K6" s="579" t="s">
        <v>10</v>
      </c>
      <c r="L6" s="579" t="s">
        <v>11</v>
      </c>
      <c r="M6" s="579" t="s">
        <v>12</v>
      </c>
      <c r="N6" s="579" t="s">
        <v>13</v>
      </c>
      <c r="O6" s="602" t="s">
        <v>14</v>
      </c>
      <c r="P6" s="602" t="s">
        <v>15</v>
      </c>
      <c r="Q6" s="602" t="s">
        <v>16</v>
      </c>
      <c r="R6" s="603" t="s">
        <v>17</v>
      </c>
    </row>
    <row r="7" spans="1:98" s="414" customFormat="1" ht="16.5" thickTop="1">
      <c r="A7" s="751">
        <f>WEEKNUM(B7)</f>
        <v>1</v>
      </c>
      <c r="B7" s="580">
        <v>46023</v>
      </c>
      <c r="C7" s="580" t="str">
        <f>TEXT(B7,"ddd")</f>
        <v>Kam</v>
      </c>
      <c r="D7" s="581">
        <f>SUM(E7:R7)</f>
        <v>0</v>
      </c>
      <c r="E7" s="582">
        <v>0</v>
      </c>
      <c r="F7" s="582">
        <v>0</v>
      </c>
      <c r="G7" s="582">
        <v>0</v>
      </c>
      <c r="H7" s="582">
        <v>0</v>
      </c>
      <c r="I7" s="582">
        <v>0</v>
      </c>
      <c r="J7" s="582">
        <v>0</v>
      </c>
      <c r="K7" s="582">
        <v>0</v>
      </c>
      <c r="L7" s="582">
        <v>0</v>
      </c>
      <c r="M7" s="582">
        <v>0</v>
      </c>
      <c r="N7" s="582">
        <v>0</v>
      </c>
      <c r="O7" s="582">
        <v>0</v>
      </c>
      <c r="P7" s="582">
        <v>0</v>
      </c>
      <c r="Q7" s="582">
        <v>0</v>
      </c>
      <c r="R7" s="604">
        <v>0</v>
      </c>
    </row>
    <row r="8" spans="1:98" ht="15" customHeight="1">
      <c r="A8" s="749"/>
      <c r="B8" s="583">
        <f>B7+1</f>
        <v>46024</v>
      </c>
      <c r="C8" s="583" t="str">
        <f t="shared" ref="C8" si="0">TEXT(B8,"ddd")</f>
        <v>Jum</v>
      </c>
      <c r="D8" s="500">
        <f>SUM(E8:R8)</f>
        <v>0</v>
      </c>
      <c r="E8" s="584">
        <v>0</v>
      </c>
      <c r="F8" s="584">
        <v>0</v>
      </c>
      <c r="G8" s="584">
        <v>0</v>
      </c>
      <c r="H8" s="584">
        <v>0</v>
      </c>
      <c r="I8" s="584">
        <v>0</v>
      </c>
      <c r="J8" s="584">
        <v>0</v>
      </c>
      <c r="K8" s="584">
        <v>0</v>
      </c>
      <c r="L8" s="584">
        <v>0</v>
      </c>
      <c r="M8" s="584">
        <v>0</v>
      </c>
      <c r="N8" s="584">
        <v>0</v>
      </c>
      <c r="O8" s="584">
        <v>0</v>
      </c>
      <c r="P8" s="584">
        <v>0</v>
      </c>
      <c r="Q8" s="584">
        <v>0</v>
      </c>
      <c r="R8" s="605">
        <v>0</v>
      </c>
      <c r="S8" s="413"/>
      <c r="T8" s="413"/>
      <c r="U8" s="413"/>
      <c r="V8" s="413"/>
      <c r="W8" s="413"/>
      <c r="X8" s="413"/>
      <c r="Y8" s="413"/>
      <c r="Z8" s="413"/>
      <c r="AA8" s="413"/>
      <c r="AB8" s="413"/>
      <c r="AC8" s="413"/>
      <c r="AD8" s="413"/>
      <c r="AE8" s="413"/>
      <c r="AF8" s="413"/>
      <c r="AG8" s="413"/>
      <c r="AH8" s="413"/>
      <c r="AI8" s="413"/>
      <c r="AJ8" s="413"/>
      <c r="AK8" s="413"/>
      <c r="AL8" s="413"/>
      <c r="AM8" s="413"/>
      <c r="AN8" s="413"/>
      <c r="AO8" s="413"/>
      <c r="AP8" s="413"/>
      <c r="AQ8" s="413"/>
      <c r="AR8" s="413"/>
      <c r="AS8" s="413"/>
      <c r="AT8" s="413"/>
      <c r="AU8" s="413"/>
      <c r="AV8" s="413"/>
      <c r="AW8" s="413"/>
      <c r="AX8" s="413"/>
      <c r="AY8" s="413"/>
      <c r="AZ8" s="413"/>
      <c r="BA8" s="413"/>
      <c r="BB8" s="413"/>
      <c r="BC8" s="413"/>
      <c r="BD8" s="413"/>
      <c r="BE8" s="413"/>
      <c r="BF8" s="413"/>
      <c r="BG8" s="413"/>
      <c r="BH8" s="413"/>
      <c r="BI8" s="413"/>
      <c r="BJ8" s="413"/>
      <c r="BK8" s="413"/>
      <c r="BL8" s="413"/>
      <c r="BM8" s="413"/>
      <c r="BN8" s="413"/>
      <c r="BO8" s="413"/>
      <c r="BP8" s="413"/>
      <c r="BQ8" s="413"/>
      <c r="BR8" s="413"/>
      <c r="BS8" s="413"/>
      <c r="BT8" s="413"/>
      <c r="BU8" s="413"/>
      <c r="BV8" s="413"/>
      <c r="BW8" s="413"/>
      <c r="BX8" s="413"/>
      <c r="BY8" s="413"/>
      <c r="BZ8" s="413"/>
      <c r="CA8" s="413"/>
      <c r="CB8" s="413"/>
      <c r="CC8" s="413"/>
      <c r="CD8" s="413"/>
      <c r="CE8" s="413"/>
      <c r="CF8" s="413"/>
      <c r="CG8" s="413"/>
      <c r="CH8" s="413"/>
      <c r="CI8" s="413"/>
      <c r="CJ8" s="413"/>
      <c r="CK8" s="413"/>
      <c r="CL8" s="413"/>
      <c r="CM8" s="413"/>
      <c r="CN8" s="413"/>
      <c r="CO8" s="413"/>
      <c r="CP8" s="413"/>
      <c r="CQ8" s="413"/>
      <c r="CR8" s="413"/>
      <c r="CS8" s="413"/>
      <c r="CT8" s="413"/>
    </row>
    <row r="9" spans="1:98" s="451" customFormat="1" ht="15" customHeight="1">
      <c r="A9" s="749"/>
      <c r="B9" s="463">
        <f t="shared" ref="B9:B10" si="1">B8+1</f>
        <v>46025</v>
      </c>
      <c r="C9" s="463" t="str">
        <f t="shared" ref="C9:C10" si="2">TEXT(B9,"ddd")</f>
        <v>Sab</v>
      </c>
      <c r="D9" s="505">
        <f t="shared" ref="D9:D10" si="3">SUM(E9:R9)</f>
        <v>0</v>
      </c>
      <c r="E9" s="609">
        <v>0</v>
      </c>
      <c r="F9" s="609">
        <v>0</v>
      </c>
      <c r="G9" s="609">
        <v>0</v>
      </c>
      <c r="H9" s="609">
        <v>0</v>
      </c>
      <c r="I9" s="609">
        <v>0</v>
      </c>
      <c r="J9" s="609">
        <v>0</v>
      </c>
      <c r="K9" s="609">
        <v>0</v>
      </c>
      <c r="L9" s="609">
        <v>0</v>
      </c>
      <c r="M9" s="609">
        <v>0</v>
      </c>
      <c r="N9" s="609">
        <v>0</v>
      </c>
      <c r="O9" s="609">
        <v>0</v>
      </c>
      <c r="P9" s="609">
        <v>0</v>
      </c>
      <c r="Q9" s="609">
        <v>0</v>
      </c>
      <c r="R9" s="610">
        <v>0</v>
      </c>
    </row>
    <row r="10" spans="1:98" s="451" customFormat="1" ht="15" customHeight="1">
      <c r="A10" s="749"/>
      <c r="B10" s="463">
        <f t="shared" si="1"/>
        <v>46026</v>
      </c>
      <c r="C10" s="463" t="str">
        <f t="shared" si="2"/>
        <v>Mgg</v>
      </c>
      <c r="D10" s="505">
        <f t="shared" si="3"/>
        <v>0</v>
      </c>
      <c r="E10" s="609">
        <v>0</v>
      </c>
      <c r="F10" s="609">
        <v>0</v>
      </c>
      <c r="G10" s="609">
        <v>0</v>
      </c>
      <c r="H10" s="609">
        <v>0</v>
      </c>
      <c r="I10" s="609">
        <v>0</v>
      </c>
      <c r="J10" s="609">
        <v>0</v>
      </c>
      <c r="K10" s="609">
        <v>0</v>
      </c>
      <c r="L10" s="609">
        <v>0</v>
      </c>
      <c r="M10" s="609">
        <v>0</v>
      </c>
      <c r="N10" s="609">
        <v>0</v>
      </c>
      <c r="O10" s="609">
        <v>0</v>
      </c>
      <c r="P10" s="609">
        <v>0</v>
      </c>
      <c r="Q10" s="609">
        <v>0</v>
      </c>
      <c r="R10" s="610">
        <v>0</v>
      </c>
    </row>
    <row r="11" spans="1:98" ht="15" customHeight="1">
      <c r="A11" s="611"/>
      <c r="B11" s="585" t="s">
        <v>18</v>
      </c>
      <c r="C11" s="513"/>
      <c r="D11" s="586">
        <f>SUM(D7:D10)</f>
        <v>0</v>
      </c>
      <c r="E11" s="586">
        <f t="shared" ref="E11:R11" si="4">SUM(E7:E10)</f>
        <v>0</v>
      </c>
      <c r="F11" s="586">
        <f t="shared" si="4"/>
        <v>0</v>
      </c>
      <c r="G11" s="586">
        <f t="shared" si="4"/>
        <v>0</v>
      </c>
      <c r="H11" s="586">
        <f t="shared" si="4"/>
        <v>0</v>
      </c>
      <c r="I11" s="586">
        <f t="shared" si="4"/>
        <v>0</v>
      </c>
      <c r="J11" s="586">
        <f t="shared" si="4"/>
        <v>0</v>
      </c>
      <c r="K11" s="586">
        <f t="shared" si="4"/>
        <v>0</v>
      </c>
      <c r="L11" s="586">
        <f t="shared" si="4"/>
        <v>0</v>
      </c>
      <c r="M11" s="586">
        <f t="shared" si="4"/>
        <v>0</v>
      </c>
      <c r="N11" s="586">
        <f t="shared" si="4"/>
        <v>0</v>
      </c>
      <c r="O11" s="586">
        <f t="shared" si="4"/>
        <v>0</v>
      </c>
      <c r="P11" s="586">
        <f t="shared" si="4"/>
        <v>0</v>
      </c>
      <c r="Q11" s="586">
        <f t="shared" si="4"/>
        <v>0</v>
      </c>
      <c r="R11" s="586">
        <f t="shared" si="4"/>
        <v>0</v>
      </c>
      <c r="S11" s="413"/>
      <c r="T11" s="413"/>
      <c r="U11" s="413"/>
      <c r="V11" s="413"/>
      <c r="W11" s="413"/>
      <c r="X11" s="413"/>
      <c r="Y11" s="413"/>
      <c r="Z11" s="413"/>
      <c r="AA11" s="413"/>
      <c r="AB11" s="413"/>
      <c r="AC11" s="413"/>
      <c r="AD11" s="413"/>
      <c r="AE11" s="413"/>
      <c r="AF11" s="413"/>
      <c r="AG11" s="413"/>
      <c r="AH11" s="413"/>
      <c r="AI11" s="413"/>
      <c r="AJ11" s="413"/>
      <c r="AK11" s="413"/>
      <c r="AL11" s="413"/>
      <c r="AM11" s="413"/>
      <c r="AN11" s="413"/>
      <c r="AO11" s="413"/>
      <c r="AP11" s="413"/>
      <c r="AQ11" s="413"/>
      <c r="AR11" s="413"/>
      <c r="AS11" s="413"/>
      <c r="AT11" s="413"/>
      <c r="AU11" s="413"/>
      <c r="AV11" s="413"/>
      <c r="AW11" s="413"/>
      <c r="AX11" s="413"/>
      <c r="AY11" s="413"/>
      <c r="AZ11" s="413"/>
      <c r="BA11" s="413"/>
      <c r="BB11" s="413"/>
      <c r="BC11" s="413"/>
      <c r="BD11" s="413"/>
      <c r="BE11" s="413"/>
      <c r="BF11" s="413"/>
      <c r="BG11" s="413"/>
      <c r="BH11" s="413"/>
      <c r="BI11" s="413"/>
      <c r="BJ11" s="413"/>
      <c r="BK11" s="413"/>
      <c r="BL11" s="413"/>
      <c r="BM11" s="413"/>
      <c r="BN11" s="413"/>
      <c r="BO11" s="413"/>
      <c r="BP11" s="413"/>
      <c r="BQ11" s="413"/>
      <c r="BR11" s="413"/>
      <c r="BS11" s="413"/>
      <c r="BT11" s="413"/>
      <c r="BU11" s="413"/>
      <c r="BV11" s="413"/>
      <c r="BW11" s="413"/>
      <c r="BX11" s="413"/>
      <c r="BY11" s="413"/>
      <c r="BZ11" s="413"/>
      <c r="CA11" s="413"/>
      <c r="CB11" s="413"/>
      <c r="CC11" s="413"/>
      <c r="CD11" s="413"/>
      <c r="CE11" s="413"/>
      <c r="CF11" s="413"/>
      <c r="CG11" s="413"/>
      <c r="CH11" s="413"/>
      <c r="CI11" s="413"/>
      <c r="CJ11" s="413"/>
      <c r="CK11" s="413"/>
      <c r="CL11" s="413"/>
      <c r="CM11" s="413"/>
      <c r="CN11" s="413"/>
      <c r="CO11" s="413"/>
      <c r="CP11" s="413"/>
      <c r="CQ11" s="413"/>
      <c r="CR11" s="413"/>
      <c r="CS11" s="413"/>
      <c r="CT11" s="413"/>
    </row>
    <row r="12" spans="1:98" ht="15" customHeight="1">
      <c r="A12" s="612"/>
      <c r="B12" s="587"/>
      <c r="C12" s="583"/>
      <c r="D12" s="583"/>
      <c r="E12" s="584"/>
      <c r="F12" s="584"/>
      <c r="G12" s="584"/>
      <c r="H12" s="584"/>
      <c r="I12" s="584"/>
      <c r="J12" s="584"/>
      <c r="K12" s="584"/>
      <c r="L12" s="584"/>
      <c r="M12" s="584"/>
      <c r="N12" s="584"/>
      <c r="O12" s="584"/>
      <c r="P12" s="584"/>
      <c r="Q12" s="584"/>
      <c r="R12" s="605">
        <v>0</v>
      </c>
      <c r="S12" s="413"/>
      <c r="T12" s="413"/>
      <c r="U12" s="413"/>
      <c r="V12" s="413"/>
      <c r="W12" s="413"/>
      <c r="X12" s="413"/>
      <c r="Y12" s="413"/>
      <c r="Z12" s="413"/>
      <c r="AA12" s="413"/>
      <c r="AB12" s="413"/>
      <c r="AC12" s="413"/>
      <c r="AD12" s="413"/>
      <c r="AE12" s="413"/>
      <c r="AF12" s="413"/>
      <c r="AG12" s="413"/>
      <c r="AH12" s="413"/>
      <c r="AI12" s="413"/>
      <c r="AJ12" s="413"/>
      <c r="AK12" s="413"/>
      <c r="AL12" s="413"/>
      <c r="AM12" s="413"/>
      <c r="AN12" s="413"/>
      <c r="AO12" s="413"/>
      <c r="AP12" s="413"/>
      <c r="AQ12" s="413"/>
      <c r="AR12" s="413"/>
      <c r="AS12" s="413"/>
      <c r="AT12" s="413"/>
      <c r="AU12" s="413"/>
      <c r="AV12" s="413"/>
      <c r="AW12" s="413"/>
      <c r="AX12" s="413"/>
      <c r="AY12" s="413"/>
      <c r="AZ12" s="413"/>
      <c r="BA12" s="413"/>
      <c r="BB12" s="413"/>
      <c r="BC12" s="413"/>
      <c r="BD12" s="413"/>
      <c r="BE12" s="413"/>
      <c r="BF12" s="413"/>
      <c r="BG12" s="413"/>
      <c r="BH12" s="413"/>
      <c r="BI12" s="413"/>
      <c r="BJ12" s="413"/>
      <c r="BK12" s="413"/>
      <c r="BL12" s="413"/>
      <c r="BM12" s="413"/>
      <c r="BN12" s="413"/>
      <c r="BO12" s="413"/>
      <c r="BP12" s="413"/>
      <c r="BQ12" s="413"/>
      <c r="BR12" s="413"/>
      <c r="BS12" s="413"/>
      <c r="BT12" s="413"/>
      <c r="BU12" s="413"/>
      <c r="BV12" s="413"/>
      <c r="BW12" s="413"/>
      <c r="BX12" s="413"/>
      <c r="BY12" s="413"/>
      <c r="BZ12" s="413"/>
      <c r="CA12" s="413"/>
      <c r="CB12" s="413"/>
      <c r="CC12" s="413"/>
      <c r="CD12" s="413"/>
      <c r="CE12" s="413"/>
      <c r="CF12" s="413"/>
      <c r="CG12" s="413"/>
      <c r="CH12" s="413"/>
      <c r="CI12" s="413"/>
      <c r="CJ12" s="413"/>
      <c r="CK12" s="413"/>
      <c r="CL12" s="413"/>
      <c r="CM12" s="413"/>
      <c r="CN12" s="413"/>
      <c r="CO12" s="413"/>
      <c r="CP12" s="413"/>
      <c r="CQ12" s="413"/>
      <c r="CR12" s="413"/>
      <c r="CS12" s="413"/>
      <c r="CT12" s="413"/>
    </row>
    <row r="13" spans="1:98" ht="15" customHeight="1">
      <c r="A13" s="748">
        <f>WEEKNUM(B15)</f>
        <v>2</v>
      </c>
      <c r="B13" s="588">
        <f>B10+1</f>
        <v>46027</v>
      </c>
      <c r="C13" s="588" t="str">
        <f t="shared" ref="C13:C16" si="5">TEXT(B13,"ddd")</f>
        <v>Sen</v>
      </c>
      <c r="D13" s="589">
        <f t="shared" ref="D13:D16" si="6">SUM(E13:R13)</f>
        <v>0</v>
      </c>
      <c r="E13" s="590">
        <v>0</v>
      </c>
      <c r="F13" s="590">
        <v>0</v>
      </c>
      <c r="G13" s="590">
        <v>0</v>
      </c>
      <c r="H13" s="590">
        <v>0</v>
      </c>
      <c r="I13" s="590">
        <v>0</v>
      </c>
      <c r="J13" s="590">
        <v>0</v>
      </c>
      <c r="K13" s="590">
        <v>0</v>
      </c>
      <c r="L13" s="590">
        <v>0</v>
      </c>
      <c r="M13" s="590">
        <v>0</v>
      </c>
      <c r="N13" s="590">
        <v>0</v>
      </c>
      <c r="O13" s="590">
        <v>0</v>
      </c>
      <c r="P13" s="590">
        <v>0</v>
      </c>
      <c r="Q13" s="590">
        <v>0</v>
      </c>
      <c r="R13" s="605">
        <v>0</v>
      </c>
      <c r="S13" s="413"/>
      <c r="T13" s="413"/>
      <c r="U13" s="413"/>
      <c r="V13" s="413"/>
      <c r="W13" s="413"/>
      <c r="X13" s="413"/>
      <c r="Y13" s="413"/>
      <c r="Z13" s="413"/>
      <c r="AA13" s="413"/>
      <c r="AB13" s="413"/>
      <c r="AC13" s="413"/>
      <c r="AD13" s="413"/>
      <c r="AE13" s="413"/>
      <c r="AF13" s="413"/>
      <c r="AG13" s="413"/>
      <c r="AH13" s="413"/>
      <c r="AI13" s="413"/>
      <c r="AJ13" s="413"/>
      <c r="AK13" s="413"/>
      <c r="AL13" s="413"/>
      <c r="AM13" s="413"/>
      <c r="AN13" s="413"/>
      <c r="AO13" s="413"/>
      <c r="AP13" s="413"/>
      <c r="AQ13" s="413"/>
      <c r="AR13" s="413"/>
      <c r="AS13" s="413"/>
      <c r="AT13" s="413"/>
      <c r="AU13" s="413"/>
      <c r="AV13" s="413"/>
      <c r="AW13" s="413"/>
      <c r="AX13" s="413"/>
      <c r="AY13" s="413"/>
      <c r="AZ13" s="413"/>
      <c r="BA13" s="413"/>
      <c r="BB13" s="413"/>
      <c r="BC13" s="413"/>
      <c r="BD13" s="413"/>
      <c r="BE13" s="413"/>
      <c r="BF13" s="413"/>
      <c r="BG13" s="413"/>
      <c r="BH13" s="413"/>
      <c r="BI13" s="413"/>
      <c r="BJ13" s="413"/>
      <c r="BK13" s="413"/>
      <c r="BL13" s="413"/>
      <c r="BM13" s="413"/>
      <c r="BN13" s="413"/>
      <c r="BO13" s="413"/>
      <c r="BP13" s="413"/>
      <c r="BQ13" s="413"/>
      <c r="BR13" s="413"/>
      <c r="BS13" s="413"/>
      <c r="BT13" s="413"/>
      <c r="BU13" s="413"/>
      <c r="BV13" s="413"/>
      <c r="BW13" s="413"/>
      <c r="BX13" s="413"/>
      <c r="BY13" s="413"/>
      <c r="BZ13" s="413"/>
      <c r="CA13" s="413"/>
      <c r="CB13" s="413"/>
      <c r="CC13" s="413"/>
      <c r="CD13" s="413"/>
      <c r="CE13" s="413"/>
      <c r="CF13" s="413"/>
      <c r="CG13" s="413"/>
      <c r="CH13" s="413"/>
      <c r="CI13" s="413"/>
      <c r="CJ13" s="413"/>
      <c r="CK13" s="413"/>
      <c r="CL13" s="413"/>
      <c r="CM13" s="413"/>
      <c r="CN13" s="413"/>
      <c r="CO13" s="413"/>
      <c r="CP13" s="413"/>
      <c r="CQ13" s="413"/>
      <c r="CR13" s="413"/>
      <c r="CS13" s="413"/>
      <c r="CT13" s="413"/>
    </row>
    <row r="14" spans="1:98" ht="15" customHeight="1">
      <c r="A14" s="749"/>
      <c r="B14" s="588">
        <f t="shared" ref="B14:B16" si="7">B13+1</f>
        <v>46028</v>
      </c>
      <c r="C14" s="588" t="str">
        <f t="shared" si="5"/>
        <v>Sel</v>
      </c>
      <c r="D14" s="589">
        <f t="shared" si="6"/>
        <v>0</v>
      </c>
      <c r="E14" s="590">
        <v>0</v>
      </c>
      <c r="F14" s="590">
        <v>0</v>
      </c>
      <c r="G14" s="590">
        <v>0</v>
      </c>
      <c r="H14" s="590">
        <v>0</v>
      </c>
      <c r="I14" s="590">
        <v>0</v>
      </c>
      <c r="J14" s="590">
        <v>0</v>
      </c>
      <c r="K14" s="590">
        <v>0</v>
      </c>
      <c r="L14" s="590">
        <v>0</v>
      </c>
      <c r="M14" s="590">
        <v>0</v>
      </c>
      <c r="N14" s="590">
        <v>0</v>
      </c>
      <c r="O14" s="590">
        <v>0</v>
      </c>
      <c r="P14" s="590">
        <v>0</v>
      </c>
      <c r="Q14" s="590">
        <v>0</v>
      </c>
      <c r="R14" s="605">
        <v>0</v>
      </c>
      <c r="S14" s="413"/>
      <c r="T14" s="413"/>
      <c r="U14" s="413"/>
      <c r="V14" s="413"/>
      <c r="W14" s="413"/>
      <c r="X14" s="413"/>
      <c r="Y14" s="413"/>
      <c r="Z14" s="413"/>
      <c r="AA14" s="413"/>
      <c r="AB14" s="413"/>
      <c r="AC14" s="413"/>
      <c r="AD14" s="413"/>
      <c r="AE14" s="413"/>
      <c r="AF14" s="413"/>
      <c r="AG14" s="413"/>
      <c r="AH14" s="413"/>
      <c r="AI14" s="413"/>
      <c r="AJ14" s="413"/>
      <c r="AK14" s="413"/>
      <c r="AL14" s="413"/>
      <c r="AM14" s="413"/>
      <c r="AN14" s="413"/>
      <c r="AO14" s="413"/>
      <c r="AP14" s="413"/>
      <c r="AQ14" s="413"/>
      <c r="AR14" s="413"/>
      <c r="AS14" s="413"/>
      <c r="AT14" s="413"/>
      <c r="AU14" s="413"/>
      <c r="AV14" s="413"/>
      <c r="AW14" s="413"/>
      <c r="AX14" s="413"/>
      <c r="AY14" s="413"/>
      <c r="AZ14" s="413"/>
      <c r="BA14" s="413"/>
      <c r="BB14" s="413"/>
      <c r="BC14" s="413"/>
      <c r="BD14" s="413"/>
      <c r="BE14" s="413"/>
      <c r="BF14" s="413"/>
      <c r="BG14" s="413"/>
      <c r="BH14" s="413"/>
      <c r="BI14" s="413"/>
      <c r="BJ14" s="413"/>
      <c r="BK14" s="413"/>
      <c r="BL14" s="413"/>
      <c r="BM14" s="413"/>
      <c r="BN14" s="413"/>
      <c r="BO14" s="413"/>
      <c r="BP14" s="413"/>
      <c r="BQ14" s="413"/>
      <c r="BR14" s="413"/>
      <c r="BS14" s="413"/>
      <c r="BT14" s="413"/>
      <c r="BU14" s="413"/>
      <c r="BV14" s="413"/>
      <c r="BW14" s="413"/>
      <c r="BX14" s="413"/>
      <c r="BY14" s="413"/>
      <c r="BZ14" s="413"/>
      <c r="CA14" s="413"/>
      <c r="CB14" s="413"/>
      <c r="CC14" s="413"/>
      <c r="CD14" s="413"/>
      <c r="CE14" s="413"/>
      <c r="CF14" s="413"/>
      <c r="CG14" s="413"/>
      <c r="CH14" s="413"/>
      <c r="CI14" s="413"/>
      <c r="CJ14" s="413"/>
      <c r="CK14" s="413"/>
      <c r="CL14" s="413"/>
      <c r="CM14" s="413"/>
      <c r="CN14" s="413"/>
      <c r="CO14" s="413"/>
      <c r="CP14" s="413"/>
      <c r="CQ14" s="413"/>
      <c r="CR14" s="413"/>
      <c r="CS14" s="413"/>
      <c r="CT14" s="413"/>
    </row>
    <row r="15" spans="1:98" ht="15" customHeight="1">
      <c r="A15" s="749"/>
      <c r="B15" s="588">
        <f t="shared" si="7"/>
        <v>46029</v>
      </c>
      <c r="C15" s="588" t="str">
        <f t="shared" si="5"/>
        <v>Rab</v>
      </c>
      <c r="D15" s="589">
        <f t="shared" si="6"/>
        <v>0</v>
      </c>
      <c r="E15" s="590">
        <v>0</v>
      </c>
      <c r="F15" s="590">
        <v>0</v>
      </c>
      <c r="G15" s="590">
        <v>0</v>
      </c>
      <c r="H15" s="590">
        <v>0</v>
      </c>
      <c r="I15" s="590">
        <v>0</v>
      </c>
      <c r="J15" s="590">
        <v>0</v>
      </c>
      <c r="K15" s="590">
        <v>0</v>
      </c>
      <c r="L15" s="590">
        <v>0</v>
      </c>
      <c r="M15" s="590">
        <v>0</v>
      </c>
      <c r="N15" s="590">
        <v>0</v>
      </c>
      <c r="O15" s="590">
        <v>0</v>
      </c>
      <c r="P15" s="590">
        <v>0</v>
      </c>
      <c r="Q15" s="590">
        <v>0</v>
      </c>
      <c r="R15" s="605">
        <v>0</v>
      </c>
      <c r="S15" s="413"/>
      <c r="T15" s="413"/>
      <c r="U15" s="413"/>
      <c r="V15" s="413"/>
      <c r="W15" s="413"/>
      <c r="X15" s="413"/>
      <c r="Y15" s="413"/>
      <c r="Z15" s="413"/>
      <c r="AA15" s="413"/>
      <c r="AB15" s="413"/>
      <c r="AC15" s="413"/>
      <c r="AD15" s="413"/>
      <c r="AE15" s="413"/>
      <c r="AF15" s="413"/>
      <c r="AG15" s="413"/>
      <c r="AH15" s="413"/>
      <c r="AI15" s="413"/>
      <c r="AJ15" s="413"/>
      <c r="AK15" s="413"/>
      <c r="AL15" s="413"/>
      <c r="AM15" s="413"/>
      <c r="AN15" s="413"/>
      <c r="AO15" s="413"/>
      <c r="AP15" s="413"/>
      <c r="AQ15" s="413"/>
      <c r="AR15" s="413"/>
      <c r="AS15" s="413"/>
      <c r="AT15" s="413"/>
      <c r="AU15" s="413"/>
      <c r="AV15" s="413"/>
      <c r="AW15" s="413"/>
      <c r="AX15" s="413"/>
      <c r="AY15" s="413"/>
      <c r="AZ15" s="413"/>
      <c r="BA15" s="413"/>
      <c r="BB15" s="413"/>
      <c r="BC15" s="413"/>
      <c r="BD15" s="413"/>
      <c r="BE15" s="413"/>
      <c r="BF15" s="413"/>
      <c r="BG15" s="413"/>
      <c r="BH15" s="413"/>
      <c r="BI15" s="413"/>
      <c r="BJ15" s="413"/>
      <c r="BK15" s="413"/>
      <c r="BL15" s="413"/>
      <c r="BM15" s="413"/>
      <c r="BN15" s="413"/>
      <c r="BO15" s="413"/>
      <c r="BP15" s="413"/>
      <c r="BQ15" s="413"/>
      <c r="BR15" s="413"/>
      <c r="BS15" s="413"/>
      <c r="BT15" s="413"/>
      <c r="BU15" s="413"/>
      <c r="BV15" s="413"/>
      <c r="BW15" s="413"/>
      <c r="BX15" s="413"/>
      <c r="BY15" s="413"/>
      <c r="BZ15" s="413"/>
      <c r="CA15" s="413"/>
      <c r="CB15" s="413"/>
      <c r="CC15" s="413"/>
      <c r="CD15" s="413"/>
      <c r="CE15" s="413"/>
      <c r="CF15" s="413"/>
      <c r="CG15" s="413"/>
      <c r="CH15" s="413"/>
      <c r="CI15" s="413"/>
      <c r="CJ15" s="413"/>
      <c r="CK15" s="413"/>
      <c r="CL15" s="413"/>
      <c r="CM15" s="413"/>
      <c r="CN15" s="413"/>
      <c r="CO15" s="413"/>
      <c r="CP15" s="413"/>
      <c r="CQ15" s="413"/>
      <c r="CR15" s="413"/>
      <c r="CS15" s="413"/>
      <c r="CT15" s="413"/>
    </row>
    <row r="16" spans="1:98" ht="15" customHeight="1">
      <c r="A16" s="749"/>
      <c r="B16" s="588">
        <f t="shared" si="7"/>
        <v>46030</v>
      </c>
      <c r="C16" s="588" t="str">
        <f t="shared" si="5"/>
        <v>Kam</v>
      </c>
      <c r="D16" s="589">
        <f t="shared" si="6"/>
        <v>0</v>
      </c>
      <c r="E16" s="590">
        <v>0</v>
      </c>
      <c r="F16" s="590">
        <v>0</v>
      </c>
      <c r="G16" s="590">
        <v>0</v>
      </c>
      <c r="H16" s="590">
        <v>0</v>
      </c>
      <c r="I16" s="590">
        <v>0</v>
      </c>
      <c r="J16" s="590">
        <v>0</v>
      </c>
      <c r="K16" s="590">
        <v>0</v>
      </c>
      <c r="L16" s="590">
        <v>0</v>
      </c>
      <c r="M16" s="590">
        <v>0</v>
      </c>
      <c r="N16" s="590">
        <v>0</v>
      </c>
      <c r="O16" s="590">
        <v>0</v>
      </c>
      <c r="P16" s="590">
        <v>0</v>
      </c>
      <c r="Q16" s="590">
        <v>0</v>
      </c>
      <c r="R16" s="605">
        <v>0</v>
      </c>
      <c r="S16" s="413"/>
      <c r="T16" s="413"/>
      <c r="U16" s="413"/>
      <c r="V16" s="413"/>
      <c r="W16" s="413"/>
      <c r="X16" s="413"/>
      <c r="Y16" s="413"/>
      <c r="Z16" s="413"/>
      <c r="AA16" s="413"/>
      <c r="AB16" s="413"/>
      <c r="AC16" s="413"/>
      <c r="AD16" s="413"/>
      <c r="AE16" s="413"/>
      <c r="AF16" s="413"/>
      <c r="AG16" s="413"/>
      <c r="AH16" s="413"/>
      <c r="AI16" s="413"/>
      <c r="AJ16" s="413"/>
      <c r="AK16" s="413"/>
      <c r="AL16" s="413"/>
      <c r="AM16" s="413"/>
      <c r="AN16" s="413"/>
      <c r="AO16" s="413"/>
      <c r="AP16" s="413"/>
      <c r="AQ16" s="413"/>
      <c r="AR16" s="413"/>
      <c r="AS16" s="413"/>
      <c r="AT16" s="413"/>
      <c r="AU16" s="413"/>
      <c r="AV16" s="413"/>
      <c r="AW16" s="413"/>
      <c r="AX16" s="413"/>
      <c r="AY16" s="413"/>
      <c r="AZ16" s="413"/>
      <c r="BA16" s="413"/>
      <c r="BB16" s="413"/>
      <c r="BC16" s="413"/>
      <c r="BD16" s="413"/>
      <c r="BE16" s="413"/>
      <c r="BF16" s="413"/>
      <c r="BG16" s="413"/>
      <c r="BH16" s="413"/>
      <c r="BI16" s="413"/>
      <c r="BJ16" s="413"/>
      <c r="BK16" s="413"/>
      <c r="BL16" s="413"/>
      <c r="BM16" s="413"/>
      <c r="BN16" s="413"/>
      <c r="BO16" s="413"/>
      <c r="BP16" s="413"/>
      <c r="BQ16" s="413"/>
      <c r="BR16" s="413"/>
      <c r="BS16" s="413"/>
      <c r="BT16" s="413"/>
      <c r="BU16" s="413"/>
      <c r="BV16" s="413"/>
      <c r="BW16" s="413"/>
      <c r="BX16" s="413"/>
      <c r="BY16" s="413"/>
      <c r="BZ16" s="413"/>
      <c r="CA16" s="413"/>
      <c r="CB16" s="413"/>
      <c r="CC16" s="413"/>
      <c r="CD16" s="413"/>
      <c r="CE16" s="413"/>
      <c r="CF16" s="413"/>
      <c r="CG16" s="413"/>
      <c r="CH16" s="413"/>
      <c r="CI16" s="413"/>
      <c r="CJ16" s="413"/>
      <c r="CK16" s="413"/>
      <c r="CL16" s="413"/>
      <c r="CM16" s="413"/>
      <c r="CN16" s="413"/>
      <c r="CO16" s="413"/>
      <c r="CP16" s="413"/>
      <c r="CQ16" s="413"/>
      <c r="CR16" s="413"/>
      <c r="CS16" s="413"/>
      <c r="CT16" s="413"/>
    </row>
    <row r="17" spans="1:98" ht="15" customHeight="1">
      <c r="A17" s="749"/>
      <c r="B17" s="588">
        <f>B16+1</f>
        <v>46031</v>
      </c>
      <c r="C17" s="588" t="str">
        <f t="shared" ref="C17:C19" si="8">TEXT(B17,"ddd")</f>
        <v>Jum</v>
      </c>
      <c r="D17" s="589">
        <f>SUM(E17:R17)</f>
        <v>0</v>
      </c>
      <c r="E17" s="590">
        <v>0</v>
      </c>
      <c r="F17" s="590">
        <v>0</v>
      </c>
      <c r="G17" s="590">
        <v>0</v>
      </c>
      <c r="H17" s="590">
        <v>0</v>
      </c>
      <c r="I17" s="590">
        <v>0</v>
      </c>
      <c r="J17" s="590">
        <v>0</v>
      </c>
      <c r="K17" s="590">
        <v>0</v>
      </c>
      <c r="L17" s="590">
        <v>0</v>
      </c>
      <c r="M17" s="590">
        <v>0</v>
      </c>
      <c r="N17" s="590">
        <v>0</v>
      </c>
      <c r="O17" s="590">
        <v>0</v>
      </c>
      <c r="P17" s="590">
        <v>0</v>
      </c>
      <c r="Q17" s="590">
        <v>0</v>
      </c>
      <c r="R17" s="605">
        <v>0</v>
      </c>
      <c r="S17" s="413"/>
      <c r="T17" s="413"/>
      <c r="U17" s="413"/>
      <c r="V17" s="413"/>
      <c r="W17" s="413"/>
      <c r="X17" s="413"/>
      <c r="Y17" s="413"/>
      <c r="Z17" s="413"/>
      <c r="AA17" s="413"/>
      <c r="AB17" s="413"/>
      <c r="AC17" s="413"/>
      <c r="AD17" s="413"/>
      <c r="AE17" s="413"/>
      <c r="AF17" s="413"/>
      <c r="AG17" s="413"/>
      <c r="AH17" s="413"/>
      <c r="AI17" s="413"/>
      <c r="AJ17" s="413"/>
      <c r="AK17" s="413"/>
      <c r="AL17" s="413"/>
      <c r="AM17" s="413"/>
      <c r="AN17" s="413"/>
      <c r="AO17" s="413"/>
      <c r="AP17" s="413"/>
      <c r="AQ17" s="413"/>
      <c r="AR17" s="413"/>
      <c r="AS17" s="413"/>
      <c r="AT17" s="413"/>
      <c r="AU17" s="413"/>
      <c r="AV17" s="413"/>
      <c r="AW17" s="413"/>
      <c r="AX17" s="413"/>
      <c r="AY17" s="413"/>
      <c r="AZ17" s="413"/>
      <c r="BA17" s="413"/>
      <c r="BB17" s="413"/>
      <c r="BC17" s="413"/>
      <c r="BD17" s="413"/>
      <c r="BE17" s="413"/>
      <c r="BF17" s="413"/>
      <c r="BG17" s="413"/>
      <c r="BH17" s="413"/>
      <c r="BI17" s="413"/>
      <c r="BJ17" s="413"/>
      <c r="BK17" s="413"/>
      <c r="BL17" s="413"/>
      <c r="BM17" s="413"/>
      <c r="BN17" s="413"/>
      <c r="BO17" s="413"/>
      <c r="BP17" s="413"/>
      <c r="BQ17" s="413"/>
      <c r="BR17" s="413"/>
      <c r="BS17" s="413"/>
      <c r="BT17" s="413"/>
      <c r="BU17" s="413"/>
      <c r="BV17" s="413"/>
      <c r="BW17" s="413"/>
      <c r="BX17" s="413"/>
      <c r="BY17" s="413"/>
      <c r="BZ17" s="413"/>
      <c r="CA17" s="413"/>
      <c r="CB17" s="413"/>
      <c r="CC17" s="413"/>
      <c r="CD17" s="413"/>
      <c r="CE17" s="413"/>
      <c r="CF17" s="413"/>
      <c r="CG17" s="413"/>
      <c r="CH17" s="413"/>
      <c r="CI17" s="413"/>
      <c r="CJ17" s="413"/>
      <c r="CK17" s="413"/>
      <c r="CL17" s="413"/>
      <c r="CM17" s="413"/>
      <c r="CN17" s="413"/>
      <c r="CO17" s="413"/>
      <c r="CP17" s="413"/>
      <c r="CQ17" s="413"/>
      <c r="CR17" s="413"/>
      <c r="CS17" s="413"/>
      <c r="CT17" s="413"/>
    </row>
    <row r="18" spans="1:98" s="451" customFormat="1" ht="15" customHeight="1">
      <c r="A18" s="749"/>
      <c r="B18" s="463">
        <f t="shared" ref="B18:B19" si="9">B17+1</f>
        <v>46032</v>
      </c>
      <c r="C18" s="463" t="str">
        <f t="shared" si="8"/>
        <v>Sab</v>
      </c>
      <c r="D18" s="505">
        <f t="shared" ref="D18:D19" si="10">SUM(E18:R18)</f>
        <v>0</v>
      </c>
      <c r="E18" s="609">
        <v>0</v>
      </c>
      <c r="F18" s="609">
        <v>0</v>
      </c>
      <c r="G18" s="609">
        <v>0</v>
      </c>
      <c r="H18" s="609">
        <v>0</v>
      </c>
      <c r="I18" s="609">
        <v>0</v>
      </c>
      <c r="J18" s="609">
        <v>0</v>
      </c>
      <c r="K18" s="609">
        <v>0</v>
      </c>
      <c r="L18" s="609">
        <v>0</v>
      </c>
      <c r="M18" s="609">
        <v>0</v>
      </c>
      <c r="N18" s="609">
        <v>0</v>
      </c>
      <c r="O18" s="609">
        <v>0</v>
      </c>
      <c r="P18" s="609">
        <v>0</v>
      </c>
      <c r="Q18" s="609">
        <v>0</v>
      </c>
      <c r="R18" s="610">
        <v>0</v>
      </c>
    </row>
    <row r="19" spans="1:98" s="451" customFormat="1" ht="15" customHeight="1">
      <c r="A19" s="749"/>
      <c r="B19" s="463">
        <f t="shared" si="9"/>
        <v>46033</v>
      </c>
      <c r="C19" s="463" t="str">
        <f t="shared" si="8"/>
        <v>Mgg</v>
      </c>
      <c r="D19" s="505">
        <f t="shared" si="10"/>
        <v>0</v>
      </c>
      <c r="E19" s="609">
        <v>0</v>
      </c>
      <c r="F19" s="609">
        <v>0</v>
      </c>
      <c r="G19" s="609">
        <v>0</v>
      </c>
      <c r="H19" s="609">
        <v>0</v>
      </c>
      <c r="I19" s="609">
        <v>0</v>
      </c>
      <c r="J19" s="609">
        <v>0</v>
      </c>
      <c r="K19" s="609">
        <v>0</v>
      </c>
      <c r="L19" s="609">
        <v>0</v>
      </c>
      <c r="M19" s="609">
        <v>0</v>
      </c>
      <c r="N19" s="609">
        <v>0</v>
      </c>
      <c r="O19" s="609">
        <v>0</v>
      </c>
      <c r="P19" s="609">
        <v>0</v>
      </c>
      <c r="Q19" s="609">
        <v>0</v>
      </c>
      <c r="R19" s="610">
        <v>0</v>
      </c>
    </row>
    <row r="20" spans="1:98" ht="15" customHeight="1">
      <c r="A20" s="749"/>
      <c r="B20" s="591" t="s">
        <v>18</v>
      </c>
      <c r="C20" s="583"/>
      <c r="D20" s="510">
        <f t="shared" ref="D20:R20" si="11">SUM(D13:D19)</f>
        <v>0</v>
      </c>
      <c r="E20" s="510">
        <f t="shared" si="11"/>
        <v>0</v>
      </c>
      <c r="F20" s="510">
        <f t="shared" si="11"/>
        <v>0</v>
      </c>
      <c r="G20" s="510">
        <f t="shared" si="11"/>
        <v>0</v>
      </c>
      <c r="H20" s="510">
        <f t="shared" si="11"/>
        <v>0</v>
      </c>
      <c r="I20" s="510">
        <f t="shared" si="11"/>
        <v>0</v>
      </c>
      <c r="J20" s="510">
        <f t="shared" si="11"/>
        <v>0</v>
      </c>
      <c r="K20" s="510">
        <f t="shared" si="11"/>
        <v>0</v>
      </c>
      <c r="L20" s="510">
        <f t="shared" si="11"/>
        <v>0</v>
      </c>
      <c r="M20" s="510">
        <f t="shared" si="11"/>
        <v>0</v>
      </c>
      <c r="N20" s="510">
        <f t="shared" si="11"/>
        <v>0</v>
      </c>
      <c r="O20" s="510">
        <f t="shared" si="11"/>
        <v>0</v>
      </c>
      <c r="P20" s="510">
        <f t="shared" si="11"/>
        <v>0</v>
      </c>
      <c r="Q20" s="510">
        <f t="shared" si="11"/>
        <v>0</v>
      </c>
      <c r="R20" s="510">
        <f t="shared" si="11"/>
        <v>0</v>
      </c>
      <c r="S20" s="413"/>
      <c r="T20" s="413"/>
      <c r="U20" s="413"/>
      <c r="V20" s="413"/>
      <c r="W20" s="413"/>
      <c r="X20" s="413"/>
      <c r="Y20" s="413"/>
      <c r="Z20" s="413"/>
      <c r="AA20" s="413"/>
      <c r="AB20" s="413"/>
      <c r="AC20" s="413"/>
      <c r="AD20" s="413"/>
      <c r="AE20" s="413"/>
      <c r="AF20" s="413"/>
      <c r="AG20" s="413"/>
      <c r="AH20" s="413"/>
      <c r="AI20" s="413"/>
      <c r="AJ20" s="413"/>
      <c r="AK20" s="413"/>
      <c r="AL20" s="413"/>
      <c r="AM20" s="413"/>
      <c r="AN20" s="413"/>
      <c r="AO20" s="413"/>
      <c r="AP20" s="413"/>
      <c r="AQ20" s="413"/>
      <c r="AR20" s="413"/>
      <c r="AS20" s="413"/>
      <c r="AT20" s="413"/>
      <c r="AU20" s="413"/>
      <c r="AV20" s="413"/>
      <c r="AW20" s="413"/>
      <c r="AX20" s="413"/>
      <c r="AY20" s="413"/>
      <c r="AZ20" s="413"/>
      <c r="BA20" s="413"/>
      <c r="BB20" s="413"/>
      <c r="BC20" s="413"/>
      <c r="BD20" s="413"/>
      <c r="BE20" s="413"/>
      <c r="BF20" s="413"/>
      <c r="BG20" s="413"/>
      <c r="BH20" s="413"/>
      <c r="BI20" s="413"/>
      <c r="BJ20" s="413"/>
      <c r="BK20" s="413"/>
      <c r="BL20" s="413"/>
      <c r="BM20" s="413"/>
      <c r="BN20" s="413"/>
      <c r="BO20" s="413"/>
      <c r="BP20" s="413"/>
      <c r="BQ20" s="413"/>
      <c r="BR20" s="413"/>
      <c r="BS20" s="413"/>
      <c r="BT20" s="413"/>
      <c r="BU20" s="413"/>
      <c r="BV20" s="413"/>
      <c r="BW20" s="413"/>
      <c r="BX20" s="413"/>
      <c r="BY20" s="413"/>
      <c r="BZ20" s="413"/>
      <c r="CA20" s="413"/>
      <c r="CB20" s="413"/>
      <c r="CC20" s="413"/>
      <c r="CD20" s="413"/>
      <c r="CE20" s="413"/>
      <c r="CF20" s="413"/>
      <c r="CG20" s="413"/>
      <c r="CH20" s="413"/>
      <c r="CI20" s="413"/>
      <c r="CJ20" s="413"/>
      <c r="CK20" s="413"/>
      <c r="CL20" s="413"/>
      <c r="CM20" s="413"/>
      <c r="CN20" s="413"/>
      <c r="CO20" s="413"/>
      <c r="CP20" s="413"/>
      <c r="CQ20" s="413"/>
      <c r="CR20" s="413"/>
      <c r="CS20" s="413"/>
      <c r="CT20" s="413"/>
    </row>
    <row r="21" spans="1:98" ht="15" customHeight="1">
      <c r="A21" s="752"/>
      <c r="B21" s="583"/>
      <c r="C21" s="583"/>
      <c r="D21" s="583"/>
      <c r="E21" s="584"/>
      <c r="F21" s="584"/>
      <c r="G21" s="584"/>
      <c r="H21" s="584"/>
      <c r="I21" s="584"/>
      <c r="J21" s="584"/>
      <c r="K21" s="584"/>
      <c r="L21" s="584"/>
      <c r="M21" s="584"/>
      <c r="N21" s="584"/>
      <c r="O21" s="584"/>
      <c r="P21" s="584"/>
      <c r="Q21" s="584"/>
      <c r="R21" s="605">
        <v>0</v>
      </c>
      <c r="S21" s="413"/>
      <c r="T21" s="413"/>
      <c r="U21" s="413"/>
      <c r="V21" s="413"/>
      <c r="W21" s="413"/>
      <c r="X21" s="413"/>
      <c r="Y21" s="413"/>
      <c r="Z21" s="413"/>
      <c r="AA21" s="413"/>
      <c r="AB21" s="413"/>
      <c r="AC21" s="413"/>
      <c r="AD21" s="413"/>
      <c r="AE21" s="413"/>
      <c r="AF21" s="413"/>
      <c r="AG21" s="413"/>
      <c r="AH21" s="413"/>
      <c r="AI21" s="413"/>
      <c r="AJ21" s="413"/>
      <c r="AK21" s="413"/>
      <c r="AL21" s="413"/>
      <c r="AM21" s="413"/>
      <c r="AN21" s="413"/>
      <c r="AO21" s="413"/>
      <c r="AP21" s="413"/>
      <c r="AQ21" s="413"/>
      <c r="AR21" s="413"/>
      <c r="AS21" s="413"/>
      <c r="AT21" s="413"/>
      <c r="AU21" s="413"/>
      <c r="AV21" s="413"/>
      <c r="AW21" s="413"/>
      <c r="AX21" s="413"/>
      <c r="AY21" s="413"/>
      <c r="AZ21" s="413"/>
      <c r="BA21" s="413"/>
      <c r="BB21" s="413"/>
      <c r="BC21" s="413"/>
      <c r="BD21" s="413"/>
      <c r="BE21" s="413"/>
      <c r="BF21" s="413"/>
      <c r="BG21" s="413"/>
      <c r="BH21" s="413"/>
      <c r="BI21" s="413"/>
      <c r="BJ21" s="413"/>
      <c r="BK21" s="413"/>
      <c r="BL21" s="413"/>
      <c r="BM21" s="413"/>
      <c r="BN21" s="413"/>
      <c r="BO21" s="413"/>
      <c r="BP21" s="413"/>
      <c r="BQ21" s="413"/>
      <c r="BR21" s="413"/>
      <c r="BS21" s="413"/>
      <c r="BT21" s="413"/>
      <c r="BU21" s="413"/>
      <c r="BV21" s="413"/>
      <c r="BW21" s="413"/>
      <c r="BX21" s="413"/>
      <c r="BY21" s="413"/>
      <c r="BZ21" s="413"/>
      <c r="CA21" s="413"/>
      <c r="CB21" s="413"/>
      <c r="CC21" s="413"/>
      <c r="CD21" s="413"/>
      <c r="CE21" s="413"/>
      <c r="CF21" s="413"/>
      <c r="CG21" s="413"/>
      <c r="CH21" s="413"/>
      <c r="CI21" s="413"/>
      <c r="CJ21" s="413"/>
      <c r="CK21" s="413"/>
      <c r="CL21" s="413"/>
      <c r="CM21" s="413"/>
      <c r="CN21" s="413"/>
      <c r="CO21" s="413"/>
      <c r="CP21" s="413"/>
      <c r="CQ21" s="413"/>
      <c r="CR21" s="413"/>
      <c r="CS21" s="413"/>
      <c r="CT21" s="413"/>
    </row>
    <row r="22" spans="1:98" ht="15" customHeight="1">
      <c r="A22" s="748">
        <f>WEEKNUM(B24)</f>
        <v>3</v>
      </c>
      <c r="B22" s="588">
        <f>B19+1</f>
        <v>46034</v>
      </c>
      <c r="C22" s="588" t="str">
        <f t="shared" ref="C22:C25" si="12">TEXT(B22,"ddd")</f>
        <v>Sen</v>
      </c>
      <c r="D22" s="589">
        <f t="shared" ref="D22:D25" si="13">SUM(E22:R22)</f>
        <v>0</v>
      </c>
      <c r="E22" s="590">
        <v>0</v>
      </c>
      <c r="F22" s="590">
        <v>0</v>
      </c>
      <c r="G22" s="590">
        <v>0</v>
      </c>
      <c r="H22" s="590">
        <v>0</v>
      </c>
      <c r="I22" s="590">
        <v>0</v>
      </c>
      <c r="J22" s="590">
        <v>0</v>
      </c>
      <c r="K22" s="590">
        <v>0</v>
      </c>
      <c r="L22" s="590">
        <v>0</v>
      </c>
      <c r="M22" s="590">
        <v>0</v>
      </c>
      <c r="N22" s="590">
        <v>0</v>
      </c>
      <c r="O22" s="590">
        <v>0</v>
      </c>
      <c r="P22" s="590">
        <v>0</v>
      </c>
      <c r="Q22" s="590">
        <v>0</v>
      </c>
      <c r="R22" s="605">
        <v>0</v>
      </c>
      <c r="S22" s="413"/>
      <c r="T22" s="413"/>
      <c r="U22" s="413"/>
      <c r="V22" s="413"/>
      <c r="W22" s="413"/>
      <c r="X22" s="413"/>
      <c r="Y22" s="413"/>
      <c r="Z22" s="413"/>
      <c r="AA22" s="413"/>
      <c r="AB22" s="413"/>
      <c r="AC22" s="413"/>
      <c r="AD22" s="413"/>
      <c r="AE22" s="413"/>
      <c r="AF22" s="413"/>
      <c r="AG22" s="413"/>
      <c r="AH22" s="413"/>
      <c r="AI22" s="413"/>
      <c r="AJ22" s="413"/>
      <c r="AK22" s="413"/>
      <c r="AL22" s="413"/>
      <c r="AM22" s="413"/>
      <c r="AN22" s="413"/>
      <c r="AO22" s="413"/>
      <c r="AP22" s="413"/>
      <c r="AQ22" s="413"/>
      <c r="AR22" s="413"/>
      <c r="AS22" s="413"/>
      <c r="AT22" s="413"/>
      <c r="AU22" s="413"/>
      <c r="AV22" s="413"/>
      <c r="AW22" s="413"/>
      <c r="AX22" s="413"/>
      <c r="AY22" s="413"/>
      <c r="AZ22" s="413"/>
      <c r="BA22" s="413"/>
      <c r="BB22" s="413"/>
      <c r="BC22" s="413"/>
      <c r="BD22" s="413"/>
      <c r="BE22" s="413"/>
      <c r="BF22" s="413"/>
      <c r="BG22" s="413"/>
      <c r="BH22" s="413"/>
      <c r="BI22" s="413"/>
      <c r="BJ22" s="413"/>
      <c r="BK22" s="413"/>
      <c r="BL22" s="413"/>
      <c r="BM22" s="413"/>
      <c r="BN22" s="413"/>
      <c r="BO22" s="413"/>
      <c r="BP22" s="413"/>
      <c r="BQ22" s="413"/>
      <c r="BR22" s="413"/>
      <c r="BS22" s="413"/>
      <c r="BT22" s="413"/>
      <c r="BU22" s="413"/>
      <c r="BV22" s="413"/>
      <c r="BW22" s="413"/>
      <c r="BX22" s="413"/>
      <c r="BY22" s="413"/>
      <c r="BZ22" s="413"/>
      <c r="CA22" s="413"/>
      <c r="CB22" s="413"/>
      <c r="CC22" s="413"/>
      <c r="CD22" s="413"/>
      <c r="CE22" s="413"/>
      <c r="CF22" s="413"/>
      <c r="CG22" s="413"/>
      <c r="CH22" s="413"/>
      <c r="CI22" s="413"/>
      <c r="CJ22" s="413"/>
      <c r="CK22" s="413"/>
      <c r="CL22" s="413"/>
      <c r="CM22" s="413"/>
      <c r="CN22" s="413"/>
      <c r="CO22" s="413"/>
      <c r="CP22" s="413"/>
      <c r="CQ22" s="413"/>
      <c r="CR22" s="413"/>
      <c r="CS22" s="413"/>
      <c r="CT22" s="413"/>
    </row>
    <row r="23" spans="1:98" ht="15" customHeight="1">
      <c r="A23" s="749"/>
      <c r="B23" s="588">
        <f t="shared" ref="B23:B25" si="14">B22+1</f>
        <v>46035</v>
      </c>
      <c r="C23" s="588" t="str">
        <f t="shared" si="12"/>
        <v>Sel</v>
      </c>
      <c r="D23" s="589">
        <f t="shared" si="13"/>
        <v>0</v>
      </c>
      <c r="E23" s="590">
        <v>0</v>
      </c>
      <c r="F23" s="590">
        <v>0</v>
      </c>
      <c r="G23" s="590">
        <v>0</v>
      </c>
      <c r="H23" s="590">
        <v>0</v>
      </c>
      <c r="I23" s="590">
        <v>0</v>
      </c>
      <c r="J23" s="590">
        <v>0</v>
      </c>
      <c r="K23" s="590">
        <v>0</v>
      </c>
      <c r="L23" s="590">
        <v>0</v>
      </c>
      <c r="M23" s="590">
        <v>0</v>
      </c>
      <c r="N23" s="590">
        <v>0</v>
      </c>
      <c r="O23" s="590">
        <v>0</v>
      </c>
      <c r="P23" s="590">
        <v>0</v>
      </c>
      <c r="Q23" s="590">
        <v>0</v>
      </c>
      <c r="R23" s="605">
        <v>0</v>
      </c>
      <c r="S23" s="413"/>
      <c r="T23" s="413"/>
      <c r="U23" s="413"/>
      <c r="V23" s="413"/>
      <c r="W23" s="413"/>
      <c r="X23" s="413"/>
      <c r="Y23" s="413"/>
      <c r="Z23" s="413"/>
      <c r="AA23" s="413"/>
      <c r="AB23" s="413"/>
      <c r="AC23" s="413"/>
      <c r="AD23" s="413"/>
      <c r="AE23" s="413"/>
      <c r="AF23" s="413"/>
      <c r="AG23" s="413"/>
      <c r="AH23" s="413"/>
      <c r="AI23" s="413"/>
      <c r="AJ23" s="413"/>
      <c r="AK23" s="413"/>
      <c r="AL23" s="413"/>
      <c r="AM23" s="413"/>
      <c r="AN23" s="413"/>
      <c r="AO23" s="413"/>
      <c r="AP23" s="413"/>
      <c r="AQ23" s="413"/>
      <c r="AR23" s="413"/>
      <c r="AS23" s="413"/>
      <c r="AT23" s="413"/>
      <c r="AU23" s="413"/>
      <c r="AV23" s="413"/>
      <c r="AW23" s="413"/>
      <c r="AX23" s="413"/>
      <c r="AY23" s="413"/>
      <c r="AZ23" s="413"/>
      <c r="BA23" s="413"/>
      <c r="BB23" s="413"/>
      <c r="BC23" s="413"/>
      <c r="BD23" s="413"/>
      <c r="BE23" s="413"/>
      <c r="BF23" s="413"/>
      <c r="BG23" s="413"/>
      <c r="BH23" s="413"/>
      <c r="BI23" s="413"/>
      <c r="BJ23" s="413"/>
      <c r="BK23" s="413"/>
      <c r="BL23" s="413"/>
      <c r="BM23" s="413"/>
      <c r="BN23" s="413"/>
      <c r="BO23" s="413"/>
      <c r="BP23" s="413"/>
      <c r="BQ23" s="413"/>
      <c r="BR23" s="413"/>
      <c r="BS23" s="413"/>
      <c r="BT23" s="413"/>
      <c r="BU23" s="413"/>
      <c r="BV23" s="413"/>
      <c r="BW23" s="413"/>
      <c r="BX23" s="413"/>
      <c r="BY23" s="413"/>
      <c r="BZ23" s="413"/>
      <c r="CA23" s="413"/>
      <c r="CB23" s="413"/>
      <c r="CC23" s="413"/>
      <c r="CD23" s="413"/>
      <c r="CE23" s="413"/>
      <c r="CF23" s="413"/>
      <c r="CG23" s="413"/>
      <c r="CH23" s="413"/>
      <c r="CI23" s="413"/>
      <c r="CJ23" s="413"/>
      <c r="CK23" s="413"/>
      <c r="CL23" s="413"/>
      <c r="CM23" s="413"/>
      <c r="CN23" s="413"/>
      <c r="CO23" s="413"/>
      <c r="CP23" s="413"/>
      <c r="CQ23" s="413"/>
      <c r="CR23" s="413"/>
      <c r="CS23" s="413"/>
      <c r="CT23" s="413"/>
    </row>
    <row r="24" spans="1:98" ht="15" customHeight="1">
      <c r="A24" s="749"/>
      <c r="B24" s="588">
        <f t="shared" si="14"/>
        <v>46036</v>
      </c>
      <c r="C24" s="588" t="str">
        <f t="shared" si="12"/>
        <v>Rab</v>
      </c>
      <c r="D24" s="589">
        <f t="shared" si="13"/>
        <v>0</v>
      </c>
      <c r="E24" s="590">
        <v>0</v>
      </c>
      <c r="F24" s="590">
        <v>0</v>
      </c>
      <c r="G24" s="590">
        <v>0</v>
      </c>
      <c r="H24" s="590">
        <v>0</v>
      </c>
      <c r="I24" s="590">
        <v>0</v>
      </c>
      <c r="J24" s="590">
        <v>0</v>
      </c>
      <c r="K24" s="590">
        <v>0</v>
      </c>
      <c r="L24" s="590">
        <v>0</v>
      </c>
      <c r="M24" s="590">
        <v>0</v>
      </c>
      <c r="N24" s="590">
        <v>0</v>
      </c>
      <c r="O24" s="590">
        <v>0</v>
      </c>
      <c r="P24" s="590">
        <v>0</v>
      </c>
      <c r="Q24" s="590">
        <v>0</v>
      </c>
      <c r="R24" s="605">
        <v>0</v>
      </c>
      <c r="S24" s="413"/>
      <c r="T24" s="413"/>
      <c r="U24" s="413"/>
      <c r="V24" s="413"/>
      <c r="W24" s="413"/>
      <c r="X24" s="413"/>
      <c r="Y24" s="413"/>
      <c r="Z24" s="413"/>
      <c r="AA24" s="413"/>
      <c r="AB24" s="413"/>
      <c r="AC24" s="413"/>
      <c r="AD24" s="413"/>
      <c r="AE24" s="413"/>
      <c r="AF24" s="413"/>
      <c r="AG24" s="413"/>
      <c r="AH24" s="413"/>
      <c r="AI24" s="413"/>
      <c r="AJ24" s="413"/>
      <c r="AK24" s="413"/>
      <c r="AL24" s="413"/>
      <c r="AM24" s="413"/>
      <c r="AN24" s="413"/>
      <c r="AO24" s="413"/>
      <c r="AP24" s="413"/>
      <c r="AQ24" s="413"/>
      <c r="AR24" s="413"/>
      <c r="AS24" s="413"/>
      <c r="AT24" s="413"/>
      <c r="AU24" s="413"/>
      <c r="AV24" s="413"/>
      <c r="AW24" s="413"/>
      <c r="AX24" s="413"/>
      <c r="AY24" s="413"/>
      <c r="AZ24" s="413"/>
      <c r="BA24" s="413"/>
      <c r="BB24" s="413"/>
      <c r="BC24" s="413"/>
      <c r="BD24" s="413"/>
      <c r="BE24" s="413"/>
      <c r="BF24" s="413"/>
      <c r="BG24" s="413"/>
      <c r="BH24" s="413"/>
      <c r="BI24" s="413"/>
      <c r="BJ24" s="413"/>
      <c r="BK24" s="413"/>
      <c r="BL24" s="413"/>
      <c r="BM24" s="413"/>
      <c r="BN24" s="413"/>
      <c r="BO24" s="413"/>
      <c r="BP24" s="413"/>
      <c r="BQ24" s="413"/>
      <c r="BR24" s="413"/>
      <c r="BS24" s="413"/>
      <c r="BT24" s="413"/>
      <c r="BU24" s="413"/>
      <c r="BV24" s="413"/>
      <c r="BW24" s="413"/>
      <c r="BX24" s="413"/>
      <c r="BY24" s="413"/>
      <c r="BZ24" s="413"/>
      <c r="CA24" s="413"/>
      <c r="CB24" s="413"/>
      <c r="CC24" s="413"/>
      <c r="CD24" s="413"/>
      <c r="CE24" s="413"/>
      <c r="CF24" s="413"/>
      <c r="CG24" s="413"/>
      <c r="CH24" s="413"/>
      <c r="CI24" s="413"/>
      <c r="CJ24" s="413"/>
      <c r="CK24" s="413"/>
      <c r="CL24" s="413"/>
      <c r="CM24" s="413"/>
      <c r="CN24" s="413"/>
      <c r="CO24" s="413"/>
      <c r="CP24" s="413"/>
      <c r="CQ24" s="413"/>
      <c r="CR24" s="413"/>
      <c r="CS24" s="413"/>
      <c r="CT24" s="413"/>
    </row>
    <row r="25" spans="1:98" ht="15" customHeight="1">
      <c r="A25" s="749"/>
      <c r="B25" s="588">
        <f t="shared" si="14"/>
        <v>46037</v>
      </c>
      <c r="C25" s="588" t="str">
        <f t="shared" si="12"/>
        <v>Kam</v>
      </c>
      <c r="D25" s="589">
        <f t="shared" si="13"/>
        <v>0</v>
      </c>
      <c r="E25" s="590">
        <v>0</v>
      </c>
      <c r="F25" s="590">
        <v>0</v>
      </c>
      <c r="G25" s="590">
        <v>0</v>
      </c>
      <c r="H25" s="590">
        <v>0</v>
      </c>
      <c r="I25" s="590">
        <v>0</v>
      </c>
      <c r="J25" s="590">
        <v>0</v>
      </c>
      <c r="K25" s="590">
        <v>0</v>
      </c>
      <c r="L25" s="590">
        <v>0</v>
      </c>
      <c r="M25" s="590">
        <v>0</v>
      </c>
      <c r="N25" s="590">
        <v>0</v>
      </c>
      <c r="O25" s="590">
        <v>0</v>
      </c>
      <c r="P25" s="590">
        <v>0</v>
      </c>
      <c r="Q25" s="590">
        <v>0</v>
      </c>
      <c r="R25" s="605">
        <v>0</v>
      </c>
      <c r="S25" s="413"/>
      <c r="T25" s="413"/>
      <c r="U25" s="413"/>
      <c r="V25" s="413"/>
      <c r="W25" s="413"/>
      <c r="X25" s="413"/>
      <c r="Y25" s="413"/>
      <c r="Z25" s="413"/>
      <c r="AA25" s="413"/>
      <c r="AB25" s="413"/>
      <c r="AC25" s="413"/>
      <c r="AD25" s="413"/>
      <c r="AE25" s="413"/>
      <c r="AF25" s="413"/>
      <c r="AG25" s="413"/>
      <c r="AH25" s="413"/>
      <c r="AI25" s="413"/>
      <c r="AJ25" s="413"/>
      <c r="AK25" s="413"/>
      <c r="AL25" s="413"/>
      <c r="AM25" s="413"/>
      <c r="AN25" s="413"/>
      <c r="AO25" s="413"/>
      <c r="AP25" s="413"/>
      <c r="AQ25" s="413"/>
      <c r="AR25" s="413"/>
      <c r="AS25" s="413"/>
      <c r="AT25" s="413"/>
      <c r="AU25" s="413"/>
      <c r="AV25" s="413"/>
      <c r="AW25" s="413"/>
      <c r="AX25" s="413"/>
      <c r="AY25" s="413"/>
      <c r="AZ25" s="413"/>
      <c r="BA25" s="413"/>
      <c r="BB25" s="413"/>
      <c r="BC25" s="413"/>
      <c r="BD25" s="413"/>
      <c r="BE25" s="413"/>
      <c r="BF25" s="413"/>
      <c r="BG25" s="413"/>
      <c r="BH25" s="413"/>
      <c r="BI25" s="413"/>
      <c r="BJ25" s="413"/>
      <c r="BK25" s="413"/>
      <c r="BL25" s="413"/>
      <c r="BM25" s="413"/>
      <c r="BN25" s="413"/>
      <c r="BO25" s="413"/>
      <c r="BP25" s="413"/>
      <c r="BQ25" s="413"/>
      <c r="BR25" s="413"/>
      <c r="BS25" s="413"/>
      <c r="BT25" s="413"/>
      <c r="BU25" s="413"/>
      <c r="BV25" s="413"/>
      <c r="BW25" s="413"/>
      <c r="BX25" s="413"/>
      <c r="BY25" s="413"/>
      <c r="BZ25" s="413"/>
      <c r="CA25" s="413"/>
      <c r="CB25" s="413"/>
      <c r="CC25" s="413"/>
      <c r="CD25" s="413"/>
      <c r="CE25" s="413"/>
      <c r="CF25" s="413"/>
      <c r="CG25" s="413"/>
      <c r="CH25" s="413"/>
      <c r="CI25" s="413"/>
      <c r="CJ25" s="413"/>
      <c r="CK25" s="413"/>
      <c r="CL25" s="413"/>
      <c r="CM25" s="413"/>
      <c r="CN25" s="413"/>
      <c r="CO25" s="413"/>
      <c r="CP25" s="413"/>
      <c r="CQ25" s="413"/>
      <c r="CR25" s="413"/>
      <c r="CS25" s="413"/>
      <c r="CT25" s="413"/>
    </row>
    <row r="26" spans="1:98" ht="15" customHeight="1">
      <c r="A26" s="749"/>
      <c r="B26" s="588">
        <f>B25+1</f>
        <v>46038</v>
      </c>
      <c r="C26" s="588" t="str">
        <f t="shared" ref="C26:C28" si="15">TEXT(B26,"ddd")</f>
        <v>Jum</v>
      </c>
      <c r="D26" s="589">
        <f>SUM(E26:R26)</f>
        <v>0</v>
      </c>
      <c r="E26" s="590">
        <v>0</v>
      </c>
      <c r="F26" s="590">
        <v>0</v>
      </c>
      <c r="G26" s="590">
        <v>0</v>
      </c>
      <c r="H26" s="590">
        <v>0</v>
      </c>
      <c r="I26" s="590">
        <v>0</v>
      </c>
      <c r="J26" s="590">
        <v>0</v>
      </c>
      <c r="K26" s="590">
        <v>0</v>
      </c>
      <c r="L26" s="590">
        <v>0</v>
      </c>
      <c r="M26" s="590">
        <v>0</v>
      </c>
      <c r="N26" s="590">
        <v>0</v>
      </c>
      <c r="O26" s="590">
        <v>0</v>
      </c>
      <c r="P26" s="590">
        <v>0</v>
      </c>
      <c r="Q26" s="590">
        <v>0</v>
      </c>
      <c r="R26" s="605">
        <v>0</v>
      </c>
      <c r="S26" s="413"/>
      <c r="T26" s="413"/>
      <c r="U26" s="413"/>
      <c r="V26" s="413"/>
      <c r="W26" s="413"/>
      <c r="X26" s="413"/>
      <c r="Y26" s="413"/>
      <c r="Z26" s="413"/>
      <c r="AA26" s="413"/>
      <c r="AB26" s="413"/>
      <c r="AC26" s="413"/>
      <c r="AD26" s="413"/>
      <c r="AE26" s="413"/>
      <c r="AF26" s="413"/>
      <c r="AG26" s="413"/>
      <c r="AH26" s="413"/>
      <c r="AI26" s="413"/>
      <c r="AJ26" s="413"/>
      <c r="AK26" s="413"/>
      <c r="AL26" s="413"/>
      <c r="AM26" s="413"/>
      <c r="AN26" s="413"/>
      <c r="AO26" s="413"/>
      <c r="AP26" s="413"/>
      <c r="AQ26" s="413"/>
      <c r="AR26" s="413"/>
      <c r="AS26" s="413"/>
      <c r="AT26" s="413"/>
      <c r="AU26" s="413"/>
      <c r="AV26" s="413"/>
      <c r="AW26" s="413"/>
      <c r="AX26" s="413"/>
      <c r="AY26" s="413"/>
      <c r="AZ26" s="413"/>
      <c r="BA26" s="413"/>
      <c r="BB26" s="413"/>
      <c r="BC26" s="413"/>
      <c r="BD26" s="413"/>
      <c r="BE26" s="413"/>
      <c r="BF26" s="413"/>
      <c r="BG26" s="413"/>
      <c r="BH26" s="413"/>
      <c r="BI26" s="413"/>
      <c r="BJ26" s="413"/>
      <c r="BK26" s="413"/>
      <c r="BL26" s="413"/>
      <c r="BM26" s="413"/>
      <c r="BN26" s="413"/>
      <c r="BO26" s="413"/>
      <c r="BP26" s="413"/>
      <c r="BQ26" s="413"/>
      <c r="BR26" s="413"/>
      <c r="BS26" s="413"/>
      <c r="BT26" s="413"/>
      <c r="BU26" s="413"/>
      <c r="BV26" s="413"/>
      <c r="BW26" s="413"/>
      <c r="BX26" s="413"/>
      <c r="BY26" s="413"/>
      <c r="BZ26" s="413"/>
      <c r="CA26" s="413"/>
      <c r="CB26" s="413"/>
      <c r="CC26" s="413"/>
      <c r="CD26" s="413"/>
      <c r="CE26" s="413"/>
      <c r="CF26" s="413"/>
      <c r="CG26" s="413"/>
      <c r="CH26" s="413"/>
      <c r="CI26" s="413"/>
      <c r="CJ26" s="413"/>
      <c r="CK26" s="413"/>
      <c r="CL26" s="413"/>
      <c r="CM26" s="413"/>
      <c r="CN26" s="413"/>
      <c r="CO26" s="413"/>
      <c r="CP26" s="413"/>
      <c r="CQ26" s="413"/>
      <c r="CR26" s="413"/>
      <c r="CS26" s="413"/>
      <c r="CT26" s="413"/>
    </row>
    <row r="27" spans="1:98" s="451" customFormat="1" ht="15" customHeight="1">
      <c r="A27" s="749"/>
      <c r="B27" s="463">
        <f t="shared" ref="B27:B28" si="16">B26+1</f>
        <v>46039</v>
      </c>
      <c r="C27" s="463" t="str">
        <f t="shared" si="15"/>
        <v>Sab</v>
      </c>
      <c r="D27" s="505">
        <f t="shared" ref="D27:D28" si="17">SUM(E27:R27)</f>
        <v>0</v>
      </c>
      <c r="E27" s="609">
        <v>0</v>
      </c>
      <c r="F27" s="609">
        <v>0</v>
      </c>
      <c r="G27" s="609">
        <v>0</v>
      </c>
      <c r="H27" s="609">
        <v>0</v>
      </c>
      <c r="I27" s="609">
        <v>0</v>
      </c>
      <c r="J27" s="609">
        <v>0</v>
      </c>
      <c r="K27" s="609">
        <v>0</v>
      </c>
      <c r="L27" s="609">
        <v>0</v>
      </c>
      <c r="M27" s="609">
        <v>0</v>
      </c>
      <c r="N27" s="609">
        <v>0</v>
      </c>
      <c r="O27" s="609">
        <v>0</v>
      </c>
      <c r="P27" s="609">
        <v>0</v>
      </c>
      <c r="Q27" s="609">
        <v>0</v>
      </c>
      <c r="R27" s="610">
        <v>0</v>
      </c>
    </row>
    <row r="28" spans="1:98" s="451" customFormat="1" ht="15" customHeight="1">
      <c r="A28" s="749"/>
      <c r="B28" s="463">
        <f t="shared" si="16"/>
        <v>46040</v>
      </c>
      <c r="C28" s="463" t="str">
        <f t="shared" si="15"/>
        <v>Mgg</v>
      </c>
      <c r="D28" s="505">
        <f t="shared" si="17"/>
        <v>0</v>
      </c>
      <c r="E28" s="609">
        <v>0</v>
      </c>
      <c r="F28" s="609">
        <v>0</v>
      </c>
      <c r="G28" s="609">
        <v>0</v>
      </c>
      <c r="H28" s="609">
        <v>0</v>
      </c>
      <c r="I28" s="609">
        <v>0</v>
      </c>
      <c r="J28" s="609">
        <v>0</v>
      </c>
      <c r="K28" s="609">
        <v>0</v>
      </c>
      <c r="L28" s="609">
        <v>0</v>
      </c>
      <c r="M28" s="609">
        <v>0</v>
      </c>
      <c r="N28" s="609">
        <v>0</v>
      </c>
      <c r="O28" s="609">
        <v>0</v>
      </c>
      <c r="P28" s="609">
        <v>0</v>
      </c>
      <c r="Q28" s="609">
        <v>0</v>
      </c>
      <c r="R28" s="610">
        <v>0</v>
      </c>
    </row>
    <row r="29" spans="1:98" ht="15" customHeight="1">
      <c r="A29" s="749"/>
      <c r="B29" s="591" t="s">
        <v>18</v>
      </c>
      <c r="C29" s="583"/>
      <c r="D29" s="510">
        <f t="shared" ref="D29:R29" si="18">SUM(D22:D28)</f>
        <v>0</v>
      </c>
      <c r="E29" s="510">
        <f t="shared" si="18"/>
        <v>0</v>
      </c>
      <c r="F29" s="510">
        <f t="shared" si="18"/>
        <v>0</v>
      </c>
      <c r="G29" s="510">
        <f t="shared" si="18"/>
        <v>0</v>
      </c>
      <c r="H29" s="510">
        <f t="shared" si="18"/>
        <v>0</v>
      </c>
      <c r="I29" s="510">
        <f t="shared" si="18"/>
        <v>0</v>
      </c>
      <c r="J29" s="510">
        <f t="shared" si="18"/>
        <v>0</v>
      </c>
      <c r="K29" s="510">
        <f t="shared" si="18"/>
        <v>0</v>
      </c>
      <c r="L29" s="510">
        <f t="shared" si="18"/>
        <v>0</v>
      </c>
      <c r="M29" s="510">
        <f t="shared" si="18"/>
        <v>0</v>
      </c>
      <c r="N29" s="510">
        <f t="shared" si="18"/>
        <v>0</v>
      </c>
      <c r="O29" s="510">
        <f t="shared" si="18"/>
        <v>0</v>
      </c>
      <c r="P29" s="510">
        <f t="shared" si="18"/>
        <v>0</v>
      </c>
      <c r="Q29" s="510">
        <f t="shared" si="18"/>
        <v>0</v>
      </c>
      <c r="R29" s="510">
        <f t="shared" si="18"/>
        <v>0</v>
      </c>
      <c r="S29" s="413"/>
      <c r="T29" s="413"/>
      <c r="U29" s="413"/>
      <c r="V29" s="413"/>
      <c r="W29" s="413"/>
      <c r="X29" s="413"/>
      <c r="Y29" s="413"/>
      <c r="Z29" s="413"/>
      <c r="AA29" s="413"/>
      <c r="AB29" s="413"/>
      <c r="AC29" s="413"/>
      <c r="AD29" s="413"/>
      <c r="AE29" s="413"/>
      <c r="AF29" s="413"/>
      <c r="AG29" s="413"/>
      <c r="AH29" s="413"/>
      <c r="AI29" s="413"/>
      <c r="AJ29" s="413"/>
      <c r="AK29" s="413"/>
      <c r="AL29" s="413"/>
      <c r="AM29" s="413"/>
      <c r="AN29" s="413"/>
      <c r="AO29" s="413"/>
      <c r="AP29" s="413"/>
      <c r="AQ29" s="413"/>
      <c r="AR29" s="413"/>
      <c r="AS29" s="413"/>
      <c r="AT29" s="413"/>
      <c r="AU29" s="413"/>
      <c r="AV29" s="413"/>
      <c r="AW29" s="413"/>
      <c r="AX29" s="413"/>
      <c r="AY29" s="413"/>
      <c r="AZ29" s="413"/>
      <c r="BA29" s="413"/>
      <c r="BB29" s="413"/>
      <c r="BC29" s="413"/>
      <c r="BD29" s="413"/>
      <c r="BE29" s="413"/>
      <c r="BF29" s="413"/>
      <c r="BG29" s="413"/>
      <c r="BH29" s="413"/>
      <c r="BI29" s="413"/>
      <c r="BJ29" s="413"/>
      <c r="BK29" s="413"/>
      <c r="BL29" s="413"/>
      <c r="BM29" s="413"/>
      <c r="BN29" s="413"/>
      <c r="BO29" s="413"/>
      <c r="BP29" s="413"/>
      <c r="BQ29" s="413"/>
      <c r="BR29" s="413"/>
      <c r="BS29" s="413"/>
      <c r="BT29" s="413"/>
      <c r="BU29" s="413"/>
      <c r="BV29" s="413"/>
      <c r="BW29" s="413"/>
      <c r="BX29" s="413"/>
      <c r="BY29" s="413"/>
      <c r="BZ29" s="413"/>
      <c r="CA29" s="413"/>
      <c r="CB29" s="413"/>
      <c r="CC29" s="413"/>
      <c r="CD29" s="413"/>
      <c r="CE29" s="413"/>
      <c r="CF29" s="413"/>
      <c r="CG29" s="413"/>
      <c r="CH29" s="413"/>
      <c r="CI29" s="413"/>
      <c r="CJ29" s="413"/>
      <c r="CK29" s="413"/>
      <c r="CL29" s="413"/>
      <c r="CM29" s="413"/>
      <c r="CN29" s="413"/>
      <c r="CO29" s="413"/>
      <c r="CP29" s="413"/>
      <c r="CQ29" s="413"/>
      <c r="CR29" s="413"/>
      <c r="CS29" s="413"/>
      <c r="CT29" s="413"/>
    </row>
    <row r="30" spans="1:98" ht="15" customHeight="1">
      <c r="A30" s="752"/>
      <c r="B30" s="583"/>
      <c r="C30" s="583"/>
      <c r="D30" s="583"/>
      <c r="E30" s="584"/>
      <c r="F30" s="584"/>
      <c r="G30" s="584"/>
      <c r="H30" s="584"/>
      <c r="I30" s="584"/>
      <c r="J30" s="584"/>
      <c r="K30" s="584"/>
      <c r="L30" s="584"/>
      <c r="M30" s="584"/>
      <c r="N30" s="584"/>
      <c r="O30" s="584"/>
      <c r="P30" s="584"/>
      <c r="Q30" s="584"/>
      <c r="R30" s="605">
        <v>0</v>
      </c>
      <c r="S30" s="413"/>
      <c r="T30" s="413"/>
      <c r="U30" s="413"/>
      <c r="V30" s="413"/>
      <c r="W30" s="413"/>
      <c r="X30" s="413"/>
      <c r="Y30" s="413"/>
      <c r="Z30" s="413"/>
      <c r="AA30" s="413"/>
      <c r="AB30" s="413"/>
      <c r="AC30" s="413"/>
      <c r="AD30" s="413"/>
      <c r="AE30" s="413"/>
      <c r="AF30" s="413"/>
      <c r="AG30" s="413"/>
      <c r="AH30" s="413"/>
      <c r="AI30" s="413"/>
      <c r="AJ30" s="413"/>
      <c r="AK30" s="413"/>
      <c r="AL30" s="413"/>
      <c r="AM30" s="413"/>
      <c r="AN30" s="413"/>
      <c r="AO30" s="413"/>
      <c r="AP30" s="413"/>
      <c r="AQ30" s="413"/>
      <c r="AR30" s="413"/>
      <c r="AS30" s="413"/>
      <c r="AT30" s="413"/>
      <c r="AU30" s="413"/>
      <c r="AV30" s="413"/>
      <c r="AW30" s="413"/>
      <c r="AX30" s="413"/>
      <c r="AY30" s="413"/>
      <c r="AZ30" s="413"/>
      <c r="BA30" s="413"/>
      <c r="BB30" s="413"/>
      <c r="BC30" s="413"/>
      <c r="BD30" s="413"/>
      <c r="BE30" s="413"/>
      <c r="BF30" s="413"/>
      <c r="BG30" s="413"/>
      <c r="BH30" s="413"/>
      <c r="BI30" s="413"/>
      <c r="BJ30" s="413"/>
      <c r="BK30" s="413"/>
      <c r="BL30" s="413"/>
      <c r="BM30" s="413"/>
      <c r="BN30" s="413"/>
      <c r="BO30" s="413"/>
      <c r="BP30" s="413"/>
      <c r="BQ30" s="413"/>
      <c r="BR30" s="413"/>
      <c r="BS30" s="413"/>
      <c r="BT30" s="413"/>
      <c r="BU30" s="413"/>
      <c r="BV30" s="413"/>
      <c r="BW30" s="413"/>
      <c r="BX30" s="413"/>
      <c r="BY30" s="413"/>
      <c r="BZ30" s="413"/>
      <c r="CA30" s="413"/>
      <c r="CB30" s="413"/>
      <c r="CC30" s="413"/>
      <c r="CD30" s="413"/>
      <c r="CE30" s="413"/>
      <c r="CF30" s="413"/>
      <c r="CG30" s="413"/>
      <c r="CH30" s="413"/>
      <c r="CI30" s="413"/>
      <c r="CJ30" s="413"/>
      <c r="CK30" s="413"/>
      <c r="CL30" s="413"/>
      <c r="CM30" s="413"/>
      <c r="CN30" s="413"/>
      <c r="CO30" s="413"/>
      <c r="CP30" s="413"/>
      <c r="CQ30" s="413"/>
      <c r="CR30" s="413"/>
      <c r="CS30" s="413"/>
      <c r="CT30" s="413"/>
    </row>
    <row r="31" spans="1:98" ht="15" customHeight="1">
      <c r="A31" s="748">
        <f>WEEKNUM(B33)</f>
        <v>4</v>
      </c>
      <c r="B31" s="588">
        <f>B28+1</f>
        <v>46041</v>
      </c>
      <c r="C31" s="588" t="str">
        <f t="shared" ref="C31:C34" si="19">TEXT(B31,"ddd")</f>
        <v>Sen</v>
      </c>
      <c r="D31" s="589">
        <f t="shared" ref="D31:D34" si="20">SUM(E31:R31)</f>
        <v>0</v>
      </c>
      <c r="E31" s="590">
        <v>0</v>
      </c>
      <c r="F31" s="590">
        <v>0</v>
      </c>
      <c r="G31" s="590">
        <v>0</v>
      </c>
      <c r="H31" s="590">
        <v>0</v>
      </c>
      <c r="I31" s="590">
        <v>0</v>
      </c>
      <c r="J31" s="590">
        <v>0</v>
      </c>
      <c r="K31" s="590">
        <v>0</v>
      </c>
      <c r="L31" s="590">
        <v>0</v>
      </c>
      <c r="M31" s="590">
        <v>0</v>
      </c>
      <c r="N31" s="590">
        <v>0</v>
      </c>
      <c r="O31" s="590">
        <v>0</v>
      </c>
      <c r="P31" s="590">
        <v>0</v>
      </c>
      <c r="Q31" s="590">
        <v>0</v>
      </c>
      <c r="R31" s="605">
        <v>0</v>
      </c>
      <c r="S31" s="413"/>
      <c r="T31" s="413"/>
      <c r="U31" s="413"/>
      <c r="V31" s="413"/>
      <c r="W31" s="413"/>
      <c r="X31" s="413"/>
      <c r="Y31" s="413"/>
      <c r="Z31" s="413"/>
      <c r="AA31" s="413"/>
      <c r="AB31" s="413"/>
      <c r="AC31" s="413"/>
      <c r="AD31" s="413"/>
      <c r="AE31" s="413"/>
      <c r="AF31" s="413"/>
      <c r="AG31" s="413"/>
      <c r="AH31" s="413"/>
      <c r="AI31" s="413"/>
      <c r="AJ31" s="413"/>
      <c r="AK31" s="413"/>
      <c r="AL31" s="413"/>
      <c r="AM31" s="413"/>
      <c r="AN31" s="413"/>
      <c r="AO31" s="413"/>
      <c r="AP31" s="413"/>
      <c r="AQ31" s="413"/>
      <c r="AR31" s="413"/>
      <c r="AS31" s="413"/>
      <c r="AT31" s="413"/>
      <c r="AU31" s="413"/>
      <c r="AV31" s="413"/>
      <c r="AW31" s="413"/>
      <c r="AX31" s="413"/>
      <c r="AY31" s="413"/>
      <c r="AZ31" s="413"/>
      <c r="BA31" s="413"/>
      <c r="BB31" s="413"/>
      <c r="BC31" s="413"/>
      <c r="BD31" s="413"/>
      <c r="BE31" s="413"/>
      <c r="BF31" s="413"/>
      <c r="BG31" s="413"/>
      <c r="BH31" s="413"/>
      <c r="BI31" s="413"/>
      <c r="BJ31" s="413"/>
      <c r="BK31" s="413"/>
      <c r="BL31" s="413"/>
      <c r="BM31" s="413"/>
      <c r="BN31" s="413"/>
      <c r="BO31" s="413"/>
      <c r="BP31" s="413"/>
      <c r="BQ31" s="413"/>
      <c r="BR31" s="413"/>
      <c r="BS31" s="413"/>
      <c r="BT31" s="413"/>
      <c r="BU31" s="413"/>
      <c r="BV31" s="413"/>
      <c r="BW31" s="413"/>
      <c r="BX31" s="413"/>
      <c r="BY31" s="413"/>
      <c r="BZ31" s="413"/>
      <c r="CA31" s="413"/>
      <c r="CB31" s="413"/>
      <c r="CC31" s="413"/>
      <c r="CD31" s="413"/>
      <c r="CE31" s="413"/>
      <c r="CF31" s="413"/>
      <c r="CG31" s="413"/>
      <c r="CH31" s="413"/>
      <c r="CI31" s="413"/>
      <c r="CJ31" s="413"/>
      <c r="CK31" s="413"/>
      <c r="CL31" s="413"/>
      <c r="CM31" s="413"/>
      <c r="CN31" s="413"/>
      <c r="CO31" s="413"/>
      <c r="CP31" s="413"/>
      <c r="CQ31" s="413"/>
      <c r="CR31" s="413"/>
      <c r="CS31" s="413"/>
      <c r="CT31" s="413"/>
    </row>
    <row r="32" spans="1:98" ht="15" customHeight="1">
      <c r="A32" s="749"/>
      <c r="B32" s="588">
        <f t="shared" ref="B32:B34" si="21">B31+1</f>
        <v>46042</v>
      </c>
      <c r="C32" s="588" t="str">
        <f t="shared" si="19"/>
        <v>Sel</v>
      </c>
      <c r="D32" s="589">
        <f t="shared" si="20"/>
        <v>0</v>
      </c>
      <c r="E32" s="590">
        <v>0</v>
      </c>
      <c r="F32" s="590">
        <v>0</v>
      </c>
      <c r="G32" s="590">
        <v>0</v>
      </c>
      <c r="H32" s="590">
        <v>0</v>
      </c>
      <c r="I32" s="590">
        <v>0</v>
      </c>
      <c r="J32" s="590">
        <v>0</v>
      </c>
      <c r="K32" s="590">
        <v>0</v>
      </c>
      <c r="L32" s="590">
        <v>0</v>
      </c>
      <c r="M32" s="590">
        <v>0</v>
      </c>
      <c r="N32" s="590">
        <v>0</v>
      </c>
      <c r="O32" s="590">
        <v>0</v>
      </c>
      <c r="P32" s="590">
        <v>0</v>
      </c>
      <c r="Q32" s="590">
        <v>0</v>
      </c>
      <c r="R32" s="605">
        <v>0</v>
      </c>
      <c r="S32" s="413"/>
      <c r="T32" s="413"/>
      <c r="U32" s="413"/>
      <c r="V32" s="413"/>
      <c r="W32" s="413"/>
      <c r="X32" s="413"/>
      <c r="Y32" s="413"/>
      <c r="Z32" s="413"/>
      <c r="AA32" s="413"/>
      <c r="AB32" s="413"/>
      <c r="AC32" s="413"/>
      <c r="AD32" s="413"/>
      <c r="AE32" s="413"/>
      <c r="AF32" s="413"/>
      <c r="AG32" s="413"/>
      <c r="AH32" s="413"/>
      <c r="AI32" s="413"/>
      <c r="AJ32" s="413"/>
      <c r="AK32" s="413"/>
      <c r="AL32" s="413"/>
      <c r="AM32" s="413"/>
      <c r="AN32" s="413"/>
      <c r="AO32" s="413"/>
      <c r="AP32" s="413"/>
      <c r="AQ32" s="413"/>
      <c r="AR32" s="413"/>
      <c r="AS32" s="413"/>
      <c r="AT32" s="413"/>
      <c r="AU32" s="413"/>
      <c r="AV32" s="413"/>
      <c r="AW32" s="413"/>
      <c r="AX32" s="413"/>
      <c r="AY32" s="413"/>
      <c r="AZ32" s="413"/>
      <c r="BA32" s="413"/>
      <c r="BB32" s="413"/>
      <c r="BC32" s="413"/>
      <c r="BD32" s="413"/>
      <c r="BE32" s="413"/>
      <c r="BF32" s="413"/>
      <c r="BG32" s="413"/>
      <c r="BH32" s="413"/>
      <c r="BI32" s="413"/>
      <c r="BJ32" s="413"/>
      <c r="BK32" s="413"/>
      <c r="BL32" s="413"/>
      <c r="BM32" s="413"/>
      <c r="BN32" s="413"/>
      <c r="BO32" s="413"/>
      <c r="BP32" s="413"/>
      <c r="BQ32" s="413"/>
      <c r="BR32" s="413"/>
      <c r="BS32" s="413"/>
      <c r="BT32" s="413"/>
      <c r="BU32" s="413"/>
      <c r="BV32" s="413"/>
      <c r="BW32" s="413"/>
      <c r="BX32" s="413"/>
      <c r="BY32" s="413"/>
      <c r="BZ32" s="413"/>
      <c r="CA32" s="413"/>
      <c r="CB32" s="413"/>
      <c r="CC32" s="413"/>
      <c r="CD32" s="413"/>
      <c r="CE32" s="413"/>
      <c r="CF32" s="413"/>
      <c r="CG32" s="413"/>
      <c r="CH32" s="413"/>
      <c r="CI32" s="413"/>
      <c r="CJ32" s="413"/>
      <c r="CK32" s="413"/>
      <c r="CL32" s="413"/>
      <c r="CM32" s="413"/>
      <c r="CN32" s="413"/>
      <c r="CO32" s="413"/>
      <c r="CP32" s="413"/>
      <c r="CQ32" s="413"/>
      <c r="CR32" s="413"/>
      <c r="CS32" s="413"/>
      <c r="CT32" s="413"/>
    </row>
    <row r="33" spans="1:98" ht="15" customHeight="1">
      <c r="A33" s="749"/>
      <c r="B33" s="588">
        <f t="shared" si="21"/>
        <v>46043</v>
      </c>
      <c r="C33" s="588" t="str">
        <f t="shared" si="19"/>
        <v>Rab</v>
      </c>
      <c r="D33" s="589">
        <f t="shared" si="20"/>
        <v>0</v>
      </c>
      <c r="E33" s="590">
        <v>0</v>
      </c>
      <c r="F33" s="590">
        <v>0</v>
      </c>
      <c r="G33" s="590">
        <v>0</v>
      </c>
      <c r="H33" s="590">
        <v>0</v>
      </c>
      <c r="I33" s="590">
        <v>0</v>
      </c>
      <c r="J33" s="590">
        <v>0</v>
      </c>
      <c r="K33" s="590">
        <v>0</v>
      </c>
      <c r="L33" s="590">
        <v>0</v>
      </c>
      <c r="M33" s="590">
        <v>0</v>
      </c>
      <c r="N33" s="590">
        <v>0</v>
      </c>
      <c r="O33" s="590">
        <v>0</v>
      </c>
      <c r="P33" s="590">
        <v>0</v>
      </c>
      <c r="Q33" s="590">
        <v>0</v>
      </c>
      <c r="R33" s="605">
        <v>0</v>
      </c>
      <c r="S33" s="413"/>
      <c r="T33" s="413"/>
      <c r="U33" s="413"/>
      <c r="V33" s="413"/>
      <c r="W33" s="413"/>
      <c r="X33" s="413"/>
      <c r="Y33" s="413"/>
      <c r="Z33" s="413"/>
      <c r="AA33" s="413"/>
      <c r="AB33" s="413"/>
      <c r="AC33" s="413"/>
      <c r="AD33" s="413"/>
      <c r="AE33" s="413"/>
      <c r="AF33" s="413"/>
      <c r="AG33" s="413"/>
      <c r="AH33" s="413"/>
      <c r="AI33" s="413"/>
      <c r="AJ33" s="413"/>
      <c r="AK33" s="413"/>
      <c r="AL33" s="413"/>
      <c r="AM33" s="413"/>
      <c r="AN33" s="413"/>
      <c r="AO33" s="413"/>
      <c r="AP33" s="413"/>
      <c r="AQ33" s="413"/>
      <c r="AR33" s="413"/>
      <c r="AS33" s="413"/>
      <c r="AT33" s="413"/>
      <c r="AU33" s="413"/>
      <c r="AV33" s="413"/>
      <c r="AW33" s="413"/>
      <c r="AX33" s="413"/>
      <c r="AY33" s="413"/>
      <c r="AZ33" s="413"/>
      <c r="BA33" s="413"/>
      <c r="BB33" s="413"/>
      <c r="BC33" s="413"/>
      <c r="BD33" s="413"/>
      <c r="BE33" s="413"/>
      <c r="BF33" s="413"/>
      <c r="BG33" s="413"/>
      <c r="BH33" s="413"/>
      <c r="BI33" s="413"/>
      <c r="BJ33" s="413"/>
      <c r="BK33" s="413"/>
      <c r="BL33" s="413"/>
      <c r="BM33" s="413"/>
      <c r="BN33" s="413"/>
      <c r="BO33" s="413"/>
      <c r="BP33" s="413"/>
      <c r="BQ33" s="413"/>
      <c r="BR33" s="413"/>
      <c r="BS33" s="413"/>
      <c r="BT33" s="413"/>
      <c r="BU33" s="413"/>
      <c r="BV33" s="413"/>
      <c r="BW33" s="413"/>
      <c r="BX33" s="413"/>
      <c r="BY33" s="413"/>
      <c r="BZ33" s="413"/>
      <c r="CA33" s="413"/>
      <c r="CB33" s="413"/>
      <c r="CC33" s="413"/>
      <c r="CD33" s="413"/>
      <c r="CE33" s="413"/>
      <c r="CF33" s="413"/>
      <c r="CG33" s="413"/>
      <c r="CH33" s="413"/>
      <c r="CI33" s="413"/>
      <c r="CJ33" s="413"/>
      <c r="CK33" s="413"/>
      <c r="CL33" s="413"/>
      <c r="CM33" s="413"/>
      <c r="CN33" s="413"/>
      <c r="CO33" s="413"/>
      <c r="CP33" s="413"/>
      <c r="CQ33" s="413"/>
      <c r="CR33" s="413"/>
      <c r="CS33" s="413"/>
      <c r="CT33" s="413"/>
    </row>
    <row r="34" spans="1:98" ht="15" customHeight="1">
      <c r="A34" s="749"/>
      <c r="B34" s="588">
        <f t="shared" si="21"/>
        <v>46044</v>
      </c>
      <c r="C34" s="588" t="str">
        <f t="shared" si="19"/>
        <v>Kam</v>
      </c>
      <c r="D34" s="589">
        <f t="shared" si="20"/>
        <v>0</v>
      </c>
      <c r="E34" s="590">
        <v>0</v>
      </c>
      <c r="F34" s="590">
        <v>0</v>
      </c>
      <c r="G34" s="590">
        <v>0</v>
      </c>
      <c r="H34" s="590">
        <v>0</v>
      </c>
      <c r="I34" s="590">
        <v>0</v>
      </c>
      <c r="J34" s="590">
        <v>0</v>
      </c>
      <c r="K34" s="590">
        <v>0</v>
      </c>
      <c r="L34" s="590">
        <v>0</v>
      </c>
      <c r="M34" s="590">
        <v>0</v>
      </c>
      <c r="N34" s="590">
        <v>0</v>
      </c>
      <c r="O34" s="590">
        <v>0</v>
      </c>
      <c r="P34" s="590">
        <v>0</v>
      </c>
      <c r="Q34" s="590">
        <v>0</v>
      </c>
      <c r="R34" s="605">
        <v>0</v>
      </c>
      <c r="S34" s="413"/>
      <c r="T34" s="413"/>
      <c r="U34" s="413"/>
      <c r="V34" s="413"/>
      <c r="W34" s="413"/>
      <c r="X34" s="413"/>
      <c r="Y34" s="413"/>
      <c r="Z34" s="413"/>
      <c r="AA34" s="413"/>
      <c r="AB34" s="413"/>
      <c r="AC34" s="413"/>
      <c r="AD34" s="413"/>
      <c r="AE34" s="413"/>
      <c r="AF34" s="413"/>
      <c r="AG34" s="413"/>
      <c r="AH34" s="413"/>
      <c r="AI34" s="413"/>
      <c r="AJ34" s="413"/>
      <c r="AK34" s="413"/>
      <c r="AL34" s="413"/>
      <c r="AM34" s="413"/>
      <c r="AN34" s="413"/>
      <c r="AO34" s="413"/>
      <c r="AP34" s="413"/>
      <c r="AQ34" s="413"/>
      <c r="AR34" s="413"/>
      <c r="AS34" s="413"/>
      <c r="AT34" s="413"/>
      <c r="AU34" s="413"/>
      <c r="AV34" s="413"/>
      <c r="AW34" s="413"/>
      <c r="AX34" s="413"/>
      <c r="AY34" s="413"/>
      <c r="AZ34" s="413"/>
      <c r="BA34" s="413"/>
      <c r="BB34" s="413"/>
      <c r="BC34" s="413"/>
      <c r="BD34" s="413"/>
      <c r="BE34" s="413"/>
      <c r="BF34" s="413"/>
      <c r="BG34" s="413"/>
      <c r="BH34" s="413"/>
      <c r="BI34" s="413"/>
      <c r="BJ34" s="413"/>
      <c r="BK34" s="413"/>
      <c r="BL34" s="413"/>
      <c r="BM34" s="413"/>
      <c r="BN34" s="413"/>
      <c r="BO34" s="413"/>
      <c r="BP34" s="413"/>
      <c r="BQ34" s="413"/>
      <c r="BR34" s="413"/>
      <c r="BS34" s="413"/>
      <c r="BT34" s="413"/>
      <c r="BU34" s="413"/>
      <c r="BV34" s="413"/>
      <c r="BW34" s="413"/>
      <c r="BX34" s="413"/>
      <c r="BY34" s="413"/>
      <c r="BZ34" s="413"/>
      <c r="CA34" s="413"/>
      <c r="CB34" s="413"/>
      <c r="CC34" s="413"/>
      <c r="CD34" s="413"/>
      <c r="CE34" s="413"/>
      <c r="CF34" s="413"/>
      <c r="CG34" s="413"/>
      <c r="CH34" s="413"/>
      <c r="CI34" s="413"/>
      <c r="CJ34" s="413"/>
      <c r="CK34" s="413"/>
      <c r="CL34" s="413"/>
      <c r="CM34" s="413"/>
      <c r="CN34" s="413"/>
      <c r="CO34" s="413"/>
      <c r="CP34" s="413"/>
      <c r="CQ34" s="413"/>
      <c r="CR34" s="413"/>
      <c r="CS34" s="413"/>
      <c r="CT34" s="413"/>
    </row>
    <row r="35" spans="1:98" ht="15" customHeight="1">
      <c r="A35" s="749"/>
      <c r="B35" s="588">
        <f>B34+1</f>
        <v>46045</v>
      </c>
      <c r="C35" s="588" t="str">
        <f t="shared" ref="C35:C37" si="22">TEXT(B35,"ddd")</f>
        <v>Jum</v>
      </c>
      <c r="D35" s="589">
        <f>SUM(E35:R35)</f>
        <v>0</v>
      </c>
      <c r="E35" s="590">
        <v>0</v>
      </c>
      <c r="F35" s="590">
        <v>0</v>
      </c>
      <c r="G35" s="590">
        <v>0</v>
      </c>
      <c r="H35" s="590">
        <v>0</v>
      </c>
      <c r="I35" s="590">
        <v>0</v>
      </c>
      <c r="J35" s="590">
        <v>0</v>
      </c>
      <c r="K35" s="590">
        <v>0</v>
      </c>
      <c r="L35" s="590">
        <v>0</v>
      </c>
      <c r="M35" s="590">
        <v>0</v>
      </c>
      <c r="N35" s="590">
        <v>0</v>
      </c>
      <c r="O35" s="590">
        <v>0</v>
      </c>
      <c r="P35" s="590">
        <v>0</v>
      </c>
      <c r="Q35" s="590">
        <v>0</v>
      </c>
      <c r="R35" s="605">
        <v>0</v>
      </c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13"/>
      <c r="AO35" s="413"/>
      <c r="AP35" s="413"/>
      <c r="AQ35" s="413"/>
      <c r="AR35" s="413"/>
      <c r="AS35" s="413"/>
      <c r="AT35" s="413"/>
      <c r="AU35" s="413"/>
      <c r="AV35" s="413"/>
      <c r="AW35" s="413"/>
      <c r="AX35" s="413"/>
      <c r="AY35" s="413"/>
      <c r="AZ35" s="413"/>
      <c r="BA35" s="413"/>
      <c r="BB35" s="413"/>
      <c r="BC35" s="413"/>
      <c r="BD35" s="413"/>
      <c r="BE35" s="413"/>
      <c r="BF35" s="413"/>
      <c r="BG35" s="413"/>
      <c r="BH35" s="413"/>
      <c r="BI35" s="413"/>
      <c r="BJ35" s="413"/>
      <c r="BK35" s="413"/>
      <c r="BL35" s="413"/>
      <c r="BM35" s="413"/>
      <c r="BN35" s="413"/>
      <c r="BO35" s="413"/>
      <c r="BP35" s="413"/>
      <c r="BQ35" s="413"/>
      <c r="BR35" s="413"/>
      <c r="BS35" s="413"/>
      <c r="BT35" s="413"/>
      <c r="BU35" s="413"/>
      <c r="BV35" s="413"/>
      <c r="BW35" s="413"/>
      <c r="BX35" s="413"/>
      <c r="BY35" s="413"/>
      <c r="BZ35" s="413"/>
      <c r="CA35" s="413"/>
      <c r="CB35" s="413"/>
      <c r="CC35" s="413"/>
      <c r="CD35" s="413"/>
      <c r="CE35" s="413"/>
      <c r="CF35" s="413"/>
      <c r="CG35" s="413"/>
      <c r="CH35" s="413"/>
      <c r="CI35" s="413"/>
      <c r="CJ35" s="413"/>
      <c r="CK35" s="413"/>
      <c r="CL35" s="413"/>
      <c r="CM35" s="413"/>
      <c r="CN35" s="413"/>
      <c r="CO35" s="413"/>
      <c r="CP35" s="413"/>
      <c r="CQ35" s="413"/>
      <c r="CR35" s="413"/>
      <c r="CS35" s="413"/>
      <c r="CT35" s="413"/>
    </row>
    <row r="36" spans="1:98" s="451" customFormat="1" ht="15" customHeight="1">
      <c r="A36" s="749"/>
      <c r="B36" s="463">
        <f t="shared" ref="B36:B37" si="23">B35+1</f>
        <v>46046</v>
      </c>
      <c r="C36" s="463" t="str">
        <f t="shared" si="22"/>
        <v>Sab</v>
      </c>
      <c r="D36" s="505">
        <f t="shared" ref="D36:D37" si="24">SUM(E36:R36)</f>
        <v>0</v>
      </c>
      <c r="E36" s="609">
        <v>0</v>
      </c>
      <c r="F36" s="609">
        <v>0</v>
      </c>
      <c r="G36" s="609">
        <v>0</v>
      </c>
      <c r="H36" s="609">
        <v>0</v>
      </c>
      <c r="I36" s="609">
        <v>0</v>
      </c>
      <c r="J36" s="609">
        <v>0</v>
      </c>
      <c r="K36" s="609">
        <v>0</v>
      </c>
      <c r="L36" s="609">
        <v>0</v>
      </c>
      <c r="M36" s="609">
        <v>0</v>
      </c>
      <c r="N36" s="609">
        <v>0</v>
      </c>
      <c r="O36" s="609">
        <v>0</v>
      </c>
      <c r="P36" s="609">
        <v>0</v>
      </c>
      <c r="Q36" s="609">
        <v>0</v>
      </c>
      <c r="R36" s="610">
        <v>0</v>
      </c>
    </row>
    <row r="37" spans="1:98" s="451" customFormat="1" ht="15" customHeight="1">
      <c r="A37" s="749"/>
      <c r="B37" s="463">
        <f t="shared" si="23"/>
        <v>46047</v>
      </c>
      <c r="C37" s="463" t="str">
        <f t="shared" si="22"/>
        <v>Mgg</v>
      </c>
      <c r="D37" s="505">
        <f t="shared" si="24"/>
        <v>0</v>
      </c>
      <c r="E37" s="609">
        <v>0</v>
      </c>
      <c r="F37" s="609">
        <v>0</v>
      </c>
      <c r="G37" s="609">
        <v>0</v>
      </c>
      <c r="H37" s="609">
        <v>0</v>
      </c>
      <c r="I37" s="609">
        <v>0</v>
      </c>
      <c r="J37" s="609">
        <v>0</v>
      </c>
      <c r="K37" s="609">
        <v>0</v>
      </c>
      <c r="L37" s="609">
        <v>0</v>
      </c>
      <c r="M37" s="609">
        <v>0</v>
      </c>
      <c r="N37" s="609">
        <v>0</v>
      </c>
      <c r="O37" s="609">
        <v>0</v>
      </c>
      <c r="P37" s="609">
        <v>0</v>
      </c>
      <c r="Q37" s="609">
        <v>0</v>
      </c>
      <c r="R37" s="610">
        <v>0</v>
      </c>
    </row>
    <row r="38" spans="1:98" ht="15" customHeight="1">
      <c r="A38" s="749"/>
      <c r="B38" s="591" t="s">
        <v>18</v>
      </c>
      <c r="C38" s="583"/>
      <c r="D38" s="510">
        <f t="shared" ref="D38:R38" si="25">SUM(D31:D37)</f>
        <v>0</v>
      </c>
      <c r="E38" s="510">
        <f t="shared" si="25"/>
        <v>0</v>
      </c>
      <c r="F38" s="510">
        <f t="shared" si="25"/>
        <v>0</v>
      </c>
      <c r="G38" s="510">
        <f t="shared" si="25"/>
        <v>0</v>
      </c>
      <c r="H38" s="510">
        <f t="shared" si="25"/>
        <v>0</v>
      </c>
      <c r="I38" s="510">
        <f t="shared" si="25"/>
        <v>0</v>
      </c>
      <c r="J38" s="510">
        <f t="shared" si="25"/>
        <v>0</v>
      </c>
      <c r="K38" s="510">
        <f t="shared" si="25"/>
        <v>0</v>
      </c>
      <c r="L38" s="510">
        <f t="shared" si="25"/>
        <v>0</v>
      </c>
      <c r="M38" s="510">
        <f t="shared" si="25"/>
        <v>0</v>
      </c>
      <c r="N38" s="510">
        <f t="shared" si="25"/>
        <v>0</v>
      </c>
      <c r="O38" s="510">
        <f t="shared" si="25"/>
        <v>0</v>
      </c>
      <c r="P38" s="510">
        <f t="shared" si="25"/>
        <v>0</v>
      </c>
      <c r="Q38" s="510">
        <f t="shared" si="25"/>
        <v>0</v>
      </c>
      <c r="R38" s="510">
        <f t="shared" si="25"/>
        <v>0</v>
      </c>
      <c r="S38" s="413"/>
      <c r="T38" s="413"/>
      <c r="U38" s="413"/>
      <c r="V38" s="413"/>
      <c r="W38" s="413"/>
      <c r="X38" s="413"/>
      <c r="Y38" s="413"/>
      <c r="Z38" s="413"/>
      <c r="AA38" s="413"/>
      <c r="AB38" s="413"/>
      <c r="AC38" s="413"/>
      <c r="AD38" s="413"/>
      <c r="AE38" s="413"/>
      <c r="AF38" s="413"/>
      <c r="AG38" s="413"/>
      <c r="AH38" s="413"/>
      <c r="AI38" s="413"/>
      <c r="AJ38" s="413"/>
      <c r="AK38" s="413"/>
      <c r="AL38" s="413"/>
      <c r="AM38" s="413"/>
      <c r="AN38" s="413"/>
      <c r="AO38" s="413"/>
      <c r="AP38" s="413"/>
      <c r="AQ38" s="413"/>
      <c r="AR38" s="413"/>
      <c r="AS38" s="413"/>
      <c r="AT38" s="413"/>
      <c r="AU38" s="413"/>
      <c r="AV38" s="413"/>
      <c r="AW38" s="413"/>
      <c r="AX38" s="413"/>
      <c r="AY38" s="413"/>
      <c r="AZ38" s="413"/>
      <c r="BA38" s="413"/>
      <c r="BB38" s="413"/>
      <c r="BC38" s="413"/>
      <c r="BD38" s="413"/>
      <c r="BE38" s="413"/>
      <c r="BF38" s="413"/>
      <c r="BG38" s="413"/>
      <c r="BH38" s="413"/>
      <c r="BI38" s="413"/>
      <c r="BJ38" s="413"/>
      <c r="BK38" s="413"/>
      <c r="BL38" s="413"/>
      <c r="BM38" s="413"/>
      <c r="BN38" s="413"/>
      <c r="BO38" s="413"/>
      <c r="BP38" s="413"/>
      <c r="BQ38" s="413"/>
      <c r="BR38" s="413"/>
      <c r="BS38" s="413"/>
      <c r="BT38" s="413"/>
      <c r="BU38" s="413"/>
      <c r="BV38" s="413"/>
      <c r="BW38" s="413"/>
      <c r="BX38" s="413"/>
      <c r="BY38" s="413"/>
      <c r="BZ38" s="413"/>
      <c r="CA38" s="413"/>
      <c r="CB38" s="413"/>
      <c r="CC38" s="413"/>
      <c r="CD38" s="413"/>
      <c r="CE38" s="413"/>
      <c r="CF38" s="413"/>
      <c r="CG38" s="413"/>
      <c r="CH38" s="413"/>
      <c r="CI38" s="413"/>
      <c r="CJ38" s="413"/>
      <c r="CK38" s="413"/>
      <c r="CL38" s="413"/>
      <c r="CM38" s="413"/>
      <c r="CN38" s="413"/>
      <c r="CO38" s="413"/>
      <c r="CP38" s="413"/>
      <c r="CQ38" s="413"/>
      <c r="CR38" s="413"/>
      <c r="CS38" s="413"/>
      <c r="CT38" s="413"/>
    </row>
    <row r="39" spans="1:98" ht="15" customHeight="1">
      <c r="A39" s="752"/>
      <c r="B39" s="583"/>
      <c r="C39" s="583"/>
      <c r="D39" s="583"/>
      <c r="E39" s="584"/>
      <c r="F39" s="584"/>
      <c r="G39" s="584"/>
      <c r="H39" s="584"/>
      <c r="I39" s="584"/>
      <c r="J39" s="584"/>
      <c r="K39" s="584"/>
      <c r="L39" s="584"/>
      <c r="M39" s="584"/>
      <c r="N39" s="584"/>
      <c r="O39" s="584"/>
      <c r="P39" s="584"/>
      <c r="Q39" s="584"/>
      <c r="R39" s="605">
        <v>0</v>
      </c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413"/>
      <c r="AG39" s="413"/>
      <c r="AH39" s="413"/>
      <c r="AI39" s="413"/>
      <c r="AJ39" s="413"/>
      <c r="AK39" s="413"/>
      <c r="AL39" s="413"/>
      <c r="AM39" s="413"/>
      <c r="AN39" s="413"/>
      <c r="AO39" s="413"/>
      <c r="AP39" s="413"/>
      <c r="AQ39" s="413"/>
      <c r="AR39" s="413"/>
      <c r="AS39" s="413"/>
      <c r="AT39" s="413"/>
      <c r="AU39" s="413"/>
      <c r="AV39" s="413"/>
      <c r="AW39" s="413"/>
      <c r="AX39" s="413"/>
      <c r="AY39" s="413"/>
      <c r="AZ39" s="413"/>
      <c r="BA39" s="413"/>
      <c r="BB39" s="413"/>
      <c r="BC39" s="413"/>
      <c r="BD39" s="413"/>
      <c r="BE39" s="413"/>
      <c r="BF39" s="413"/>
      <c r="BG39" s="413"/>
      <c r="BH39" s="413"/>
      <c r="BI39" s="413"/>
      <c r="BJ39" s="413"/>
      <c r="BK39" s="413"/>
      <c r="BL39" s="413"/>
      <c r="BM39" s="413"/>
      <c r="BN39" s="413"/>
      <c r="BO39" s="413"/>
      <c r="BP39" s="413"/>
      <c r="BQ39" s="413"/>
      <c r="BR39" s="413"/>
      <c r="BS39" s="413"/>
      <c r="BT39" s="413"/>
      <c r="BU39" s="413"/>
      <c r="BV39" s="413"/>
      <c r="BW39" s="413"/>
      <c r="BX39" s="413"/>
      <c r="BY39" s="413"/>
      <c r="BZ39" s="413"/>
      <c r="CA39" s="413"/>
      <c r="CB39" s="413"/>
      <c r="CC39" s="413"/>
      <c r="CD39" s="413"/>
      <c r="CE39" s="413"/>
      <c r="CF39" s="413"/>
      <c r="CG39" s="413"/>
      <c r="CH39" s="413"/>
      <c r="CI39" s="413"/>
      <c r="CJ39" s="413"/>
      <c r="CK39" s="413"/>
      <c r="CL39" s="413"/>
      <c r="CM39" s="413"/>
      <c r="CN39" s="413"/>
      <c r="CO39" s="413"/>
      <c r="CP39" s="413"/>
      <c r="CQ39" s="413"/>
      <c r="CR39" s="413"/>
      <c r="CS39" s="413"/>
      <c r="CT39" s="413"/>
    </row>
    <row r="40" spans="1:98" ht="15" customHeight="1">
      <c r="A40" s="748">
        <f>WEEKNUM(B44)</f>
        <v>5</v>
      </c>
      <c r="B40" s="588">
        <f>B37+1</f>
        <v>46048</v>
      </c>
      <c r="C40" s="588" t="str">
        <f t="shared" ref="C40:C43" si="26">TEXT(B40,"ddd")</f>
        <v>Sen</v>
      </c>
      <c r="D40" s="589">
        <f t="shared" ref="D40:D43" si="27">SUM(E40:R40)</f>
        <v>0</v>
      </c>
      <c r="E40" s="590">
        <v>0</v>
      </c>
      <c r="F40" s="590">
        <v>0</v>
      </c>
      <c r="G40" s="590">
        <v>0</v>
      </c>
      <c r="H40" s="590">
        <v>0</v>
      </c>
      <c r="I40" s="590">
        <v>0</v>
      </c>
      <c r="J40" s="590">
        <v>0</v>
      </c>
      <c r="K40" s="590">
        <v>0</v>
      </c>
      <c r="L40" s="590">
        <v>0</v>
      </c>
      <c r="M40" s="590">
        <v>0</v>
      </c>
      <c r="N40" s="590">
        <v>0</v>
      </c>
      <c r="O40" s="590">
        <v>0</v>
      </c>
      <c r="P40" s="590">
        <v>0</v>
      </c>
      <c r="Q40" s="590">
        <v>0</v>
      </c>
      <c r="R40" s="605">
        <v>0</v>
      </c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413"/>
      <c r="AG40" s="413"/>
      <c r="AH40" s="413"/>
      <c r="AI40" s="413"/>
      <c r="AJ40" s="413"/>
      <c r="AK40" s="413"/>
      <c r="AL40" s="413"/>
      <c r="AM40" s="413"/>
      <c r="AN40" s="413"/>
      <c r="AO40" s="413"/>
      <c r="AP40" s="413"/>
      <c r="AQ40" s="413"/>
      <c r="AR40" s="413"/>
      <c r="AS40" s="413"/>
      <c r="AT40" s="413"/>
      <c r="AU40" s="413"/>
      <c r="AV40" s="413"/>
      <c r="AW40" s="413"/>
      <c r="AX40" s="413"/>
      <c r="AY40" s="413"/>
      <c r="AZ40" s="413"/>
      <c r="BA40" s="413"/>
      <c r="BB40" s="413"/>
      <c r="BC40" s="413"/>
      <c r="BD40" s="413"/>
      <c r="BE40" s="413"/>
      <c r="BF40" s="413"/>
      <c r="BG40" s="413"/>
      <c r="BH40" s="413"/>
      <c r="BI40" s="413"/>
      <c r="BJ40" s="413"/>
      <c r="BK40" s="413"/>
      <c r="BL40" s="413"/>
      <c r="BM40" s="413"/>
      <c r="BN40" s="413"/>
      <c r="BO40" s="413"/>
      <c r="BP40" s="413"/>
      <c r="BQ40" s="413"/>
      <c r="BR40" s="413"/>
      <c r="BS40" s="413"/>
      <c r="BT40" s="413"/>
      <c r="BU40" s="413"/>
      <c r="BV40" s="413"/>
      <c r="BW40" s="413"/>
      <c r="BX40" s="413"/>
      <c r="BY40" s="413"/>
      <c r="BZ40" s="413"/>
      <c r="CA40" s="413"/>
      <c r="CB40" s="413"/>
      <c r="CC40" s="413"/>
      <c r="CD40" s="413"/>
      <c r="CE40" s="413"/>
      <c r="CF40" s="413"/>
      <c r="CG40" s="413"/>
      <c r="CH40" s="413"/>
      <c r="CI40" s="413"/>
      <c r="CJ40" s="413"/>
      <c r="CK40" s="413"/>
      <c r="CL40" s="413"/>
      <c r="CM40" s="413"/>
      <c r="CN40" s="413"/>
      <c r="CO40" s="413"/>
      <c r="CP40" s="413"/>
      <c r="CQ40" s="413"/>
      <c r="CR40" s="413"/>
      <c r="CS40" s="413"/>
      <c r="CT40" s="413"/>
    </row>
    <row r="41" spans="1:98" ht="15" customHeight="1">
      <c r="A41" s="749"/>
      <c r="B41" s="588">
        <f t="shared" ref="B41:B43" si="28">B40+1</f>
        <v>46049</v>
      </c>
      <c r="C41" s="588" t="str">
        <f t="shared" si="26"/>
        <v>Sel</v>
      </c>
      <c r="D41" s="589">
        <f t="shared" si="27"/>
        <v>0</v>
      </c>
      <c r="E41" s="590">
        <v>0</v>
      </c>
      <c r="F41" s="590">
        <v>0</v>
      </c>
      <c r="G41" s="590">
        <v>0</v>
      </c>
      <c r="H41" s="590">
        <v>0</v>
      </c>
      <c r="I41" s="590">
        <v>0</v>
      </c>
      <c r="J41" s="590">
        <v>0</v>
      </c>
      <c r="K41" s="590">
        <v>0</v>
      </c>
      <c r="L41" s="590">
        <v>0</v>
      </c>
      <c r="M41" s="590">
        <v>0</v>
      </c>
      <c r="N41" s="590">
        <v>0</v>
      </c>
      <c r="O41" s="590">
        <v>0</v>
      </c>
      <c r="P41" s="590">
        <v>0</v>
      </c>
      <c r="Q41" s="590">
        <v>0</v>
      </c>
      <c r="R41" s="605">
        <v>0</v>
      </c>
      <c r="S41" s="413"/>
      <c r="T41" s="413"/>
      <c r="U41" s="413"/>
      <c r="V41" s="413"/>
      <c r="W41" s="413"/>
      <c r="X41" s="413"/>
      <c r="Y41" s="413"/>
      <c r="Z41" s="413"/>
      <c r="AA41" s="413"/>
      <c r="AB41" s="413"/>
      <c r="AC41" s="413"/>
      <c r="AD41" s="413"/>
      <c r="AE41" s="413"/>
      <c r="AF41" s="413"/>
      <c r="AG41" s="413"/>
      <c r="AH41" s="413"/>
      <c r="AI41" s="413"/>
      <c r="AJ41" s="413"/>
      <c r="AK41" s="413"/>
      <c r="AL41" s="413"/>
      <c r="AM41" s="413"/>
      <c r="AN41" s="413"/>
      <c r="AO41" s="413"/>
      <c r="AP41" s="413"/>
      <c r="AQ41" s="413"/>
      <c r="AR41" s="413"/>
      <c r="AS41" s="413"/>
      <c r="AT41" s="413"/>
      <c r="AU41" s="413"/>
      <c r="AV41" s="413"/>
      <c r="AW41" s="413"/>
      <c r="AX41" s="413"/>
      <c r="AY41" s="413"/>
      <c r="AZ41" s="413"/>
      <c r="BA41" s="413"/>
      <c r="BB41" s="413"/>
      <c r="BC41" s="413"/>
      <c r="BD41" s="413"/>
      <c r="BE41" s="413"/>
      <c r="BF41" s="413"/>
      <c r="BG41" s="413"/>
      <c r="BH41" s="413"/>
      <c r="BI41" s="413"/>
      <c r="BJ41" s="413"/>
      <c r="BK41" s="413"/>
      <c r="BL41" s="413"/>
      <c r="BM41" s="413"/>
      <c r="BN41" s="413"/>
      <c r="BO41" s="413"/>
      <c r="BP41" s="413"/>
      <c r="BQ41" s="413"/>
      <c r="BR41" s="413"/>
      <c r="BS41" s="413"/>
      <c r="BT41" s="413"/>
      <c r="BU41" s="413"/>
      <c r="BV41" s="413"/>
      <c r="BW41" s="413"/>
      <c r="BX41" s="413"/>
      <c r="BY41" s="413"/>
      <c r="BZ41" s="413"/>
      <c r="CA41" s="413"/>
      <c r="CB41" s="413"/>
      <c r="CC41" s="413"/>
      <c r="CD41" s="413"/>
      <c r="CE41" s="413"/>
      <c r="CF41" s="413"/>
      <c r="CG41" s="413"/>
      <c r="CH41" s="413"/>
      <c r="CI41" s="413"/>
      <c r="CJ41" s="413"/>
      <c r="CK41" s="413"/>
      <c r="CL41" s="413"/>
      <c r="CM41" s="413"/>
      <c r="CN41" s="413"/>
      <c r="CO41" s="413"/>
      <c r="CP41" s="413"/>
      <c r="CQ41" s="413"/>
      <c r="CR41" s="413"/>
      <c r="CS41" s="413"/>
      <c r="CT41" s="413"/>
    </row>
    <row r="42" spans="1:98" ht="15" customHeight="1">
      <c r="A42" s="749"/>
      <c r="B42" s="588">
        <f t="shared" si="28"/>
        <v>46050</v>
      </c>
      <c r="C42" s="588" t="str">
        <f t="shared" si="26"/>
        <v>Rab</v>
      </c>
      <c r="D42" s="589">
        <f t="shared" si="27"/>
        <v>0</v>
      </c>
      <c r="E42" s="590">
        <v>0</v>
      </c>
      <c r="F42" s="590">
        <v>0</v>
      </c>
      <c r="G42" s="590">
        <v>0</v>
      </c>
      <c r="H42" s="590">
        <v>0</v>
      </c>
      <c r="I42" s="590">
        <v>0</v>
      </c>
      <c r="J42" s="590">
        <v>0</v>
      </c>
      <c r="K42" s="590">
        <v>0</v>
      </c>
      <c r="L42" s="590">
        <v>0</v>
      </c>
      <c r="M42" s="590">
        <v>0</v>
      </c>
      <c r="N42" s="590">
        <v>0</v>
      </c>
      <c r="O42" s="590">
        <v>0</v>
      </c>
      <c r="P42" s="590">
        <v>0</v>
      </c>
      <c r="Q42" s="590">
        <v>0</v>
      </c>
      <c r="R42" s="605">
        <v>0</v>
      </c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3"/>
      <c r="AZ42" s="413"/>
      <c r="BA42" s="413"/>
      <c r="BB42" s="413"/>
      <c r="BC42" s="413"/>
      <c r="BD42" s="413"/>
      <c r="BE42" s="413"/>
      <c r="BF42" s="413"/>
      <c r="BG42" s="413"/>
      <c r="BH42" s="413"/>
      <c r="BI42" s="413"/>
      <c r="BJ42" s="413"/>
      <c r="BK42" s="413"/>
      <c r="BL42" s="413"/>
      <c r="BM42" s="413"/>
      <c r="BN42" s="413"/>
      <c r="BO42" s="413"/>
      <c r="BP42" s="413"/>
      <c r="BQ42" s="413"/>
      <c r="BR42" s="413"/>
      <c r="BS42" s="413"/>
      <c r="BT42" s="413"/>
      <c r="BU42" s="413"/>
      <c r="BV42" s="413"/>
      <c r="BW42" s="413"/>
      <c r="BX42" s="413"/>
      <c r="BY42" s="413"/>
      <c r="BZ42" s="413"/>
      <c r="CA42" s="413"/>
      <c r="CB42" s="413"/>
      <c r="CC42" s="413"/>
      <c r="CD42" s="413"/>
      <c r="CE42" s="413"/>
      <c r="CF42" s="413"/>
      <c r="CG42" s="413"/>
      <c r="CH42" s="413"/>
      <c r="CI42" s="413"/>
      <c r="CJ42" s="413"/>
      <c r="CK42" s="413"/>
      <c r="CL42" s="413"/>
      <c r="CM42" s="413"/>
      <c r="CN42" s="413"/>
      <c r="CO42" s="413"/>
      <c r="CP42" s="413"/>
      <c r="CQ42" s="413"/>
      <c r="CR42" s="413"/>
      <c r="CS42" s="413"/>
      <c r="CT42" s="413"/>
    </row>
    <row r="43" spans="1:98" ht="15" customHeight="1">
      <c r="A43" s="749"/>
      <c r="B43" s="588">
        <f t="shared" si="28"/>
        <v>46051</v>
      </c>
      <c r="C43" s="588" t="str">
        <f t="shared" si="26"/>
        <v>Kam</v>
      </c>
      <c r="D43" s="589">
        <f t="shared" si="27"/>
        <v>0</v>
      </c>
      <c r="E43" s="590">
        <v>0</v>
      </c>
      <c r="F43" s="590">
        <v>0</v>
      </c>
      <c r="G43" s="590">
        <v>0</v>
      </c>
      <c r="H43" s="590">
        <v>0</v>
      </c>
      <c r="I43" s="590">
        <v>0</v>
      </c>
      <c r="J43" s="590">
        <v>0</v>
      </c>
      <c r="K43" s="590">
        <v>0</v>
      </c>
      <c r="L43" s="590">
        <v>0</v>
      </c>
      <c r="M43" s="590">
        <v>0</v>
      </c>
      <c r="N43" s="590">
        <v>0</v>
      </c>
      <c r="O43" s="590">
        <v>0</v>
      </c>
      <c r="P43" s="590">
        <v>0</v>
      </c>
      <c r="Q43" s="590">
        <v>0</v>
      </c>
      <c r="R43" s="605">
        <v>0</v>
      </c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413"/>
      <c r="AG43" s="413"/>
      <c r="AH43" s="413"/>
      <c r="AI43" s="413"/>
      <c r="AJ43" s="413"/>
      <c r="AK43" s="413"/>
      <c r="AL43" s="413"/>
      <c r="AM43" s="413"/>
      <c r="AN43" s="413"/>
      <c r="AO43" s="413"/>
      <c r="AP43" s="413"/>
      <c r="AQ43" s="413"/>
      <c r="AR43" s="413"/>
      <c r="AS43" s="413"/>
      <c r="AT43" s="413"/>
      <c r="AU43" s="413"/>
      <c r="AV43" s="413"/>
      <c r="AW43" s="413"/>
      <c r="AX43" s="413"/>
      <c r="AY43" s="413"/>
      <c r="AZ43" s="413"/>
      <c r="BA43" s="413"/>
      <c r="BB43" s="413"/>
      <c r="BC43" s="413"/>
      <c r="BD43" s="413"/>
      <c r="BE43" s="413"/>
      <c r="BF43" s="413"/>
      <c r="BG43" s="413"/>
      <c r="BH43" s="413"/>
      <c r="BI43" s="413"/>
      <c r="BJ43" s="413"/>
      <c r="BK43" s="413"/>
      <c r="BL43" s="413"/>
      <c r="BM43" s="413"/>
      <c r="BN43" s="413"/>
      <c r="BO43" s="413"/>
      <c r="BP43" s="413"/>
      <c r="BQ43" s="413"/>
      <c r="BR43" s="413"/>
      <c r="BS43" s="413"/>
      <c r="BT43" s="413"/>
      <c r="BU43" s="413"/>
      <c r="BV43" s="413"/>
      <c r="BW43" s="413"/>
      <c r="BX43" s="413"/>
      <c r="BY43" s="413"/>
      <c r="BZ43" s="413"/>
      <c r="CA43" s="413"/>
      <c r="CB43" s="413"/>
      <c r="CC43" s="413"/>
      <c r="CD43" s="413"/>
      <c r="CE43" s="413"/>
      <c r="CF43" s="413"/>
      <c r="CG43" s="413"/>
      <c r="CH43" s="413"/>
      <c r="CI43" s="413"/>
      <c r="CJ43" s="413"/>
      <c r="CK43" s="413"/>
      <c r="CL43" s="413"/>
      <c r="CM43" s="413"/>
      <c r="CN43" s="413"/>
      <c r="CO43" s="413"/>
      <c r="CP43" s="413"/>
      <c r="CQ43" s="413"/>
      <c r="CR43" s="413"/>
      <c r="CS43" s="413"/>
      <c r="CT43" s="413"/>
    </row>
    <row r="44" spans="1:98" ht="15" customHeight="1">
      <c r="A44" s="749"/>
      <c r="B44" s="588">
        <f>B43+1</f>
        <v>46052</v>
      </c>
      <c r="C44" s="588" t="str">
        <f t="shared" ref="C44:C45" si="29">TEXT(B44,"ddd")</f>
        <v>Jum</v>
      </c>
      <c r="D44" s="589">
        <f>SUM(E44:R44)</f>
        <v>0</v>
      </c>
      <c r="E44" s="590">
        <v>0</v>
      </c>
      <c r="F44" s="590">
        <v>0</v>
      </c>
      <c r="G44" s="590">
        <v>0</v>
      </c>
      <c r="H44" s="590">
        <v>0</v>
      </c>
      <c r="I44" s="590">
        <v>0</v>
      </c>
      <c r="J44" s="590">
        <v>0</v>
      </c>
      <c r="K44" s="590">
        <v>0</v>
      </c>
      <c r="L44" s="590">
        <v>0</v>
      </c>
      <c r="M44" s="590">
        <v>0</v>
      </c>
      <c r="N44" s="590">
        <v>0</v>
      </c>
      <c r="O44" s="590">
        <v>0</v>
      </c>
      <c r="P44" s="590">
        <v>0</v>
      </c>
      <c r="Q44" s="590">
        <v>0</v>
      </c>
      <c r="R44" s="605">
        <v>0</v>
      </c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413"/>
      <c r="AG44" s="413"/>
      <c r="AH44" s="413"/>
      <c r="AI44" s="413"/>
      <c r="AJ44" s="413"/>
      <c r="AK44" s="413"/>
      <c r="AL44" s="413"/>
      <c r="AM44" s="413"/>
      <c r="AN44" s="413"/>
      <c r="AO44" s="413"/>
      <c r="AP44" s="413"/>
      <c r="AQ44" s="413"/>
      <c r="AR44" s="413"/>
      <c r="AS44" s="413"/>
      <c r="AT44" s="413"/>
      <c r="AU44" s="413"/>
      <c r="AV44" s="413"/>
      <c r="AW44" s="413"/>
      <c r="AX44" s="413"/>
      <c r="AY44" s="413"/>
      <c r="AZ44" s="413"/>
      <c r="BA44" s="413"/>
      <c r="BB44" s="413"/>
      <c r="BC44" s="413"/>
      <c r="BD44" s="413"/>
      <c r="BE44" s="413"/>
      <c r="BF44" s="413"/>
      <c r="BG44" s="413"/>
      <c r="BH44" s="413"/>
      <c r="BI44" s="413"/>
      <c r="BJ44" s="413"/>
      <c r="BK44" s="413"/>
      <c r="BL44" s="413"/>
      <c r="BM44" s="413"/>
      <c r="BN44" s="413"/>
      <c r="BO44" s="413"/>
      <c r="BP44" s="413"/>
      <c r="BQ44" s="413"/>
      <c r="BR44" s="413"/>
      <c r="BS44" s="413"/>
      <c r="BT44" s="413"/>
      <c r="BU44" s="413"/>
      <c r="BV44" s="413"/>
      <c r="BW44" s="413"/>
      <c r="BX44" s="413"/>
      <c r="BY44" s="413"/>
      <c r="BZ44" s="413"/>
      <c r="CA44" s="413"/>
      <c r="CB44" s="413"/>
      <c r="CC44" s="413"/>
      <c r="CD44" s="413"/>
      <c r="CE44" s="413"/>
      <c r="CF44" s="413"/>
      <c r="CG44" s="413"/>
      <c r="CH44" s="413"/>
      <c r="CI44" s="413"/>
      <c r="CJ44" s="413"/>
      <c r="CK44" s="413"/>
      <c r="CL44" s="413"/>
      <c r="CM44" s="413"/>
      <c r="CN44" s="413"/>
      <c r="CO44" s="413"/>
      <c r="CP44" s="413"/>
      <c r="CQ44" s="413"/>
      <c r="CR44" s="413"/>
      <c r="CS44" s="413"/>
      <c r="CT44" s="413"/>
    </row>
    <row r="45" spans="1:98" s="451" customFormat="1" ht="15" customHeight="1">
      <c r="A45" s="749"/>
      <c r="B45" s="463">
        <f t="shared" ref="B45" si="30">B44+1</f>
        <v>46053</v>
      </c>
      <c r="C45" s="463" t="str">
        <f t="shared" si="29"/>
        <v>Sab</v>
      </c>
      <c r="D45" s="505">
        <f t="shared" ref="D45" si="31">SUM(E45:R45)</f>
        <v>0</v>
      </c>
      <c r="E45" s="609">
        <v>0</v>
      </c>
      <c r="F45" s="609">
        <v>0</v>
      </c>
      <c r="G45" s="609">
        <v>0</v>
      </c>
      <c r="H45" s="609">
        <v>0</v>
      </c>
      <c r="I45" s="609">
        <v>0</v>
      </c>
      <c r="J45" s="609">
        <v>0</v>
      </c>
      <c r="K45" s="609">
        <v>0</v>
      </c>
      <c r="L45" s="609">
        <v>0</v>
      </c>
      <c r="M45" s="609">
        <v>0</v>
      </c>
      <c r="N45" s="609">
        <v>0</v>
      </c>
      <c r="O45" s="609">
        <v>0</v>
      </c>
      <c r="P45" s="609">
        <v>0</v>
      </c>
      <c r="Q45" s="609">
        <v>0</v>
      </c>
      <c r="R45" s="610">
        <v>0</v>
      </c>
    </row>
    <row r="46" spans="1:98" ht="15" customHeight="1">
      <c r="A46" s="613"/>
      <c r="B46" s="591" t="s">
        <v>18</v>
      </c>
      <c r="C46" s="583"/>
      <c r="D46" s="510">
        <f>SUM(D40:D45)</f>
        <v>0</v>
      </c>
      <c r="E46" s="510">
        <f t="shared" ref="E46:R46" si="32">SUM(E40:E45)</f>
        <v>0</v>
      </c>
      <c r="F46" s="510">
        <f t="shared" si="32"/>
        <v>0</v>
      </c>
      <c r="G46" s="510">
        <f t="shared" si="32"/>
        <v>0</v>
      </c>
      <c r="H46" s="510">
        <f t="shared" si="32"/>
        <v>0</v>
      </c>
      <c r="I46" s="510">
        <f t="shared" si="32"/>
        <v>0</v>
      </c>
      <c r="J46" s="510">
        <f t="shared" si="32"/>
        <v>0</v>
      </c>
      <c r="K46" s="510">
        <f t="shared" si="32"/>
        <v>0</v>
      </c>
      <c r="L46" s="510">
        <f t="shared" si="32"/>
        <v>0</v>
      </c>
      <c r="M46" s="510">
        <f t="shared" si="32"/>
        <v>0</v>
      </c>
      <c r="N46" s="510">
        <f t="shared" si="32"/>
        <v>0</v>
      </c>
      <c r="O46" s="510">
        <f t="shared" si="32"/>
        <v>0</v>
      </c>
      <c r="P46" s="510">
        <f t="shared" si="32"/>
        <v>0</v>
      </c>
      <c r="Q46" s="510">
        <f t="shared" si="32"/>
        <v>0</v>
      </c>
      <c r="R46" s="510">
        <f t="shared" si="32"/>
        <v>0</v>
      </c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413"/>
      <c r="AG46" s="413"/>
      <c r="AH46" s="413"/>
      <c r="AI46" s="413"/>
      <c r="AJ46" s="413"/>
      <c r="AK46" s="413"/>
      <c r="AL46" s="413"/>
      <c r="AM46" s="413"/>
      <c r="AN46" s="413"/>
      <c r="AO46" s="413"/>
      <c r="AP46" s="413"/>
      <c r="AQ46" s="413"/>
      <c r="AR46" s="413"/>
      <c r="AS46" s="413"/>
      <c r="AT46" s="413"/>
      <c r="AU46" s="413"/>
      <c r="AV46" s="413"/>
      <c r="AW46" s="413"/>
      <c r="AX46" s="413"/>
      <c r="AY46" s="413"/>
      <c r="AZ46" s="413"/>
      <c r="BA46" s="413"/>
      <c r="BB46" s="413"/>
      <c r="BC46" s="413"/>
      <c r="BD46" s="413"/>
      <c r="BE46" s="413"/>
      <c r="BF46" s="413"/>
      <c r="BG46" s="413"/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413"/>
      <c r="BS46" s="413"/>
      <c r="BT46" s="413"/>
      <c r="BU46" s="413"/>
      <c r="BV46" s="413"/>
      <c r="BW46" s="413"/>
      <c r="BX46" s="413"/>
      <c r="BY46" s="413"/>
      <c r="BZ46" s="413"/>
      <c r="CA46" s="413"/>
      <c r="CB46" s="413"/>
      <c r="CC46" s="413"/>
      <c r="CD46" s="413"/>
      <c r="CE46" s="413"/>
      <c r="CF46" s="413"/>
      <c r="CG46" s="413"/>
      <c r="CH46" s="413"/>
      <c r="CI46" s="413"/>
      <c r="CJ46" s="413"/>
      <c r="CK46" s="413"/>
      <c r="CL46" s="413"/>
      <c r="CM46" s="413"/>
      <c r="CN46" s="413"/>
      <c r="CO46" s="413"/>
      <c r="CP46" s="413"/>
      <c r="CQ46" s="413"/>
      <c r="CR46" s="413"/>
      <c r="CS46" s="413"/>
      <c r="CT46" s="413"/>
    </row>
    <row r="47" spans="1:98" ht="15" customHeight="1">
      <c r="A47" s="614"/>
      <c r="B47" s="583"/>
      <c r="C47" s="583"/>
      <c r="D47" s="583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605">
        <v>0</v>
      </c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413"/>
      <c r="AG47" s="413"/>
      <c r="AH47" s="413"/>
      <c r="AI47" s="413"/>
      <c r="AJ47" s="413"/>
      <c r="AK47" s="413"/>
      <c r="AL47" s="413"/>
      <c r="AM47" s="413"/>
      <c r="AN47" s="413"/>
      <c r="AO47" s="413"/>
      <c r="AP47" s="413"/>
      <c r="AQ47" s="413"/>
      <c r="AR47" s="413"/>
      <c r="AS47" s="413"/>
      <c r="AT47" s="413"/>
      <c r="AU47" s="413"/>
      <c r="AV47" s="413"/>
      <c r="AW47" s="413"/>
      <c r="AX47" s="413"/>
      <c r="AY47" s="413"/>
      <c r="AZ47" s="413"/>
      <c r="BA47" s="413"/>
      <c r="BB47" s="413"/>
      <c r="BC47" s="413"/>
      <c r="BD47" s="413"/>
      <c r="BE47" s="413"/>
      <c r="BF47" s="413"/>
      <c r="BG47" s="413"/>
      <c r="BH47" s="413"/>
      <c r="BI47" s="413"/>
      <c r="BJ47" s="413"/>
      <c r="BK47" s="413"/>
      <c r="BL47" s="413"/>
      <c r="BM47" s="413"/>
      <c r="BN47" s="413"/>
      <c r="BO47" s="413"/>
      <c r="BP47" s="413"/>
      <c r="BQ47" s="413"/>
      <c r="BR47" s="413"/>
      <c r="BS47" s="413"/>
      <c r="BT47" s="413"/>
      <c r="BU47" s="413"/>
      <c r="BV47" s="413"/>
      <c r="BW47" s="413"/>
      <c r="BX47" s="413"/>
      <c r="BY47" s="413"/>
      <c r="BZ47" s="413"/>
      <c r="CA47" s="413"/>
      <c r="CB47" s="413"/>
      <c r="CC47" s="413"/>
      <c r="CD47" s="413"/>
      <c r="CE47" s="413"/>
      <c r="CF47" s="413"/>
      <c r="CG47" s="413"/>
      <c r="CH47" s="413"/>
      <c r="CI47" s="413"/>
      <c r="CJ47" s="413"/>
      <c r="CK47" s="413"/>
      <c r="CL47" s="413"/>
      <c r="CM47" s="413"/>
      <c r="CN47" s="413"/>
      <c r="CO47" s="413"/>
      <c r="CP47" s="413"/>
      <c r="CQ47" s="413"/>
      <c r="CR47" s="413"/>
      <c r="CS47" s="413"/>
      <c r="CT47" s="413"/>
    </row>
    <row r="48" spans="1:98" ht="15" customHeight="1">
      <c r="A48" s="592"/>
      <c r="B48" s="591" t="s">
        <v>18</v>
      </c>
      <c r="C48" s="583"/>
      <c r="D48" s="510">
        <f>SUM(D7:D10,D13:D19,D22:D28,D31:D37,D40:D45)</f>
        <v>0</v>
      </c>
      <c r="E48" s="510">
        <f t="shared" ref="E48:R48" si="33">SUM(E7:E10,E13:E19,E22:E28,E31:E37,E40:E45)</f>
        <v>0</v>
      </c>
      <c r="F48" s="510">
        <f t="shared" si="33"/>
        <v>0</v>
      </c>
      <c r="G48" s="510">
        <f t="shared" si="33"/>
        <v>0</v>
      </c>
      <c r="H48" s="510">
        <f t="shared" si="33"/>
        <v>0</v>
      </c>
      <c r="I48" s="510">
        <f t="shared" si="33"/>
        <v>0</v>
      </c>
      <c r="J48" s="510">
        <f t="shared" si="33"/>
        <v>0</v>
      </c>
      <c r="K48" s="510">
        <f t="shared" si="33"/>
        <v>0</v>
      </c>
      <c r="L48" s="510">
        <f t="shared" si="33"/>
        <v>0</v>
      </c>
      <c r="M48" s="510">
        <f t="shared" si="33"/>
        <v>0</v>
      </c>
      <c r="N48" s="510">
        <f t="shared" si="33"/>
        <v>0</v>
      </c>
      <c r="O48" s="510">
        <f t="shared" si="33"/>
        <v>0</v>
      </c>
      <c r="P48" s="510">
        <f t="shared" si="33"/>
        <v>0</v>
      </c>
      <c r="Q48" s="510">
        <f t="shared" si="33"/>
        <v>0</v>
      </c>
      <c r="R48" s="510">
        <f t="shared" si="33"/>
        <v>0</v>
      </c>
      <c r="S48" s="413"/>
      <c r="T48" s="413"/>
      <c r="U48" s="413"/>
      <c r="V48" s="413"/>
      <c r="W48" s="413"/>
      <c r="X48" s="413"/>
      <c r="Y48" s="413"/>
      <c r="Z48" s="413"/>
      <c r="AA48" s="413"/>
      <c r="AB48" s="413"/>
      <c r="AC48" s="413"/>
      <c r="AD48" s="413"/>
      <c r="AE48" s="413"/>
      <c r="AF48" s="413"/>
      <c r="AG48" s="413"/>
      <c r="AH48" s="413"/>
      <c r="AI48" s="413"/>
      <c r="AJ48" s="413"/>
      <c r="AK48" s="413"/>
      <c r="AL48" s="413"/>
      <c r="AM48" s="413"/>
      <c r="AN48" s="413"/>
      <c r="AO48" s="413"/>
      <c r="AP48" s="413"/>
      <c r="AQ48" s="413"/>
      <c r="AR48" s="413"/>
      <c r="AS48" s="413"/>
      <c r="AT48" s="413"/>
      <c r="AU48" s="413"/>
      <c r="AV48" s="413"/>
      <c r="AW48" s="413"/>
      <c r="AX48" s="413"/>
      <c r="AY48" s="413"/>
      <c r="AZ48" s="413"/>
      <c r="BA48" s="413"/>
      <c r="BB48" s="413"/>
      <c r="BC48" s="413"/>
      <c r="BD48" s="413"/>
      <c r="BE48" s="413"/>
      <c r="BF48" s="413"/>
      <c r="BG48" s="413"/>
      <c r="BH48" s="413"/>
      <c r="BI48" s="413"/>
      <c r="BJ48" s="413"/>
      <c r="BK48" s="413"/>
      <c r="BL48" s="413"/>
      <c r="BM48" s="413"/>
      <c r="BN48" s="413"/>
      <c r="BO48" s="413"/>
      <c r="BP48" s="413"/>
      <c r="BQ48" s="413"/>
      <c r="BR48" s="413"/>
      <c r="BS48" s="413"/>
      <c r="BT48" s="413"/>
      <c r="BU48" s="413"/>
      <c r="BV48" s="413"/>
      <c r="BW48" s="413"/>
      <c r="BX48" s="413"/>
      <c r="BY48" s="413"/>
      <c r="BZ48" s="413"/>
      <c r="CA48" s="413"/>
      <c r="CB48" s="413"/>
      <c r="CC48" s="413"/>
      <c r="CD48" s="413"/>
      <c r="CE48" s="413"/>
      <c r="CF48" s="413"/>
      <c r="CG48" s="413"/>
      <c r="CH48" s="413"/>
      <c r="CI48" s="413"/>
      <c r="CJ48" s="413"/>
      <c r="CK48" s="413"/>
      <c r="CL48" s="413"/>
      <c r="CM48" s="413"/>
      <c r="CN48" s="413"/>
      <c r="CO48" s="413"/>
      <c r="CP48" s="413"/>
      <c r="CQ48" s="413"/>
      <c r="CR48" s="413"/>
      <c r="CS48" s="413"/>
      <c r="CT48" s="413"/>
    </row>
    <row r="49" spans="1:101" s="414" customFormat="1">
      <c r="A49" s="593"/>
      <c r="B49" s="594" t="s">
        <v>19</v>
      </c>
      <c r="C49" s="595"/>
      <c r="D49" s="596">
        <f>SUM(D38,D29,D20,D11,D46)</f>
        <v>0</v>
      </c>
      <c r="E49" s="596">
        <f t="shared" ref="E49:R49" si="34">SUM(E38,E29,E20,E11,E46)</f>
        <v>0</v>
      </c>
      <c r="F49" s="596">
        <f t="shared" si="34"/>
        <v>0</v>
      </c>
      <c r="G49" s="596">
        <f t="shared" si="34"/>
        <v>0</v>
      </c>
      <c r="H49" s="596">
        <f t="shared" si="34"/>
        <v>0</v>
      </c>
      <c r="I49" s="596">
        <f t="shared" si="34"/>
        <v>0</v>
      </c>
      <c r="J49" s="596">
        <f t="shared" si="34"/>
        <v>0</v>
      </c>
      <c r="K49" s="596">
        <f t="shared" si="34"/>
        <v>0</v>
      </c>
      <c r="L49" s="596">
        <f t="shared" si="34"/>
        <v>0</v>
      </c>
      <c r="M49" s="596">
        <f t="shared" si="34"/>
        <v>0</v>
      </c>
      <c r="N49" s="596">
        <f t="shared" si="34"/>
        <v>0</v>
      </c>
      <c r="O49" s="596">
        <f t="shared" si="34"/>
        <v>0</v>
      </c>
      <c r="P49" s="596">
        <f t="shared" si="34"/>
        <v>0</v>
      </c>
      <c r="Q49" s="596">
        <f t="shared" si="34"/>
        <v>0</v>
      </c>
      <c r="R49" s="596">
        <f t="shared" si="34"/>
        <v>0</v>
      </c>
    </row>
    <row r="50" spans="1:101" s="414" customFormat="1" ht="18.75" thickTop="1">
      <c r="A50" s="597"/>
      <c r="B50" s="598"/>
      <c r="C50" s="519"/>
      <c r="D50" s="51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72"/>
      <c r="T50" s="572"/>
      <c r="U50" s="572"/>
      <c r="V50" s="572"/>
      <c r="W50" s="572"/>
      <c r="X50" s="572"/>
      <c r="Y50" s="572"/>
      <c r="Z50" s="572"/>
      <c r="AA50" s="572"/>
      <c r="AB50" s="572"/>
      <c r="AC50" s="572"/>
      <c r="AD50" s="572"/>
      <c r="AE50" s="572"/>
      <c r="AF50" s="572"/>
      <c r="AG50" s="572"/>
      <c r="AH50" s="572"/>
      <c r="AI50" s="572"/>
      <c r="AJ50" s="572"/>
      <c r="AK50" s="572"/>
      <c r="AL50" s="572"/>
      <c r="AM50" s="572"/>
      <c r="AN50" s="572"/>
      <c r="AO50" s="572"/>
      <c r="AP50" s="572"/>
      <c r="AQ50" s="572"/>
      <c r="AR50" s="572"/>
      <c r="AS50" s="572"/>
      <c r="AT50" s="572"/>
      <c r="AU50" s="572"/>
      <c r="AV50" s="572"/>
      <c r="AW50" s="572"/>
      <c r="AX50" s="572"/>
      <c r="AY50" s="572"/>
      <c r="AZ50" s="572"/>
      <c r="BA50" s="572"/>
      <c r="BB50" s="572"/>
      <c r="BC50" s="572"/>
      <c r="BD50" s="572"/>
      <c r="BE50" s="572"/>
      <c r="BF50" s="572"/>
      <c r="BG50" s="572"/>
      <c r="BH50" s="572"/>
      <c r="BI50" s="572"/>
      <c r="BJ50" s="572"/>
      <c r="BK50" s="572"/>
      <c r="BL50" s="572"/>
      <c r="BM50" s="572"/>
      <c r="BN50" s="572"/>
      <c r="BO50" s="572"/>
      <c r="BP50" s="572"/>
      <c r="BQ50" s="572"/>
      <c r="BR50" s="572"/>
      <c r="BS50" s="572"/>
      <c r="BT50" s="572"/>
      <c r="BU50" s="572"/>
      <c r="BV50" s="572"/>
      <c r="BW50" s="572"/>
      <c r="BX50" s="572"/>
      <c r="BY50" s="572"/>
      <c r="BZ50" s="572"/>
      <c r="CA50" s="572"/>
      <c r="CB50" s="572"/>
      <c r="CC50" s="572"/>
      <c r="CD50" s="572"/>
      <c r="CE50" s="572"/>
      <c r="CF50" s="572"/>
      <c r="CG50" s="572"/>
      <c r="CH50" s="572"/>
      <c r="CI50" s="572"/>
      <c r="CJ50" s="572"/>
      <c r="CK50" s="572"/>
      <c r="CL50" s="572"/>
      <c r="CM50" s="572"/>
      <c r="CN50" s="572"/>
      <c r="CO50" s="572"/>
      <c r="CP50" s="572"/>
      <c r="CQ50" s="572"/>
      <c r="CR50" s="572"/>
      <c r="CS50" s="572"/>
      <c r="CT50" s="572"/>
      <c r="CU50" s="572"/>
      <c r="CV50" s="572"/>
      <c r="CW50" s="572"/>
    </row>
    <row r="51" spans="1:101" s="414" customFormat="1" ht="19.5" hidden="1" customHeight="1">
      <c r="A51" s="597"/>
      <c r="B51" s="598" t="s">
        <v>20</v>
      </c>
      <c r="C51" s="600"/>
      <c r="D51" s="519"/>
      <c r="E51" s="601"/>
      <c r="F51" s="601"/>
      <c r="G51" s="601"/>
      <c r="H51" s="601"/>
      <c r="I51" s="601"/>
      <c r="J51" s="601"/>
      <c r="K51" s="601"/>
      <c r="L51" s="601"/>
      <c r="M51" s="601"/>
      <c r="N51" s="601"/>
      <c r="O51" s="601"/>
      <c r="P51" s="601"/>
      <c r="Q51" s="601"/>
      <c r="R51" s="601"/>
      <c r="S51" s="572"/>
      <c r="T51" s="572"/>
      <c r="U51" s="572"/>
      <c r="V51" s="572"/>
      <c r="W51" s="572"/>
      <c r="X51" s="572"/>
      <c r="Y51" s="572"/>
      <c r="Z51" s="572"/>
      <c r="AA51" s="572"/>
      <c r="AB51" s="572"/>
      <c r="AC51" s="572"/>
      <c r="AD51" s="572"/>
      <c r="AE51" s="572"/>
      <c r="AF51" s="572"/>
      <c r="AG51" s="572"/>
      <c r="AH51" s="572"/>
      <c r="AI51" s="572"/>
      <c r="AJ51" s="572"/>
      <c r="AK51" s="572"/>
      <c r="AL51" s="572"/>
      <c r="AM51" s="572"/>
      <c r="AN51" s="572"/>
      <c r="AO51" s="572"/>
      <c r="AP51" s="572"/>
      <c r="AQ51" s="572"/>
      <c r="AR51" s="572"/>
      <c r="AS51" s="572"/>
      <c r="AT51" s="572"/>
      <c r="AU51" s="572"/>
      <c r="AV51" s="572"/>
      <c r="AW51" s="572"/>
      <c r="AX51" s="572"/>
      <c r="AY51" s="572"/>
      <c r="AZ51" s="572"/>
      <c r="BA51" s="572"/>
      <c r="BB51" s="572"/>
      <c r="BC51" s="572"/>
      <c r="BD51" s="572"/>
      <c r="BE51" s="572"/>
      <c r="BF51" s="572"/>
      <c r="BG51" s="572"/>
      <c r="BH51" s="572"/>
      <c r="BI51" s="572"/>
      <c r="BJ51" s="572"/>
      <c r="BK51" s="572"/>
      <c r="BL51" s="572"/>
      <c r="BM51" s="572"/>
      <c r="BN51" s="572"/>
      <c r="BO51" s="572"/>
      <c r="BP51" s="572"/>
      <c r="BQ51" s="572"/>
      <c r="BR51" s="572"/>
      <c r="BS51" s="572"/>
      <c r="BT51" s="572"/>
      <c r="BU51" s="572"/>
      <c r="BV51" s="572"/>
      <c r="BW51" s="572"/>
      <c r="BX51" s="572"/>
      <c r="BY51" s="572"/>
      <c r="BZ51" s="572"/>
      <c r="CA51" s="572"/>
      <c r="CB51" s="572"/>
      <c r="CC51" s="572"/>
      <c r="CD51" s="572"/>
      <c r="CE51" s="572"/>
      <c r="CF51" s="572"/>
      <c r="CG51" s="572"/>
      <c r="CH51" s="572"/>
      <c r="CI51" s="572"/>
      <c r="CJ51" s="572"/>
      <c r="CK51" s="572"/>
      <c r="CL51" s="572"/>
      <c r="CM51" s="572"/>
      <c r="CN51" s="572"/>
      <c r="CO51" s="572"/>
      <c r="CP51" s="572"/>
      <c r="CQ51" s="572"/>
      <c r="CR51" s="572"/>
      <c r="CS51" s="572"/>
      <c r="CT51" s="572"/>
      <c r="CU51" s="572"/>
      <c r="CV51" s="572"/>
      <c r="CW51" s="572"/>
    </row>
    <row r="52" spans="1:101" ht="18.75" customHeight="1"/>
    <row r="53" spans="1:101" ht="18.75" customHeight="1"/>
    <row r="54" spans="1:101" ht="18.75" customHeight="1"/>
    <row r="55" spans="1:101" ht="18.75" customHeight="1"/>
    <row r="56" spans="1:101" ht="18.75" customHeight="1"/>
    <row r="57" spans="1:101" ht="18.75" customHeight="1"/>
    <row r="58" spans="1:101" ht="18.75" customHeight="1"/>
    <row r="59" spans="1:101" ht="18.75" customHeight="1"/>
    <row r="60" spans="1:101" ht="18.75" customHeight="1"/>
    <row r="61" spans="1:101" ht="18.75" customHeight="1"/>
    <row r="62" spans="1:101" ht="18.75" customHeight="1"/>
    <row r="63" spans="1:101" ht="18.75" customHeight="1"/>
    <row r="64" spans="1:101" ht="18.75" customHeight="1"/>
    <row r="65" spans="1:98" ht="18.75" customHeight="1"/>
    <row r="66" spans="1:98" ht="18.75" customHeight="1"/>
    <row r="67" spans="1:98" ht="18.75" customHeight="1"/>
    <row r="68" spans="1:98" ht="18.75" customHeight="1"/>
    <row r="69" spans="1:98" ht="18.75" customHeight="1"/>
    <row r="70" spans="1:98" ht="18.75" customHeight="1"/>
    <row r="71" spans="1:98" ht="18.75" customHeight="1"/>
    <row r="72" spans="1:98" ht="18.75" customHeight="1"/>
    <row r="73" spans="1:98" ht="18.75" customHeight="1"/>
    <row r="74" spans="1:98" ht="18.75" customHeight="1"/>
    <row r="75" spans="1:98" ht="18.75" customHeight="1"/>
    <row r="76" spans="1:98" ht="18.75" customHeight="1"/>
    <row r="77" spans="1:98" ht="18.75" customHeight="1"/>
    <row r="78" spans="1:98" s="574" customFormat="1">
      <c r="A78" s="413"/>
      <c r="B78" s="413"/>
      <c r="C78" s="413"/>
      <c r="D78" s="414"/>
      <c r="E78" s="414"/>
      <c r="F78" s="414"/>
      <c r="G78" s="414"/>
      <c r="H78" s="414"/>
      <c r="I78" s="414"/>
      <c r="J78" s="414"/>
      <c r="K78" s="414"/>
      <c r="L78" s="414"/>
      <c r="M78" s="414"/>
      <c r="N78" s="414"/>
      <c r="O78" s="414"/>
      <c r="P78" s="414"/>
      <c r="Q78" s="414"/>
      <c r="R78" s="414"/>
      <c r="S78" s="528"/>
      <c r="T78" s="528"/>
      <c r="U78" s="528"/>
      <c r="V78" s="528"/>
      <c r="W78" s="528"/>
      <c r="X78" s="528"/>
      <c r="Y78" s="528"/>
      <c r="Z78" s="528"/>
      <c r="AA78" s="528"/>
      <c r="AB78" s="528"/>
      <c r="AC78" s="528"/>
      <c r="AD78" s="528"/>
      <c r="AE78" s="528"/>
      <c r="AF78" s="528"/>
      <c r="AG78" s="528"/>
      <c r="AH78" s="528"/>
      <c r="AI78" s="528"/>
      <c r="AJ78" s="528"/>
      <c r="AK78" s="528"/>
      <c r="AL78" s="528"/>
      <c r="AM78" s="528"/>
      <c r="AN78" s="528"/>
      <c r="AO78" s="528"/>
      <c r="AP78" s="528"/>
      <c r="AQ78" s="528"/>
      <c r="AR78" s="528"/>
      <c r="AS78" s="528"/>
      <c r="AT78" s="528"/>
      <c r="AU78" s="528"/>
      <c r="AV78" s="528"/>
      <c r="AW78" s="528"/>
      <c r="AX78" s="528"/>
      <c r="AY78" s="528"/>
      <c r="AZ78" s="528"/>
      <c r="BA78" s="528"/>
      <c r="BB78" s="528"/>
      <c r="BC78" s="528"/>
      <c r="BD78" s="528"/>
      <c r="BE78" s="528"/>
      <c r="BF78" s="528"/>
      <c r="BG78" s="528"/>
      <c r="BH78" s="528"/>
      <c r="BI78" s="528"/>
      <c r="BJ78" s="528"/>
      <c r="BK78" s="528"/>
      <c r="BL78" s="528"/>
      <c r="BM78" s="528"/>
      <c r="BN78" s="528"/>
      <c r="BO78" s="528"/>
      <c r="BP78" s="528"/>
      <c r="BQ78" s="528"/>
      <c r="BR78" s="528"/>
      <c r="BS78" s="528"/>
      <c r="BT78" s="528"/>
      <c r="BU78" s="528"/>
      <c r="BV78" s="528"/>
      <c r="BW78" s="528"/>
      <c r="BX78" s="528"/>
      <c r="BY78" s="528"/>
      <c r="BZ78" s="528"/>
      <c r="CA78" s="528"/>
      <c r="CB78" s="528"/>
      <c r="CC78" s="528"/>
      <c r="CD78" s="528"/>
      <c r="CE78" s="528"/>
      <c r="CF78" s="528"/>
      <c r="CG78" s="528"/>
      <c r="CH78" s="528"/>
      <c r="CI78" s="528"/>
      <c r="CJ78" s="528"/>
      <c r="CK78" s="528"/>
      <c r="CL78" s="528"/>
      <c r="CM78" s="528"/>
      <c r="CN78" s="528"/>
      <c r="CO78" s="528"/>
      <c r="CP78" s="528"/>
      <c r="CQ78" s="528"/>
      <c r="CR78" s="528"/>
      <c r="CS78" s="528"/>
      <c r="CT78" s="528"/>
    </row>
    <row r="79" spans="1:98" s="574" customFormat="1">
      <c r="A79" s="413"/>
      <c r="B79" s="413"/>
      <c r="C79" s="413"/>
      <c r="D79" s="414"/>
      <c r="E79" s="414"/>
      <c r="F79" s="414"/>
      <c r="G79" s="414"/>
      <c r="H79" s="414"/>
      <c r="I79" s="414"/>
      <c r="J79" s="414"/>
      <c r="K79" s="414"/>
      <c r="L79" s="414"/>
      <c r="M79" s="414"/>
      <c r="N79" s="414"/>
      <c r="O79" s="414"/>
      <c r="P79" s="414"/>
      <c r="Q79" s="414"/>
      <c r="R79" s="414"/>
      <c r="S79" s="528"/>
      <c r="T79" s="528"/>
      <c r="U79" s="528"/>
      <c r="V79" s="528"/>
      <c r="W79" s="528"/>
      <c r="X79" s="528"/>
      <c r="Y79" s="528"/>
      <c r="Z79" s="528"/>
      <c r="AA79" s="528"/>
      <c r="AB79" s="528"/>
      <c r="AC79" s="528"/>
      <c r="AD79" s="528"/>
      <c r="AE79" s="528"/>
      <c r="AF79" s="528"/>
      <c r="AG79" s="528"/>
      <c r="AH79" s="528"/>
      <c r="AI79" s="528"/>
      <c r="AJ79" s="528"/>
      <c r="AK79" s="528"/>
      <c r="AL79" s="528"/>
      <c r="AM79" s="528"/>
      <c r="AN79" s="528"/>
      <c r="AO79" s="528"/>
      <c r="AP79" s="528"/>
      <c r="AQ79" s="528"/>
      <c r="AR79" s="528"/>
      <c r="AS79" s="528"/>
      <c r="AT79" s="528"/>
      <c r="AU79" s="528"/>
      <c r="AV79" s="528"/>
      <c r="AW79" s="528"/>
      <c r="AX79" s="528"/>
      <c r="AY79" s="528"/>
      <c r="AZ79" s="528"/>
      <c r="BA79" s="528"/>
      <c r="BB79" s="528"/>
      <c r="BC79" s="528"/>
      <c r="BD79" s="528"/>
      <c r="BE79" s="528"/>
      <c r="BF79" s="528"/>
      <c r="BG79" s="528"/>
      <c r="BH79" s="528"/>
      <c r="BI79" s="528"/>
      <c r="BJ79" s="528"/>
      <c r="BK79" s="528"/>
      <c r="BL79" s="528"/>
      <c r="BM79" s="528"/>
      <c r="BN79" s="528"/>
      <c r="BO79" s="528"/>
      <c r="BP79" s="528"/>
      <c r="BQ79" s="528"/>
      <c r="BR79" s="528"/>
      <c r="BS79" s="528"/>
      <c r="BT79" s="528"/>
      <c r="BU79" s="528"/>
      <c r="BV79" s="528"/>
      <c r="BW79" s="528"/>
      <c r="BX79" s="528"/>
      <c r="BY79" s="528"/>
      <c r="BZ79" s="528"/>
      <c r="CA79" s="528"/>
      <c r="CB79" s="528"/>
      <c r="CC79" s="528"/>
      <c r="CD79" s="528"/>
      <c r="CE79" s="528"/>
      <c r="CF79" s="528"/>
      <c r="CG79" s="528"/>
      <c r="CH79" s="528"/>
      <c r="CI79" s="528"/>
      <c r="CJ79" s="528"/>
      <c r="CK79" s="528"/>
      <c r="CL79" s="528"/>
      <c r="CM79" s="528"/>
      <c r="CN79" s="528"/>
      <c r="CO79" s="528"/>
      <c r="CP79" s="528"/>
      <c r="CQ79" s="528"/>
      <c r="CR79" s="528"/>
      <c r="CS79" s="528"/>
      <c r="CT79" s="528"/>
    </row>
    <row r="81" spans="19:98">
      <c r="S81" s="413"/>
      <c r="T81" s="413"/>
      <c r="U81" s="413"/>
      <c r="V81" s="413"/>
      <c r="W81" s="413"/>
      <c r="X81" s="413"/>
      <c r="Y81" s="413"/>
      <c r="Z81" s="413"/>
      <c r="AA81" s="413"/>
      <c r="AB81" s="413"/>
      <c r="AC81" s="413"/>
      <c r="AD81" s="413"/>
      <c r="AE81" s="413"/>
      <c r="AF81" s="413"/>
      <c r="AG81" s="413"/>
      <c r="AH81" s="413"/>
      <c r="AI81" s="413"/>
      <c r="AJ81" s="413"/>
      <c r="AK81" s="413"/>
      <c r="AL81" s="413"/>
      <c r="AM81" s="413"/>
      <c r="AN81" s="413"/>
      <c r="AO81" s="413"/>
      <c r="AP81" s="413"/>
      <c r="AQ81" s="413"/>
      <c r="AR81" s="413"/>
      <c r="AS81" s="413"/>
      <c r="AT81" s="413"/>
      <c r="AU81" s="413"/>
      <c r="AV81" s="413"/>
      <c r="AW81" s="413"/>
      <c r="AX81" s="413"/>
      <c r="AY81" s="413"/>
      <c r="AZ81" s="413"/>
      <c r="BA81" s="413"/>
      <c r="BB81" s="413"/>
      <c r="BC81" s="413"/>
      <c r="BD81" s="413"/>
      <c r="BE81" s="413"/>
      <c r="BF81" s="413"/>
      <c r="BG81" s="413"/>
      <c r="BH81" s="413"/>
      <c r="BI81" s="413"/>
      <c r="BJ81" s="413"/>
      <c r="BK81" s="413"/>
      <c r="BL81" s="413"/>
      <c r="BM81" s="413"/>
      <c r="BN81" s="413"/>
      <c r="BO81" s="413"/>
      <c r="BP81" s="413"/>
      <c r="BQ81" s="413"/>
      <c r="BR81" s="413"/>
      <c r="BS81" s="413"/>
      <c r="BT81" s="413"/>
      <c r="BU81" s="413"/>
      <c r="BV81" s="413"/>
      <c r="BW81" s="413"/>
      <c r="BX81" s="413"/>
      <c r="BY81" s="413"/>
      <c r="BZ81" s="413"/>
      <c r="CA81" s="413"/>
      <c r="CB81" s="413"/>
      <c r="CC81" s="413"/>
      <c r="CD81" s="413"/>
      <c r="CE81" s="413"/>
      <c r="CF81" s="413"/>
      <c r="CG81" s="413"/>
      <c r="CH81" s="413"/>
      <c r="CI81" s="413"/>
      <c r="CJ81" s="413"/>
      <c r="CK81" s="413"/>
      <c r="CL81" s="413"/>
      <c r="CM81" s="413"/>
      <c r="CN81" s="413"/>
      <c r="CO81" s="413"/>
      <c r="CP81" s="413"/>
      <c r="CQ81" s="413"/>
      <c r="CR81" s="413"/>
      <c r="CS81" s="413"/>
      <c r="CT81" s="413"/>
    </row>
    <row r="82" spans="19:98">
      <c r="S82" s="413"/>
      <c r="T82" s="413"/>
      <c r="U82" s="413"/>
      <c r="V82" s="413"/>
      <c r="W82" s="413"/>
      <c r="X82" s="413"/>
      <c r="Y82" s="413"/>
      <c r="Z82" s="413"/>
      <c r="AA82" s="413"/>
      <c r="AB82" s="413"/>
      <c r="AC82" s="413"/>
      <c r="AD82" s="413"/>
      <c r="AE82" s="413"/>
      <c r="AF82" s="413"/>
      <c r="AG82" s="413"/>
      <c r="AH82" s="413"/>
      <c r="AI82" s="413"/>
      <c r="AJ82" s="413"/>
      <c r="AK82" s="413"/>
      <c r="AL82" s="413"/>
      <c r="AM82" s="413"/>
      <c r="AN82" s="413"/>
      <c r="AO82" s="413"/>
      <c r="AP82" s="413"/>
      <c r="AQ82" s="413"/>
      <c r="AR82" s="413"/>
      <c r="AS82" s="413"/>
      <c r="AT82" s="413"/>
      <c r="AU82" s="413"/>
      <c r="AV82" s="413"/>
      <c r="AW82" s="413"/>
      <c r="AX82" s="413"/>
      <c r="AY82" s="413"/>
      <c r="AZ82" s="413"/>
      <c r="BA82" s="413"/>
      <c r="BB82" s="413"/>
      <c r="BC82" s="413"/>
      <c r="BD82" s="413"/>
      <c r="BE82" s="413"/>
      <c r="BF82" s="413"/>
      <c r="BG82" s="413"/>
      <c r="BH82" s="413"/>
      <c r="BI82" s="413"/>
      <c r="BJ82" s="413"/>
      <c r="BK82" s="413"/>
      <c r="BL82" s="413"/>
      <c r="BM82" s="413"/>
      <c r="BN82" s="413"/>
      <c r="BO82" s="413"/>
      <c r="BP82" s="413"/>
      <c r="BQ82" s="413"/>
      <c r="BR82" s="413"/>
      <c r="BS82" s="413"/>
      <c r="BT82" s="413"/>
      <c r="BU82" s="413"/>
      <c r="BV82" s="413"/>
      <c r="BW82" s="413"/>
      <c r="BX82" s="413"/>
      <c r="BY82" s="413"/>
      <c r="BZ82" s="413"/>
      <c r="CA82" s="413"/>
      <c r="CB82" s="413"/>
      <c r="CC82" s="413"/>
      <c r="CD82" s="413"/>
      <c r="CE82" s="413"/>
      <c r="CF82" s="413"/>
      <c r="CG82" s="413"/>
      <c r="CH82" s="413"/>
      <c r="CI82" s="413"/>
      <c r="CJ82" s="413"/>
      <c r="CK82" s="413"/>
      <c r="CL82" s="413"/>
      <c r="CM82" s="413"/>
      <c r="CN82" s="413"/>
      <c r="CO82" s="413"/>
      <c r="CP82" s="413"/>
      <c r="CQ82" s="413"/>
      <c r="CR82" s="413"/>
      <c r="CS82" s="413"/>
      <c r="CT82" s="413"/>
    </row>
    <row r="83" spans="19:98">
      <c r="S83" s="413"/>
      <c r="T83" s="413"/>
      <c r="U83" s="413"/>
      <c r="V83" s="413"/>
      <c r="W83" s="413"/>
      <c r="X83" s="413"/>
      <c r="Y83" s="413"/>
      <c r="Z83" s="413"/>
      <c r="AA83" s="413"/>
      <c r="AB83" s="413"/>
      <c r="AC83" s="413"/>
      <c r="AD83" s="413"/>
      <c r="AE83" s="413"/>
      <c r="AF83" s="413"/>
      <c r="AG83" s="413"/>
      <c r="AH83" s="413"/>
      <c r="AI83" s="413"/>
      <c r="AJ83" s="413"/>
      <c r="AK83" s="413"/>
      <c r="AL83" s="413"/>
      <c r="AM83" s="413"/>
      <c r="AN83" s="413"/>
      <c r="AO83" s="413"/>
      <c r="AP83" s="413"/>
      <c r="AQ83" s="413"/>
      <c r="AR83" s="413"/>
      <c r="AS83" s="413"/>
      <c r="AT83" s="413"/>
      <c r="AU83" s="413"/>
      <c r="AV83" s="413"/>
      <c r="AW83" s="413"/>
      <c r="AX83" s="413"/>
      <c r="AY83" s="413"/>
      <c r="AZ83" s="413"/>
      <c r="BA83" s="413"/>
      <c r="BB83" s="413"/>
      <c r="BC83" s="413"/>
      <c r="BD83" s="413"/>
      <c r="BE83" s="413"/>
      <c r="BF83" s="413"/>
      <c r="BG83" s="413"/>
      <c r="BH83" s="413"/>
      <c r="BI83" s="413"/>
      <c r="BJ83" s="413"/>
      <c r="BK83" s="413"/>
      <c r="BL83" s="413"/>
      <c r="BM83" s="413"/>
      <c r="BN83" s="413"/>
      <c r="BO83" s="413"/>
      <c r="BP83" s="413"/>
      <c r="BQ83" s="413"/>
      <c r="BR83" s="413"/>
      <c r="BS83" s="413"/>
      <c r="BT83" s="413"/>
      <c r="BU83" s="413"/>
      <c r="BV83" s="413"/>
      <c r="BW83" s="413"/>
      <c r="BX83" s="413"/>
      <c r="BY83" s="413"/>
      <c r="BZ83" s="413"/>
      <c r="CA83" s="413"/>
      <c r="CB83" s="413"/>
      <c r="CC83" s="413"/>
      <c r="CD83" s="413"/>
      <c r="CE83" s="413"/>
      <c r="CF83" s="413"/>
      <c r="CG83" s="413"/>
      <c r="CH83" s="413"/>
      <c r="CI83" s="413"/>
      <c r="CJ83" s="413"/>
      <c r="CK83" s="413"/>
      <c r="CL83" s="413"/>
      <c r="CM83" s="413"/>
      <c r="CN83" s="413"/>
      <c r="CO83" s="413"/>
      <c r="CP83" s="413"/>
      <c r="CQ83" s="413"/>
      <c r="CR83" s="413"/>
      <c r="CS83" s="413"/>
      <c r="CT83" s="413"/>
    </row>
    <row r="84" spans="19:98">
      <c r="S84" s="413"/>
      <c r="T84" s="413"/>
      <c r="U84" s="413"/>
      <c r="V84" s="413"/>
      <c r="W84" s="413"/>
      <c r="X84" s="413"/>
      <c r="Y84" s="413"/>
      <c r="Z84" s="413"/>
      <c r="AA84" s="413"/>
      <c r="AB84" s="413"/>
      <c r="AC84" s="413"/>
      <c r="AD84" s="413"/>
      <c r="AE84" s="413"/>
      <c r="AF84" s="413"/>
      <c r="AG84" s="413"/>
      <c r="AH84" s="413"/>
      <c r="AI84" s="413"/>
      <c r="AJ84" s="413"/>
      <c r="AK84" s="413"/>
      <c r="AL84" s="413"/>
      <c r="AM84" s="413"/>
      <c r="AN84" s="413"/>
      <c r="AO84" s="413"/>
      <c r="AP84" s="413"/>
      <c r="AQ84" s="413"/>
      <c r="AR84" s="413"/>
      <c r="AS84" s="413"/>
      <c r="AT84" s="413"/>
      <c r="AU84" s="413"/>
      <c r="AV84" s="413"/>
      <c r="AW84" s="413"/>
      <c r="AX84" s="413"/>
      <c r="AY84" s="413"/>
      <c r="AZ84" s="413"/>
      <c r="BA84" s="413"/>
      <c r="BB84" s="413"/>
      <c r="BC84" s="413"/>
      <c r="BD84" s="413"/>
      <c r="BE84" s="413"/>
      <c r="BF84" s="413"/>
      <c r="BG84" s="413"/>
      <c r="BH84" s="413"/>
      <c r="BI84" s="413"/>
      <c r="BJ84" s="413"/>
      <c r="BK84" s="413"/>
      <c r="BL84" s="413"/>
      <c r="BM84" s="413"/>
      <c r="BN84" s="413"/>
      <c r="BO84" s="413"/>
      <c r="BP84" s="413"/>
      <c r="BQ84" s="413"/>
      <c r="BR84" s="413"/>
      <c r="BS84" s="413"/>
      <c r="BT84" s="413"/>
      <c r="BU84" s="413"/>
      <c r="BV84" s="413"/>
      <c r="BW84" s="413"/>
      <c r="BX84" s="413"/>
      <c r="BY84" s="413"/>
      <c r="BZ84" s="413"/>
      <c r="CA84" s="413"/>
      <c r="CB84" s="413"/>
      <c r="CC84" s="413"/>
      <c r="CD84" s="413"/>
      <c r="CE84" s="413"/>
      <c r="CF84" s="413"/>
      <c r="CG84" s="413"/>
      <c r="CH84" s="413"/>
      <c r="CI84" s="413"/>
      <c r="CJ84" s="413"/>
      <c r="CK84" s="413"/>
      <c r="CL84" s="413"/>
      <c r="CM84" s="413"/>
      <c r="CN84" s="413"/>
      <c r="CO84" s="413"/>
      <c r="CP84" s="413"/>
      <c r="CQ84" s="413"/>
      <c r="CR84" s="413"/>
      <c r="CS84" s="413"/>
      <c r="CT84" s="413"/>
    </row>
    <row r="85" spans="19:98">
      <c r="S85" s="413"/>
      <c r="T85" s="413"/>
      <c r="U85" s="413"/>
      <c r="V85" s="413"/>
      <c r="W85" s="413"/>
      <c r="X85" s="413"/>
      <c r="Y85" s="413"/>
      <c r="Z85" s="413"/>
      <c r="AA85" s="413"/>
      <c r="AB85" s="413"/>
      <c r="AC85" s="413"/>
      <c r="AD85" s="413"/>
      <c r="AE85" s="413"/>
      <c r="AF85" s="413"/>
      <c r="AG85" s="413"/>
      <c r="AH85" s="413"/>
      <c r="AI85" s="413"/>
      <c r="AJ85" s="413"/>
      <c r="AK85" s="413"/>
      <c r="AL85" s="413"/>
      <c r="AM85" s="413"/>
      <c r="AN85" s="413"/>
      <c r="AO85" s="413"/>
      <c r="AP85" s="413"/>
      <c r="AQ85" s="413"/>
      <c r="AR85" s="413"/>
      <c r="AS85" s="413"/>
      <c r="AT85" s="413"/>
      <c r="AU85" s="413"/>
      <c r="AV85" s="413"/>
      <c r="AW85" s="413"/>
      <c r="AX85" s="413"/>
      <c r="AY85" s="413"/>
      <c r="AZ85" s="413"/>
      <c r="BA85" s="413"/>
      <c r="BB85" s="413"/>
      <c r="BC85" s="413"/>
      <c r="BD85" s="413"/>
      <c r="BE85" s="413"/>
      <c r="BF85" s="413"/>
      <c r="BG85" s="413"/>
      <c r="BH85" s="413"/>
      <c r="BI85" s="413"/>
      <c r="BJ85" s="413"/>
      <c r="BK85" s="413"/>
      <c r="BL85" s="413"/>
      <c r="BM85" s="413"/>
      <c r="BN85" s="413"/>
      <c r="BO85" s="413"/>
      <c r="BP85" s="413"/>
      <c r="BQ85" s="413"/>
      <c r="BR85" s="413"/>
      <c r="BS85" s="413"/>
      <c r="BT85" s="413"/>
      <c r="BU85" s="413"/>
      <c r="BV85" s="413"/>
      <c r="BW85" s="413"/>
      <c r="BX85" s="413"/>
      <c r="BY85" s="413"/>
      <c r="BZ85" s="413"/>
      <c r="CA85" s="413"/>
      <c r="CB85" s="413"/>
      <c r="CC85" s="413"/>
      <c r="CD85" s="413"/>
      <c r="CE85" s="413"/>
      <c r="CF85" s="413"/>
      <c r="CG85" s="413"/>
      <c r="CH85" s="413"/>
      <c r="CI85" s="413"/>
      <c r="CJ85" s="413"/>
      <c r="CK85" s="413"/>
      <c r="CL85" s="413"/>
      <c r="CM85" s="413"/>
      <c r="CN85" s="413"/>
      <c r="CO85" s="413"/>
      <c r="CP85" s="413"/>
      <c r="CQ85" s="413"/>
      <c r="CR85" s="413"/>
      <c r="CS85" s="413"/>
      <c r="CT85" s="413"/>
    </row>
    <row r="86" spans="19:98">
      <c r="S86" s="413"/>
      <c r="T86" s="413"/>
      <c r="U86" s="413"/>
      <c r="V86" s="413"/>
      <c r="W86" s="413"/>
      <c r="X86" s="413"/>
      <c r="Y86" s="413"/>
      <c r="Z86" s="413"/>
      <c r="AA86" s="413"/>
      <c r="AB86" s="413"/>
      <c r="AC86" s="413"/>
      <c r="AD86" s="413"/>
      <c r="AE86" s="413"/>
      <c r="AF86" s="413"/>
      <c r="AG86" s="413"/>
      <c r="AH86" s="413"/>
      <c r="AI86" s="413"/>
      <c r="AJ86" s="413"/>
      <c r="AK86" s="413"/>
      <c r="AL86" s="413"/>
      <c r="AM86" s="413"/>
      <c r="AN86" s="413"/>
      <c r="AO86" s="413"/>
      <c r="AP86" s="413"/>
      <c r="AQ86" s="413"/>
      <c r="AR86" s="413"/>
      <c r="AS86" s="413"/>
      <c r="AT86" s="413"/>
      <c r="AU86" s="413"/>
      <c r="AV86" s="413"/>
      <c r="AW86" s="413"/>
      <c r="AX86" s="413"/>
      <c r="AY86" s="413"/>
      <c r="AZ86" s="413"/>
      <c r="BA86" s="413"/>
      <c r="BB86" s="413"/>
      <c r="BC86" s="413"/>
      <c r="BD86" s="413"/>
      <c r="BE86" s="413"/>
      <c r="BF86" s="413"/>
      <c r="BG86" s="413"/>
      <c r="BH86" s="413"/>
      <c r="BI86" s="413"/>
      <c r="BJ86" s="413"/>
      <c r="BK86" s="413"/>
      <c r="BL86" s="413"/>
      <c r="BM86" s="413"/>
      <c r="BN86" s="413"/>
      <c r="BO86" s="413"/>
      <c r="BP86" s="413"/>
      <c r="BQ86" s="413"/>
      <c r="BR86" s="413"/>
      <c r="BS86" s="413"/>
      <c r="BT86" s="413"/>
      <c r="BU86" s="413"/>
      <c r="BV86" s="413"/>
      <c r="BW86" s="413"/>
      <c r="BX86" s="413"/>
      <c r="BY86" s="413"/>
      <c r="BZ86" s="413"/>
      <c r="CA86" s="413"/>
      <c r="CB86" s="413"/>
      <c r="CC86" s="413"/>
      <c r="CD86" s="413"/>
      <c r="CE86" s="413"/>
      <c r="CF86" s="413"/>
      <c r="CG86" s="413"/>
      <c r="CH86" s="413"/>
      <c r="CI86" s="413"/>
      <c r="CJ86" s="413"/>
      <c r="CK86" s="413"/>
      <c r="CL86" s="413"/>
      <c r="CM86" s="413"/>
      <c r="CN86" s="413"/>
      <c r="CO86" s="413"/>
      <c r="CP86" s="413"/>
      <c r="CQ86" s="413"/>
      <c r="CR86" s="413"/>
      <c r="CS86" s="413"/>
      <c r="CT86" s="413"/>
    </row>
    <row r="87" spans="19:98">
      <c r="S87" s="413"/>
      <c r="T87" s="413"/>
      <c r="U87" s="413"/>
      <c r="V87" s="413"/>
      <c r="W87" s="413"/>
      <c r="X87" s="413"/>
      <c r="Y87" s="413"/>
      <c r="Z87" s="413"/>
      <c r="AA87" s="413"/>
      <c r="AB87" s="413"/>
      <c r="AC87" s="413"/>
      <c r="AD87" s="413"/>
      <c r="AE87" s="413"/>
      <c r="AF87" s="413"/>
      <c r="AG87" s="413"/>
      <c r="AH87" s="413"/>
      <c r="AI87" s="413"/>
      <c r="AJ87" s="413"/>
      <c r="AK87" s="413"/>
      <c r="AL87" s="413"/>
      <c r="AM87" s="413"/>
      <c r="AN87" s="413"/>
      <c r="AO87" s="413"/>
      <c r="AP87" s="413"/>
      <c r="AQ87" s="413"/>
      <c r="AR87" s="413"/>
      <c r="AS87" s="413"/>
      <c r="AT87" s="413"/>
      <c r="AU87" s="413"/>
      <c r="AV87" s="413"/>
      <c r="AW87" s="413"/>
      <c r="AX87" s="413"/>
      <c r="AY87" s="413"/>
      <c r="AZ87" s="413"/>
      <c r="BA87" s="413"/>
      <c r="BB87" s="413"/>
      <c r="BC87" s="413"/>
      <c r="BD87" s="413"/>
      <c r="BE87" s="413"/>
      <c r="BF87" s="413"/>
      <c r="BG87" s="413"/>
      <c r="BH87" s="413"/>
      <c r="BI87" s="413"/>
      <c r="BJ87" s="413"/>
      <c r="BK87" s="413"/>
      <c r="BL87" s="413"/>
      <c r="BM87" s="413"/>
      <c r="BN87" s="413"/>
      <c r="BO87" s="413"/>
      <c r="BP87" s="413"/>
      <c r="BQ87" s="413"/>
      <c r="BR87" s="413"/>
      <c r="BS87" s="413"/>
      <c r="BT87" s="413"/>
      <c r="BU87" s="413"/>
      <c r="BV87" s="413"/>
      <c r="BW87" s="413"/>
      <c r="BX87" s="413"/>
      <c r="BY87" s="413"/>
      <c r="BZ87" s="413"/>
      <c r="CA87" s="413"/>
      <c r="CB87" s="413"/>
      <c r="CC87" s="413"/>
      <c r="CD87" s="413"/>
      <c r="CE87" s="413"/>
      <c r="CF87" s="413"/>
      <c r="CG87" s="413"/>
      <c r="CH87" s="413"/>
      <c r="CI87" s="413"/>
      <c r="CJ87" s="413"/>
      <c r="CK87" s="413"/>
      <c r="CL87" s="413"/>
      <c r="CM87" s="413"/>
      <c r="CN87" s="413"/>
      <c r="CO87" s="413"/>
      <c r="CP87" s="413"/>
      <c r="CQ87" s="413"/>
      <c r="CR87" s="413"/>
      <c r="CS87" s="413"/>
      <c r="CT87" s="413"/>
    </row>
    <row r="88" spans="19:98">
      <c r="S88" s="413"/>
      <c r="T88" s="413"/>
      <c r="U88" s="413"/>
      <c r="V88" s="413"/>
      <c r="W88" s="413"/>
      <c r="X88" s="413"/>
      <c r="Y88" s="413"/>
      <c r="Z88" s="413"/>
      <c r="AA88" s="413"/>
      <c r="AB88" s="413"/>
      <c r="AC88" s="413"/>
      <c r="AD88" s="413"/>
      <c r="AE88" s="413"/>
      <c r="AF88" s="413"/>
      <c r="AG88" s="413"/>
      <c r="AH88" s="413"/>
      <c r="AI88" s="413"/>
      <c r="AJ88" s="413"/>
      <c r="AK88" s="413"/>
      <c r="AL88" s="413"/>
      <c r="AM88" s="413"/>
      <c r="AN88" s="413"/>
      <c r="AO88" s="413"/>
      <c r="AP88" s="413"/>
      <c r="AQ88" s="413"/>
      <c r="AR88" s="413"/>
      <c r="AS88" s="413"/>
      <c r="AT88" s="413"/>
      <c r="AU88" s="413"/>
      <c r="AV88" s="413"/>
      <c r="AW88" s="413"/>
      <c r="AX88" s="413"/>
      <c r="AY88" s="413"/>
      <c r="AZ88" s="413"/>
      <c r="BA88" s="413"/>
      <c r="BB88" s="413"/>
      <c r="BC88" s="413"/>
      <c r="BD88" s="413"/>
      <c r="BE88" s="413"/>
      <c r="BF88" s="413"/>
      <c r="BG88" s="413"/>
      <c r="BH88" s="413"/>
      <c r="BI88" s="413"/>
      <c r="BJ88" s="413"/>
      <c r="BK88" s="413"/>
      <c r="BL88" s="413"/>
      <c r="BM88" s="413"/>
      <c r="BN88" s="413"/>
      <c r="BO88" s="413"/>
      <c r="BP88" s="413"/>
      <c r="BQ88" s="413"/>
      <c r="BR88" s="413"/>
      <c r="BS88" s="413"/>
      <c r="BT88" s="413"/>
      <c r="BU88" s="413"/>
      <c r="BV88" s="413"/>
      <c r="BW88" s="413"/>
      <c r="BX88" s="413"/>
      <c r="BY88" s="413"/>
      <c r="BZ88" s="413"/>
      <c r="CA88" s="413"/>
      <c r="CB88" s="413"/>
      <c r="CC88" s="413"/>
      <c r="CD88" s="413"/>
      <c r="CE88" s="413"/>
      <c r="CF88" s="413"/>
      <c r="CG88" s="413"/>
      <c r="CH88" s="413"/>
      <c r="CI88" s="413"/>
      <c r="CJ88" s="413"/>
      <c r="CK88" s="413"/>
      <c r="CL88" s="413"/>
      <c r="CM88" s="413"/>
      <c r="CN88" s="413"/>
      <c r="CO88" s="413"/>
      <c r="CP88" s="413"/>
      <c r="CQ88" s="413"/>
      <c r="CR88" s="413"/>
      <c r="CS88" s="413"/>
      <c r="CT88" s="413"/>
    </row>
    <row r="89" spans="19:98" hidden="1">
      <c r="S89" s="413"/>
      <c r="T89" s="413"/>
      <c r="U89" s="413"/>
      <c r="V89" s="413"/>
      <c r="W89" s="413"/>
      <c r="X89" s="413"/>
      <c r="Y89" s="413"/>
      <c r="Z89" s="413"/>
      <c r="AA89" s="413"/>
      <c r="AB89" s="413"/>
      <c r="AC89" s="413"/>
      <c r="AD89" s="413"/>
      <c r="AE89" s="413"/>
      <c r="AF89" s="413"/>
      <c r="AG89" s="413"/>
      <c r="AH89" s="413"/>
      <c r="AI89" s="413"/>
      <c r="AJ89" s="413"/>
      <c r="AK89" s="413"/>
      <c r="AL89" s="413"/>
      <c r="AM89" s="413"/>
      <c r="AN89" s="413"/>
      <c r="AO89" s="413"/>
      <c r="AP89" s="413"/>
      <c r="AQ89" s="413"/>
      <c r="AR89" s="413"/>
      <c r="AS89" s="413"/>
      <c r="AT89" s="413"/>
      <c r="AU89" s="413"/>
      <c r="AV89" s="413"/>
      <c r="AW89" s="413"/>
      <c r="AX89" s="413"/>
      <c r="AY89" s="413"/>
      <c r="AZ89" s="413"/>
      <c r="BA89" s="413"/>
      <c r="BB89" s="413"/>
      <c r="BC89" s="413"/>
      <c r="BD89" s="413"/>
      <c r="BE89" s="413"/>
      <c r="BF89" s="413"/>
      <c r="BG89" s="413"/>
      <c r="BH89" s="413"/>
      <c r="BI89" s="413"/>
      <c r="BJ89" s="413"/>
      <c r="BK89" s="413"/>
      <c r="BL89" s="413"/>
      <c r="BM89" s="413"/>
      <c r="BN89" s="413"/>
      <c r="BO89" s="413"/>
      <c r="BP89" s="413"/>
      <c r="BQ89" s="413"/>
      <c r="BR89" s="413"/>
      <c r="BS89" s="413"/>
      <c r="BT89" s="413"/>
      <c r="BU89" s="413"/>
      <c r="BV89" s="413"/>
      <c r="BW89" s="413"/>
      <c r="BX89" s="413"/>
      <c r="BY89" s="413"/>
      <c r="BZ89" s="413"/>
      <c r="CA89" s="413"/>
      <c r="CB89" s="413"/>
      <c r="CC89" s="413"/>
      <c r="CD89" s="413"/>
      <c r="CE89" s="413"/>
      <c r="CF89" s="413"/>
      <c r="CG89" s="413"/>
      <c r="CH89" s="413"/>
      <c r="CI89" s="413"/>
      <c r="CJ89" s="413"/>
      <c r="CK89" s="413"/>
      <c r="CL89" s="413"/>
      <c r="CM89" s="413"/>
      <c r="CN89" s="413"/>
      <c r="CO89" s="413"/>
      <c r="CP89" s="413"/>
      <c r="CQ89" s="413"/>
      <c r="CR89" s="413"/>
      <c r="CS89" s="413"/>
      <c r="CT89" s="413"/>
    </row>
    <row r="90" spans="19:98" hidden="1">
      <c r="S90" s="413"/>
      <c r="T90" s="413"/>
      <c r="U90" s="413"/>
      <c r="V90" s="413"/>
      <c r="W90" s="413"/>
      <c r="X90" s="413"/>
      <c r="Y90" s="413"/>
      <c r="Z90" s="413"/>
      <c r="AA90" s="413"/>
      <c r="AB90" s="413"/>
      <c r="AC90" s="413"/>
      <c r="AD90" s="413"/>
      <c r="AE90" s="413"/>
      <c r="AF90" s="413"/>
      <c r="AG90" s="413"/>
      <c r="AH90" s="413"/>
      <c r="AI90" s="413"/>
      <c r="AJ90" s="413"/>
      <c r="AK90" s="413"/>
      <c r="AL90" s="413"/>
      <c r="AM90" s="413"/>
      <c r="AN90" s="413"/>
      <c r="AO90" s="413"/>
      <c r="AP90" s="413"/>
      <c r="AQ90" s="413"/>
      <c r="AR90" s="413"/>
      <c r="AS90" s="413"/>
      <c r="AT90" s="413"/>
      <c r="AU90" s="413"/>
      <c r="AV90" s="413"/>
      <c r="AW90" s="413"/>
      <c r="AX90" s="413"/>
      <c r="AY90" s="413"/>
      <c r="AZ90" s="413"/>
      <c r="BA90" s="413"/>
      <c r="BB90" s="413"/>
      <c r="BC90" s="413"/>
      <c r="BD90" s="413"/>
      <c r="BE90" s="413"/>
      <c r="BF90" s="413"/>
      <c r="BG90" s="413"/>
      <c r="BH90" s="413"/>
      <c r="BI90" s="413"/>
      <c r="BJ90" s="413"/>
      <c r="BK90" s="413"/>
      <c r="BL90" s="413"/>
      <c r="BM90" s="413"/>
      <c r="BN90" s="413"/>
      <c r="BO90" s="413"/>
      <c r="BP90" s="413"/>
      <c r="BQ90" s="413"/>
      <c r="BR90" s="413"/>
      <c r="BS90" s="413"/>
      <c r="BT90" s="413"/>
      <c r="BU90" s="413"/>
      <c r="BV90" s="413"/>
      <c r="BW90" s="413"/>
      <c r="BX90" s="413"/>
      <c r="BY90" s="413"/>
      <c r="BZ90" s="413"/>
      <c r="CA90" s="413"/>
      <c r="CB90" s="413"/>
      <c r="CC90" s="413"/>
      <c r="CD90" s="413"/>
      <c r="CE90" s="413"/>
      <c r="CF90" s="413"/>
      <c r="CG90" s="413"/>
      <c r="CH90" s="413"/>
      <c r="CI90" s="413"/>
      <c r="CJ90" s="413"/>
      <c r="CK90" s="413"/>
      <c r="CL90" s="413"/>
      <c r="CM90" s="413"/>
      <c r="CN90" s="413"/>
      <c r="CO90" s="413"/>
      <c r="CP90" s="413"/>
      <c r="CQ90" s="413"/>
      <c r="CR90" s="413"/>
      <c r="CS90" s="413"/>
      <c r="CT90" s="413"/>
    </row>
    <row r="91" spans="19:98" hidden="1">
      <c r="S91" s="413"/>
      <c r="T91" s="413"/>
      <c r="U91" s="413"/>
      <c r="V91" s="413"/>
      <c r="W91" s="413"/>
      <c r="X91" s="413"/>
      <c r="Y91" s="413"/>
      <c r="Z91" s="413"/>
      <c r="AA91" s="413"/>
      <c r="AB91" s="413"/>
      <c r="AC91" s="413"/>
      <c r="AD91" s="413"/>
      <c r="AE91" s="413"/>
      <c r="AF91" s="413"/>
      <c r="AG91" s="413"/>
      <c r="AH91" s="413"/>
      <c r="AI91" s="413"/>
      <c r="AJ91" s="413"/>
      <c r="AK91" s="413"/>
      <c r="AL91" s="413"/>
      <c r="AM91" s="413"/>
      <c r="AN91" s="413"/>
      <c r="AO91" s="413"/>
      <c r="AP91" s="413"/>
      <c r="AQ91" s="413"/>
      <c r="AR91" s="413"/>
      <c r="AS91" s="413"/>
      <c r="AT91" s="413"/>
      <c r="AU91" s="413"/>
      <c r="AV91" s="413"/>
      <c r="AW91" s="413"/>
      <c r="AX91" s="413"/>
      <c r="AY91" s="413"/>
      <c r="AZ91" s="413"/>
      <c r="BA91" s="413"/>
      <c r="BB91" s="413"/>
      <c r="BC91" s="413"/>
      <c r="BD91" s="413"/>
      <c r="BE91" s="413"/>
      <c r="BF91" s="413"/>
      <c r="BG91" s="413"/>
      <c r="BH91" s="413"/>
      <c r="BI91" s="413"/>
      <c r="BJ91" s="413"/>
      <c r="BK91" s="413"/>
      <c r="BL91" s="413"/>
      <c r="BM91" s="413"/>
      <c r="BN91" s="413"/>
      <c r="BO91" s="413"/>
      <c r="BP91" s="413"/>
      <c r="BQ91" s="413"/>
      <c r="BR91" s="413"/>
      <c r="BS91" s="413"/>
      <c r="BT91" s="413"/>
      <c r="BU91" s="413"/>
      <c r="BV91" s="413"/>
      <c r="BW91" s="413"/>
      <c r="BX91" s="413"/>
      <c r="BY91" s="413"/>
      <c r="BZ91" s="413"/>
      <c r="CA91" s="413"/>
      <c r="CB91" s="413"/>
      <c r="CC91" s="413"/>
      <c r="CD91" s="413"/>
      <c r="CE91" s="413"/>
      <c r="CF91" s="413"/>
      <c r="CG91" s="413"/>
      <c r="CH91" s="413"/>
      <c r="CI91" s="413"/>
      <c r="CJ91" s="413"/>
      <c r="CK91" s="413"/>
      <c r="CL91" s="413"/>
      <c r="CM91" s="413"/>
      <c r="CN91" s="413"/>
      <c r="CO91" s="413"/>
      <c r="CP91" s="413"/>
      <c r="CQ91" s="413"/>
      <c r="CR91" s="413"/>
      <c r="CS91" s="413"/>
      <c r="CT91" s="413"/>
    </row>
    <row r="92" spans="19:98" hidden="1">
      <c r="S92" s="413"/>
      <c r="T92" s="413"/>
      <c r="U92" s="413"/>
      <c r="V92" s="413"/>
      <c r="W92" s="413"/>
      <c r="X92" s="413"/>
      <c r="Y92" s="413"/>
      <c r="Z92" s="413"/>
      <c r="AA92" s="413"/>
      <c r="AB92" s="413"/>
      <c r="AC92" s="413"/>
      <c r="AD92" s="413"/>
      <c r="AE92" s="413"/>
      <c r="AF92" s="413"/>
      <c r="AG92" s="413"/>
      <c r="AH92" s="413"/>
      <c r="AI92" s="413"/>
      <c r="AJ92" s="413"/>
      <c r="AK92" s="413"/>
      <c r="AL92" s="413"/>
      <c r="AM92" s="413"/>
      <c r="AN92" s="413"/>
      <c r="AO92" s="413"/>
      <c r="AP92" s="413"/>
      <c r="AQ92" s="413"/>
      <c r="AR92" s="413"/>
      <c r="AS92" s="413"/>
      <c r="AT92" s="413"/>
      <c r="AU92" s="413"/>
      <c r="AV92" s="413"/>
      <c r="AW92" s="413"/>
      <c r="AX92" s="413"/>
      <c r="AY92" s="413"/>
      <c r="AZ92" s="413"/>
      <c r="BA92" s="413"/>
      <c r="BB92" s="413"/>
      <c r="BC92" s="413"/>
      <c r="BD92" s="413"/>
      <c r="BE92" s="413"/>
      <c r="BF92" s="413"/>
      <c r="BG92" s="413"/>
      <c r="BH92" s="413"/>
      <c r="BI92" s="413"/>
      <c r="BJ92" s="413"/>
      <c r="BK92" s="413"/>
      <c r="BL92" s="413"/>
      <c r="BM92" s="413"/>
      <c r="BN92" s="413"/>
      <c r="BO92" s="413"/>
      <c r="BP92" s="413"/>
      <c r="BQ92" s="413"/>
      <c r="BR92" s="413"/>
      <c r="BS92" s="413"/>
      <c r="BT92" s="413"/>
      <c r="BU92" s="413"/>
      <c r="BV92" s="413"/>
      <c r="BW92" s="413"/>
      <c r="BX92" s="413"/>
      <c r="BY92" s="413"/>
      <c r="BZ92" s="413"/>
      <c r="CA92" s="413"/>
      <c r="CB92" s="413"/>
      <c r="CC92" s="413"/>
      <c r="CD92" s="413"/>
      <c r="CE92" s="413"/>
      <c r="CF92" s="413"/>
      <c r="CG92" s="413"/>
      <c r="CH92" s="413"/>
      <c r="CI92" s="413"/>
      <c r="CJ92" s="413"/>
      <c r="CK92" s="413"/>
      <c r="CL92" s="413"/>
      <c r="CM92" s="413"/>
      <c r="CN92" s="413"/>
      <c r="CO92" s="413"/>
      <c r="CP92" s="413"/>
      <c r="CQ92" s="413"/>
      <c r="CR92" s="413"/>
      <c r="CS92" s="413"/>
      <c r="CT92" s="413"/>
    </row>
    <row r="93" spans="19:98" hidden="1">
      <c r="S93" s="413"/>
      <c r="T93" s="413"/>
      <c r="U93" s="413"/>
      <c r="V93" s="413"/>
      <c r="W93" s="413"/>
      <c r="X93" s="413"/>
      <c r="Y93" s="413"/>
      <c r="Z93" s="413"/>
      <c r="AA93" s="413"/>
      <c r="AB93" s="413"/>
      <c r="AC93" s="413"/>
      <c r="AD93" s="413"/>
      <c r="AE93" s="413"/>
      <c r="AF93" s="413"/>
      <c r="AG93" s="413"/>
      <c r="AH93" s="413"/>
      <c r="AI93" s="413"/>
      <c r="AJ93" s="413"/>
      <c r="AK93" s="413"/>
      <c r="AL93" s="413"/>
      <c r="AM93" s="413"/>
      <c r="AN93" s="413"/>
      <c r="AO93" s="413"/>
      <c r="AP93" s="413"/>
      <c r="AQ93" s="413"/>
      <c r="AR93" s="413"/>
      <c r="AS93" s="413"/>
      <c r="AT93" s="413"/>
      <c r="AU93" s="413"/>
      <c r="AV93" s="413"/>
      <c r="AW93" s="413"/>
      <c r="AX93" s="413"/>
      <c r="AY93" s="413"/>
      <c r="AZ93" s="413"/>
      <c r="BA93" s="413"/>
      <c r="BB93" s="413"/>
      <c r="BC93" s="413"/>
      <c r="BD93" s="413"/>
      <c r="BE93" s="413"/>
      <c r="BF93" s="413"/>
      <c r="BG93" s="413"/>
      <c r="BH93" s="413"/>
      <c r="BI93" s="413"/>
      <c r="BJ93" s="413"/>
      <c r="BK93" s="413"/>
      <c r="BL93" s="413"/>
      <c r="BM93" s="413"/>
      <c r="BN93" s="413"/>
      <c r="BO93" s="413"/>
      <c r="BP93" s="413"/>
      <c r="BQ93" s="413"/>
      <c r="BR93" s="413"/>
      <c r="BS93" s="413"/>
      <c r="BT93" s="413"/>
      <c r="BU93" s="413"/>
      <c r="BV93" s="413"/>
      <c r="BW93" s="413"/>
      <c r="BX93" s="413"/>
      <c r="BY93" s="413"/>
      <c r="BZ93" s="413"/>
      <c r="CA93" s="413"/>
      <c r="CB93" s="413"/>
      <c r="CC93" s="413"/>
      <c r="CD93" s="413"/>
      <c r="CE93" s="413"/>
      <c r="CF93" s="413"/>
      <c r="CG93" s="413"/>
      <c r="CH93" s="413"/>
      <c r="CI93" s="413"/>
      <c r="CJ93" s="413"/>
      <c r="CK93" s="413"/>
      <c r="CL93" s="413"/>
      <c r="CM93" s="413"/>
      <c r="CN93" s="413"/>
      <c r="CO93" s="413"/>
      <c r="CP93" s="413"/>
      <c r="CQ93" s="413"/>
      <c r="CR93" s="413"/>
      <c r="CS93" s="413"/>
      <c r="CT93" s="413"/>
    </row>
    <row r="94" spans="19:98" hidden="1">
      <c r="S94" s="413"/>
      <c r="T94" s="413"/>
      <c r="U94" s="413"/>
      <c r="V94" s="413"/>
      <c r="W94" s="413"/>
      <c r="X94" s="413"/>
      <c r="Y94" s="413"/>
      <c r="Z94" s="413"/>
      <c r="AA94" s="413"/>
      <c r="AB94" s="413"/>
      <c r="AC94" s="413"/>
      <c r="AD94" s="413"/>
      <c r="AE94" s="413"/>
      <c r="AF94" s="413"/>
      <c r="AG94" s="413"/>
      <c r="AH94" s="413"/>
      <c r="AI94" s="413"/>
      <c r="AJ94" s="413"/>
      <c r="AK94" s="413"/>
      <c r="AL94" s="413"/>
      <c r="AM94" s="413"/>
      <c r="AN94" s="413"/>
      <c r="AO94" s="413"/>
      <c r="AP94" s="413"/>
      <c r="AQ94" s="413"/>
      <c r="AR94" s="413"/>
      <c r="AS94" s="413"/>
      <c r="AT94" s="413"/>
      <c r="AU94" s="413"/>
      <c r="AV94" s="413"/>
      <c r="AW94" s="413"/>
      <c r="AX94" s="413"/>
      <c r="AY94" s="413"/>
      <c r="AZ94" s="413"/>
      <c r="BA94" s="413"/>
      <c r="BB94" s="413"/>
      <c r="BC94" s="413"/>
      <c r="BD94" s="413"/>
      <c r="BE94" s="413"/>
      <c r="BF94" s="413"/>
      <c r="BG94" s="413"/>
      <c r="BH94" s="413"/>
      <c r="BI94" s="413"/>
      <c r="BJ94" s="413"/>
      <c r="BK94" s="413"/>
      <c r="BL94" s="413"/>
      <c r="BM94" s="413"/>
      <c r="BN94" s="413"/>
      <c r="BO94" s="413"/>
      <c r="BP94" s="413"/>
      <c r="BQ94" s="413"/>
      <c r="BR94" s="413"/>
      <c r="BS94" s="413"/>
      <c r="BT94" s="413"/>
      <c r="BU94" s="413"/>
      <c r="BV94" s="413"/>
      <c r="BW94" s="413"/>
      <c r="BX94" s="413"/>
      <c r="BY94" s="413"/>
      <c r="BZ94" s="413"/>
      <c r="CA94" s="413"/>
      <c r="CB94" s="413"/>
      <c r="CC94" s="413"/>
      <c r="CD94" s="413"/>
      <c r="CE94" s="413"/>
      <c r="CF94" s="413"/>
      <c r="CG94" s="413"/>
      <c r="CH94" s="413"/>
      <c r="CI94" s="413"/>
      <c r="CJ94" s="413"/>
      <c r="CK94" s="413"/>
      <c r="CL94" s="413"/>
      <c r="CM94" s="413"/>
      <c r="CN94" s="413"/>
      <c r="CO94" s="413"/>
      <c r="CP94" s="413"/>
      <c r="CQ94" s="413"/>
      <c r="CR94" s="413"/>
      <c r="CS94" s="413"/>
      <c r="CT94" s="413"/>
    </row>
    <row r="95" spans="19:98" hidden="1">
      <c r="S95" s="413"/>
      <c r="T95" s="413"/>
      <c r="U95" s="413"/>
      <c r="V95" s="413"/>
      <c r="W95" s="413"/>
      <c r="X95" s="413"/>
      <c r="Y95" s="413"/>
      <c r="Z95" s="413"/>
      <c r="AA95" s="413"/>
      <c r="AB95" s="413"/>
      <c r="AC95" s="413"/>
      <c r="AD95" s="413"/>
      <c r="AE95" s="413"/>
      <c r="AF95" s="413"/>
      <c r="AG95" s="413"/>
      <c r="AH95" s="413"/>
      <c r="AI95" s="413"/>
      <c r="AJ95" s="413"/>
      <c r="AK95" s="413"/>
      <c r="AL95" s="413"/>
      <c r="AM95" s="413"/>
      <c r="AN95" s="413"/>
      <c r="AO95" s="413"/>
      <c r="AP95" s="413"/>
      <c r="AQ95" s="413"/>
      <c r="AR95" s="413"/>
      <c r="AS95" s="413"/>
      <c r="AT95" s="413"/>
      <c r="AU95" s="413"/>
      <c r="AV95" s="413"/>
      <c r="AW95" s="413"/>
      <c r="AX95" s="413"/>
      <c r="AY95" s="413"/>
      <c r="AZ95" s="413"/>
      <c r="BA95" s="413"/>
      <c r="BB95" s="413"/>
      <c r="BC95" s="413"/>
      <c r="BD95" s="413"/>
      <c r="BE95" s="413"/>
      <c r="BF95" s="413"/>
      <c r="BG95" s="413"/>
      <c r="BH95" s="413"/>
      <c r="BI95" s="413"/>
      <c r="BJ95" s="413"/>
      <c r="BK95" s="413"/>
      <c r="BL95" s="413"/>
      <c r="BM95" s="413"/>
      <c r="BN95" s="413"/>
      <c r="BO95" s="413"/>
      <c r="BP95" s="413"/>
      <c r="BQ95" s="413"/>
      <c r="BR95" s="413"/>
      <c r="BS95" s="413"/>
      <c r="BT95" s="413"/>
      <c r="BU95" s="413"/>
      <c r="BV95" s="413"/>
      <c r="BW95" s="413"/>
      <c r="BX95" s="413"/>
      <c r="BY95" s="413"/>
      <c r="BZ95" s="413"/>
      <c r="CA95" s="413"/>
      <c r="CB95" s="413"/>
      <c r="CC95" s="413"/>
      <c r="CD95" s="413"/>
      <c r="CE95" s="413"/>
      <c r="CF95" s="413"/>
      <c r="CG95" s="413"/>
      <c r="CH95" s="413"/>
      <c r="CI95" s="413"/>
      <c r="CJ95" s="413"/>
      <c r="CK95" s="413"/>
      <c r="CL95" s="413"/>
      <c r="CM95" s="413"/>
      <c r="CN95" s="413"/>
      <c r="CO95" s="413"/>
      <c r="CP95" s="413"/>
      <c r="CQ95" s="413"/>
      <c r="CR95" s="413"/>
      <c r="CS95" s="413"/>
      <c r="CT95" s="413"/>
    </row>
    <row r="96" spans="19:98" hidden="1">
      <c r="S96" s="413"/>
      <c r="T96" s="413"/>
      <c r="U96" s="413"/>
      <c r="V96" s="413"/>
      <c r="W96" s="413"/>
      <c r="X96" s="413"/>
      <c r="Y96" s="413"/>
      <c r="Z96" s="413"/>
      <c r="AA96" s="413"/>
      <c r="AB96" s="413"/>
      <c r="AC96" s="413"/>
      <c r="AD96" s="413"/>
      <c r="AE96" s="413"/>
      <c r="AF96" s="413"/>
      <c r="AG96" s="413"/>
      <c r="AH96" s="413"/>
      <c r="AI96" s="413"/>
      <c r="AJ96" s="413"/>
      <c r="AK96" s="413"/>
      <c r="AL96" s="413"/>
      <c r="AM96" s="413"/>
      <c r="AN96" s="413"/>
      <c r="AO96" s="413"/>
      <c r="AP96" s="413"/>
      <c r="AQ96" s="413"/>
      <c r="AR96" s="413"/>
      <c r="AS96" s="413"/>
      <c r="AT96" s="413"/>
      <c r="AU96" s="413"/>
      <c r="AV96" s="413"/>
      <c r="AW96" s="413"/>
      <c r="AX96" s="413"/>
      <c r="AY96" s="413"/>
      <c r="AZ96" s="413"/>
      <c r="BA96" s="413"/>
      <c r="BB96" s="413"/>
      <c r="BC96" s="413"/>
      <c r="BD96" s="413"/>
      <c r="BE96" s="413"/>
      <c r="BF96" s="413"/>
      <c r="BG96" s="413"/>
      <c r="BH96" s="413"/>
      <c r="BI96" s="413"/>
      <c r="BJ96" s="413"/>
      <c r="BK96" s="413"/>
      <c r="BL96" s="413"/>
      <c r="BM96" s="413"/>
      <c r="BN96" s="413"/>
      <c r="BO96" s="413"/>
      <c r="BP96" s="413"/>
      <c r="BQ96" s="413"/>
      <c r="BR96" s="413"/>
      <c r="BS96" s="413"/>
      <c r="BT96" s="413"/>
      <c r="BU96" s="413"/>
      <c r="BV96" s="413"/>
      <c r="BW96" s="413"/>
      <c r="BX96" s="413"/>
      <c r="BY96" s="413"/>
      <c r="BZ96" s="413"/>
      <c r="CA96" s="413"/>
      <c r="CB96" s="413"/>
      <c r="CC96" s="413"/>
      <c r="CD96" s="413"/>
      <c r="CE96" s="413"/>
      <c r="CF96" s="413"/>
      <c r="CG96" s="413"/>
      <c r="CH96" s="413"/>
      <c r="CI96" s="413"/>
      <c r="CJ96" s="413"/>
      <c r="CK96" s="413"/>
      <c r="CL96" s="413"/>
      <c r="CM96" s="413"/>
      <c r="CN96" s="413"/>
      <c r="CO96" s="413"/>
      <c r="CP96" s="413"/>
      <c r="CQ96" s="413"/>
      <c r="CR96" s="413"/>
      <c r="CS96" s="413"/>
      <c r="CT96" s="413"/>
    </row>
    <row r="97" spans="19:98">
      <c r="S97" s="413"/>
      <c r="T97" s="413"/>
      <c r="U97" s="413"/>
      <c r="V97" s="413"/>
      <c r="W97" s="413"/>
      <c r="X97" s="413"/>
      <c r="Y97" s="413"/>
      <c r="Z97" s="413"/>
      <c r="AA97" s="413"/>
      <c r="AB97" s="413"/>
      <c r="AC97" s="413"/>
      <c r="AD97" s="413"/>
      <c r="AE97" s="413"/>
      <c r="AF97" s="413"/>
      <c r="AG97" s="413"/>
      <c r="AH97" s="413"/>
      <c r="AI97" s="413"/>
      <c r="AJ97" s="413"/>
      <c r="AK97" s="413"/>
      <c r="AL97" s="413"/>
      <c r="AM97" s="413"/>
      <c r="AN97" s="413"/>
      <c r="AO97" s="413"/>
      <c r="AP97" s="413"/>
      <c r="AQ97" s="413"/>
      <c r="AR97" s="413"/>
      <c r="AS97" s="413"/>
      <c r="AT97" s="413"/>
      <c r="AU97" s="413"/>
      <c r="AV97" s="413"/>
      <c r="AW97" s="413"/>
      <c r="AX97" s="413"/>
      <c r="AY97" s="413"/>
      <c r="AZ97" s="413"/>
      <c r="BA97" s="413"/>
      <c r="BB97" s="413"/>
      <c r="BC97" s="413"/>
      <c r="BD97" s="413"/>
      <c r="BE97" s="413"/>
      <c r="BF97" s="413"/>
      <c r="BG97" s="413"/>
      <c r="BH97" s="413"/>
      <c r="BI97" s="413"/>
      <c r="BJ97" s="413"/>
      <c r="BK97" s="413"/>
      <c r="BL97" s="413"/>
      <c r="BM97" s="413"/>
      <c r="BN97" s="413"/>
      <c r="BO97" s="413"/>
      <c r="BP97" s="413"/>
      <c r="BQ97" s="413"/>
      <c r="BR97" s="413"/>
      <c r="BS97" s="413"/>
      <c r="BT97" s="413"/>
      <c r="BU97" s="413"/>
      <c r="BV97" s="413"/>
      <c r="BW97" s="413"/>
      <c r="BX97" s="413"/>
      <c r="BY97" s="413"/>
      <c r="BZ97" s="413"/>
      <c r="CA97" s="413"/>
      <c r="CB97" s="413"/>
      <c r="CC97" s="413"/>
      <c r="CD97" s="413"/>
      <c r="CE97" s="413"/>
      <c r="CF97" s="413"/>
      <c r="CG97" s="413"/>
      <c r="CH97" s="413"/>
      <c r="CI97" s="413"/>
      <c r="CJ97" s="413"/>
      <c r="CK97" s="413"/>
      <c r="CL97" s="413"/>
      <c r="CM97" s="413"/>
      <c r="CN97" s="413"/>
      <c r="CO97" s="413"/>
      <c r="CP97" s="413"/>
      <c r="CQ97" s="413"/>
      <c r="CR97" s="413"/>
      <c r="CS97" s="413"/>
      <c r="CT97" s="413"/>
    </row>
    <row r="98" spans="19:98">
      <c r="S98" s="413"/>
      <c r="T98" s="413"/>
      <c r="U98" s="413"/>
      <c r="V98" s="413"/>
      <c r="W98" s="413"/>
      <c r="X98" s="413"/>
      <c r="Y98" s="413"/>
      <c r="Z98" s="413"/>
      <c r="AA98" s="413"/>
      <c r="AB98" s="413"/>
      <c r="AC98" s="413"/>
      <c r="AD98" s="413"/>
      <c r="AE98" s="413"/>
      <c r="AF98" s="413"/>
      <c r="AG98" s="413"/>
      <c r="AH98" s="413"/>
      <c r="AI98" s="413"/>
      <c r="AJ98" s="413"/>
      <c r="AK98" s="413"/>
      <c r="AL98" s="413"/>
      <c r="AM98" s="413"/>
      <c r="AN98" s="413"/>
      <c r="AO98" s="413"/>
      <c r="AP98" s="413"/>
      <c r="AQ98" s="413"/>
      <c r="AR98" s="413"/>
      <c r="AS98" s="413"/>
      <c r="AT98" s="413"/>
      <c r="AU98" s="413"/>
      <c r="AV98" s="413"/>
      <c r="AW98" s="413"/>
      <c r="AX98" s="413"/>
      <c r="AY98" s="413"/>
      <c r="AZ98" s="413"/>
      <c r="BA98" s="413"/>
      <c r="BB98" s="413"/>
      <c r="BC98" s="413"/>
      <c r="BD98" s="413"/>
      <c r="BE98" s="413"/>
      <c r="BF98" s="413"/>
      <c r="BG98" s="413"/>
      <c r="BH98" s="413"/>
      <c r="BI98" s="413"/>
      <c r="BJ98" s="413"/>
      <c r="BK98" s="413"/>
      <c r="BL98" s="413"/>
      <c r="BM98" s="413"/>
      <c r="BN98" s="413"/>
      <c r="BO98" s="413"/>
      <c r="BP98" s="413"/>
      <c r="BQ98" s="413"/>
      <c r="BR98" s="413"/>
      <c r="BS98" s="413"/>
      <c r="BT98" s="413"/>
      <c r="BU98" s="413"/>
      <c r="BV98" s="413"/>
      <c r="BW98" s="413"/>
      <c r="BX98" s="413"/>
      <c r="BY98" s="413"/>
      <c r="BZ98" s="413"/>
      <c r="CA98" s="413"/>
      <c r="CB98" s="413"/>
      <c r="CC98" s="413"/>
      <c r="CD98" s="413"/>
      <c r="CE98" s="413"/>
      <c r="CF98" s="413"/>
      <c r="CG98" s="413"/>
      <c r="CH98" s="413"/>
      <c r="CI98" s="413"/>
      <c r="CJ98" s="413"/>
      <c r="CK98" s="413"/>
      <c r="CL98" s="413"/>
      <c r="CM98" s="413"/>
      <c r="CN98" s="413"/>
      <c r="CO98" s="413"/>
      <c r="CP98" s="413"/>
      <c r="CQ98" s="413"/>
      <c r="CR98" s="413"/>
      <c r="CS98" s="413"/>
      <c r="CT98" s="413"/>
    </row>
    <row r="99" spans="19:98">
      <c r="S99" s="413"/>
      <c r="T99" s="413"/>
      <c r="U99" s="413"/>
      <c r="V99" s="413"/>
      <c r="W99" s="413"/>
      <c r="X99" s="413"/>
      <c r="Y99" s="413"/>
      <c r="Z99" s="413"/>
      <c r="AA99" s="413"/>
      <c r="AB99" s="413"/>
      <c r="AC99" s="413"/>
      <c r="AD99" s="413"/>
      <c r="AE99" s="413"/>
      <c r="AF99" s="413"/>
      <c r="AG99" s="413"/>
      <c r="AH99" s="413"/>
      <c r="AI99" s="413"/>
      <c r="AJ99" s="413"/>
      <c r="AK99" s="413"/>
      <c r="AL99" s="413"/>
      <c r="AM99" s="413"/>
      <c r="AN99" s="413"/>
      <c r="AO99" s="413"/>
      <c r="AP99" s="413"/>
      <c r="AQ99" s="413"/>
      <c r="AR99" s="413"/>
      <c r="AS99" s="413"/>
      <c r="AT99" s="413"/>
      <c r="AU99" s="413"/>
      <c r="AV99" s="413"/>
      <c r="AW99" s="413"/>
      <c r="AX99" s="413"/>
      <c r="AY99" s="413"/>
      <c r="AZ99" s="413"/>
      <c r="BA99" s="413"/>
      <c r="BB99" s="413"/>
      <c r="BC99" s="413"/>
      <c r="BD99" s="413"/>
      <c r="BE99" s="413"/>
      <c r="BF99" s="413"/>
      <c r="BG99" s="413"/>
      <c r="BH99" s="413"/>
      <c r="BI99" s="413"/>
      <c r="BJ99" s="413"/>
      <c r="BK99" s="413"/>
      <c r="BL99" s="413"/>
      <c r="BM99" s="413"/>
      <c r="BN99" s="413"/>
      <c r="BO99" s="413"/>
      <c r="BP99" s="413"/>
      <c r="BQ99" s="413"/>
      <c r="BR99" s="413"/>
      <c r="BS99" s="413"/>
      <c r="BT99" s="413"/>
      <c r="BU99" s="413"/>
      <c r="BV99" s="413"/>
      <c r="BW99" s="413"/>
      <c r="BX99" s="413"/>
      <c r="BY99" s="413"/>
      <c r="BZ99" s="413"/>
      <c r="CA99" s="413"/>
      <c r="CB99" s="413"/>
      <c r="CC99" s="413"/>
      <c r="CD99" s="413"/>
      <c r="CE99" s="413"/>
      <c r="CF99" s="413"/>
      <c r="CG99" s="413"/>
      <c r="CH99" s="413"/>
      <c r="CI99" s="413"/>
      <c r="CJ99" s="413"/>
      <c r="CK99" s="413"/>
      <c r="CL99" s="413"/>
      <c r="CM99" s="413"/>
      <c r="CN99" s="413"/>
      <c r="CO99" s="413"/>
      <c r="CP99" s="413"/>
      <c r="CQ99" s="413"/>
      <c r="CR99" s="413"/>
      <c r="CS99" s="413"/>
      <c r="CT99" s="413"/>
    </row>
    <row r="100" spans="19:98">
      <c r="S100" s="413"/>
      <c r="T100" s="413"/>
      <c r="U100" s="413"/>
      <c r="V100" s="413"/>
      <c r="W100" s="413"/>
      <c r="X100" s="413"/>
      <c r="Y100" s="413"/>
      <c r="Z100" s="413"/>
      <c r="AA100" s="413"/>
      <c r="AB100" s="413"/>
      <c r="AC100" s="413"/>
      <c r="AD100" s="413"/>
      <c r="AE100" s="413"/>
      <c r="AF100" s="413"/>
      <c r="AG100" s="413"/>
      <c r="AH100" s="413"/>
      <c r="AI100" s="413"/>
      <c r="AJ100" s="413"/>
      <c r="AK100" s="413"/>
      <c r="AL100" s="413"/>
      <c r="AM100" s="413"/>
      <c r="AN100" s="413"/>
      <c r="AO100" s="413"/>
      <c r="AP100" s="413"/>
      <c r="AQ100" s="413"/>
      <c r="AR100" s="413"/>
      <c r="AS100" s="413"/>
      <c r="AT100" s="413"/>
      <c r="AU100" s="413"/>
      <c r="AV100" s="413"/>
      <c r="AW100" s="413"/>
      <c r="AX100" s="413"/>
      <c r="AY100" s="413"/>
      <c r="AZ100" s="413"/>
      <c r="BA100" s="413"/>
      <c r="BB100" s="413"/>
      <c r="BC100" s="413"/>
      <c r="BD100" s="413"/>
      <c r="BE100" s="413"/>
      <c r="BF100" s="413"/>
      <c r="BG100" s="413"/>
      <c r="BH100" s="413"/>
      <c r="BI100" s="413"/>
      <c r="BJ100" s="413"/>
      <c r="BK100" s="413"/>
      <c r="BL100" s="413"/>
      <c r="BM100" s="413"/>
      <c r="BN100" s="413"/>
      <c r="BO100" s="413"/>
      <c r="BP100" s="413"/>
      <c r="BQ100" s="413"/>
      <c r="BR100" s="413"/>
      <c r="BS100" s="413"/>
      <c r="BT100" s="413"/>
      <c r="BU100" s="413"/>
      <c r="BV100" s="413"/>
      <c r="BW100" s="413"/>
      <c r="BX100" s="413"/>
      <c r="BY100" s="413"/>
      <c r="BZ100" s="413"/>
      <c r="CA100" s="413"/>
      <c r="CB100" s="413"/>
      <c r="CC100" s="413"/>
      <c r="CD100" s="413"/>
      <c r="CE100" s="413"/>
      <c r="CF100" s="413"/>
      <c r="CG100" s="413"/>
      <c r="CH100" s="413"/>
      <c r="CI100" s="413"/>
      <c r="CJ100" s="413"/>
      <c r="CK100" s="413"/>
      <c r="CL100" s="413"/>
      <c r="CM100" s="413"/>
      <c r="CN100" s="413"/>
      <c r="CO100" s="413"/>
      <c r="CP100" s="413"/>
      <c r="CQ100" s="413"/>
      <c r="CR100" s="413"/>
      <c r="CS100" s="413"/>
      <c r="CT100" s="413"/>
    </row>
    <row r="101" spans="19:98">
      <c r="S101" s="413"/>
      <c r="T101" s="413"/>
      <c r="U101" s="413"/>
      <c r="V101" s="413"/>
      <c r="W101" s="413"/>
      <c r="X101" s="413"/>
      <c r="Y101" s="413"/>
      <c r="Z101" s="413"/>
      <c r="AA101" s="413"/>
      <c r="AB101" s="413"/>
      <c r="AC101" s="413"/>
      <c r="AD101" s="413"/>
      <c r="AE101" s="413"/>
      <c r="AF101" s="413"/>
      <c r="AG101" s="413"/>
      <c r="AH101" s="413"/>
      <c r="AI101" s="413"/>
      <c r="AJ101" s="413"/>
      <c r="AK101" s="413"/>
      <c r="AL101" s="413"/>
      <c r="AM101" s="413"/>
      <c r="AN101" s="413"/>
      <c r="AO101" s="413"/>
      <c r="AP101" s="413"/>
      <c r="AQ101" s="413"/>
      <c r="AR101" s="413"/>
      <c r="AS101" s="413"/>
      <c r="AT101" s="413"/>
      <c r="AU101" s="413"/>
      <c r="AV101" s="413"/>
      <c r="AW101" s="413"/>
      <c r="AX101" s="413"/>
      <c r="AY101" s="413"/>
      <c r="AZ101" s="413"/>
      <c r="BA101" s="413"/>
      <c r="BB101" s="413"/>
      <c r="BC101" s="413"/>
      <c r="BD101" s="413"/>
      <c r="BE101" s="413"/>
      <c r="BF101" s="413"/>
      <c r="BG101" s="413"/>
      <c r="BH101" s="413"/>
      <c r="BI101" s="413"/>
      <c r="BJ101" s="413"/>
      <c r="BK101" s="413"/>
      <c r="BL101" s="413"/>
      <c r="BM101" s="413"/>
      <c r="BN101" s="413"/>
      <c r="BO101" s="413"/>
      <c r="BP101" s="413"/>
      <c r="BQ101" s="413"/>
      <c r="BR101" s="413"/>
      <c r="BS101" s="413"/>
      <c r="BT101" s="413"/>
      <c r="BU101" s="413"/>
      <c r="BV101" s="413"/>
      <c r="BW101" s="413"/>
      <c r="BX101" s="413"/>
      <c r="BY101" s="413"/>
      <c r="BZ101" s="413"/>
      <c r="CA101" s="413"/>
      <c r="CB101" s="413"/>
      <c r="CC101" s="413"/>
      <c r="CD101" s="413"/>
      <c r="CE101" s="413"/>
      <c r="CF101" s="413"/>
      <c r="CG101" s="413"/>
      <c r="CH101" s="413"/>
      <c r="CI101" s="413"/>
      <c r="CJ101" s="413"/>
      <c r="CK101" s="413"/>
      <c r="CL101" s="413"/>
      <c r="CM101" s="413"/>
      <c r="CN101" s="413"/>
      <c r="CO101" s="413"/>
      <c r="CP101" s="413"/>
      <c r="CQ101" s="413"/>
      <c r="CR101" s="413"/>
      <c r="CS101" s="413"/>
      <c r="CT101" s="413"/>
    </row>
    <row r="102" spans="19:98" hidden="1">
      <c r="S102" s="413"/>
      <c r="T102" s="413"/>
      <c r="U102" s="413"/>
      <c r="V102" s="413"/>
      <c r="W102" s="413"/>
      <c r="X102" s="413"/>
      <c r="Y102" s="413"/>
      <c r="Z102" s="413"/>
      <c r="AA102" s="413"/>
      <c r="AB102" s="413"/>
      <c r="AC102" s="413"/>
      <c r="AD102" s="413"/>
      <c r="AE102" s="413"/>
      <c r="AF102" s="413"/>
      <c r="AG102" s="413"/>
      <c r="AH102" s="413"/>
      <c r="AI102" s="413"/>
      <c r="AJ102" s="413"/>
      <c r="AK102" s="413"/>
      <c r="AL102" s="413"/>
      <c r="AM102" s="413"/>
      <c r="AN102" s="413"/>
      <c r="AO102" s="413"/>
      <c r="AP102" s="413"/>
      <c r="AQ102" s="413"/>
      <c r="AR102" s="413"/>
      <c r="AS102" s="413"/>
      <c r="AT102" s="413"/>
      <c r="AU102" s="413"/>
      <c r="AV102" s="413"/>
      <c r="AW102" s="413"/>
      <c r="AX102" s="413"/>
      <c r="AY102" s="413"/>
      <c r="AZ102" s="413"/>
      <c r="BA102" s="413"/>
      <c r="BB102" s="413"/>
      <c r="BC102" s="413"/>
      <c r="BD102" s="413"/>
      <c r="BE102" s="413"/>
      <c r="BF102" s="413"/>
      <c r="BG102" s="413"/>
      <c r="BH102" s="413"/>
      <c r="BI102" s="413"/>
      <c r="BJ102" s="413"/>
      <c r="BK102" s="413"/>
      <c r="BL102" s="413"/>
      <c r="BM102" s="413"/>
      <c r="BN102" s="413"/>
      <c r="BO102" s="413"/>
      <c r="BP102" s="413"/>
      <c r="BQ102" s="413"/>
      <c r="BR102" s="413"/>
      <c r="BS102" s="413"/>
      <c r="BT102" s="413"/>
      <c r="BU102" s="413"/>
      <c r="BV102" s="413"/>
      <c r="BW102" s="413"/>
      <c r="BX102" s="413"/>
      <c r="BY102" s="413"/>
      <c r="BZ102" s="413"/>
      <c r="CA102" s="413"/>
      <c r="CB102" s="413"/>
      <c r="CC102" s="413"/>
      <c r="CD102" s="413"/>
      <c r="CE102" s="413"/>
      <c r="CF102" s="413"/>
      <c r="CG102" s="413"/>
      <c r="CH102" s="413"/>
      <c r="CI102" s="413"/>
      <c r="CJ102" s="413"/>
      <c r="CK102" s="413"/>
      <c r="CL102" s="413"/>
      <c r="CM102" s="413"/>
      <c r="CN102" s="413"/>
      <c r="CO102" s="413"/>
      <c r="CP102" s="413"/>
      <c r="CQ102" s="413"/>
      <c r="CR102" s="413"/>
      <c r="CS102" s="413"/>
      <c r="CT102" s="413"/>
    </row>
    <row r="103" spans="19:98">
      <c r="S103" s="413"/>
      <c r="T103" s="413"/>
      <c r="U103" s="413"/>
      <c r="V103" s="413"/>
      <c r="W103" s="413"/>
      <c r="X103" s="413"/>
      <c r="Y103" s="413"/>
      <c r="Z103" s="413"/>
      <c r="AA103" s="413"/>
      <c r="AB103" s="413"/>
      <c r="AC103" s="413"/>
      <c r="AD103" s="413"/>
      <c r="AE103" s="413"/>
      <c r="AF103" s="413"/>
      <c r="AG103" s="413"/>
      <c r="AH103" s="413"/>
      <c r="AI103" s="413"/>
      <c r="AJ103" s="413"/>
      <c r="AK103" s="413"/>
      <c r="AL103" s="413"/>
      <c r="AM103" s="413"/>
      <c r="AN103" s="413"/>
      <c r="AO103" s="413"/>
      <c r="AP103" s="413"/>
      <c r="AQ103" s="413"/>
      <c r="AR103" s="413"/>
      <c r="AS103" s="413"/>
      <c r="AT103" s="413"/>
      <c r="AU103" s="413"/>
      <c r="AV103" s="413"/>
      <c r="AW103" s="413"/>
      <c r="AX103" s="413"/>
      <c r="AY103" s="413"/>
      <c r="AZ103" s="413"/>
      <c r="BA103" s="413"/>
      <c r="BB103" s="413"/>
      <c r="BC103" s="413"/>
      <c r="BD103" s="413"/>
      <c r="BE103" s="413"/>
      <c r="BF103" s="413"/>
      <c r="BG103" s="413"/>
      <c r="BH103" s="413"/>
      <c r="BI103" s="413"/>
      <c r="BJ103" s="413"/>
      <c r="BK103" s="413"/>
      <c r="BL103" s="413"/>
      <c r="BM103" s="413"/>
      <c r="BN103" s="413"/>
      <c r="BO103" s="413"/>
      <c r="BP103" s="413"/>
      <c r="BQ103" s="413"/>
      <c r="BR103" s="413"/>
      <c r="BS103" s="413"/>
      <c r="BT103" s="413"/>
      <c r="BU103" s="413"/>
      <c r="BV103" s="413"/>
      <c r="BW103" s="413"/>
      <c r="BX103" s="413"/>
      <c r="BY103" s="413"/>
      <c r="BZ103" s="413"/>
      <c r="CA103" s="413"/>
      <c r="CB103" s="413"/>
      <c r="CC103" s="413"/>
      <c r="CD103" s="413"/>
      <c r="CE103" s="413"/>
      <c r="CF103" s="413"/>
      <c r="CG103" s="413"/>
      <c r="CH103" s="413"/>
      <c r="CI103" s="413"/>
      <c r="CJ103" s="413"/>
      <c r="CK103" s="413"/>
      <c r="CL103" s="413"/>
      <c r="CM103" s="413"/>
      <c r="CN103" s="413"/>
      <c r="CO103" s="413"/>
      <c r="CP103" s="413"/>
      <c r="CQ103" s="413"/>
      <c r="CR103" s="413"/>
      <c r="CS103" s="413"/>
      <c r="CT103" s="413"/>
    </row>
    <row r="104" spans="19:98">
      <c r="S104" s="413"/>
      <c r="T104" s="413"/>
      <c r="U104" s="413"/>
      <c r="V104" s="413"/>
      <c r="W104" s="413"/>
      <c r="X104" s="413"/>
      <c r="Y104" s="413"/>
      <c r="Z104" s="413"/>
      <c r="AA104" s="413"/>
      <c r="AB104" s="413"/>
      <c r="AC104" s="413"/>
      <c r="AD104" s="413"/>
      <c r="AE104" s="413"/>
      <c r="AF104" s="413"/>
      <c r="AG104" s="413"/>
      <c r="AH104" s="413"/>
      <c r="AI104" s="413"/>
      <c r="AJ104" s="413"/>
      <c r="AK104" s="413"/>
      <c r="AL104" s="413"/>
      <c r="AM104" s="413"/>
      <c r="AN104" s="413"/>
      <c r="AO104" s="413"/>
      <c r="AP104" s="413"/>
      <c r="AQ104" s="413"/>
      <c r="AR104" s="413"/>
      <c r="AS104" s="413"/>
      <c r="AT104" s="413"/>
      <c r="AU104" s="413"/>
      <c r="AV104" s="413"/>
      <c r="AW104" s="413"/>
      <c r="AX104" s="413"/>
      <c r="AY104" s="413"/>
      <c r="AZ104" s="413"/>
      <c r="BA104" s="413"/>
      <c r="BB104" s="413"/>
      <c r="BC104" s="413"/>
      <c r="BD104" s="413"/>
      <c r="BE104" s="413"/>
      <c r="BF104" s="413"/>
      <c r="BG104" s="413"/>
      <c r="BH104" s="413"/>
      <c r="BI104" s="413"/>
      <c r="BJ104" s="413"/>
      <c r="BK104" s="413"/>
      <c r="BL104" s="413"/>
      <c r="BM104" s="413"/>
      <c r="BN104" s="413"/>
      <c r="BO104" s="413"/>
      <c r="BP104" s="413"/>
      <c r="BQ104" s="413"/>
      <c r="BR104" s="413"/>
      <c r="BS104" s="413"/>
      <c r="BT104" s="413"/>
      <c r="BU104" s="413"/>
      <c r="BV104" s="413"/>
      <c r="BW104" s="413"/>
      <c r="BX104" s="413"/>
      <c r="BY104" s="413"/>
      <c r="BZ104" s="413"/>
      <c r="CA104" s="413"/>
      <c r="CB104" s="413"/>
      <c r="CC104" s="413"/>
      <c r="CD104" s="413"/>
      <c r="CE104" s="413"/>
      <c r="CF104" s="413"/>
      <c r="CG104" s="413"/>
      <c r="CH104" s="413"/>
      <c r="CI104" s="413"/>
      <c r="CJ104" s="413"/>
      <c r="CK104" s="413"/>
      <c r="CL104" s="413"/>
      <c r="CM104" s="413"/>
      <c r="CN104" s="413"/>
      <c r="CO104" s="413"/>
      <c r="CP104" s="413"/>
      <c r="CQ104" s="413"/>
      <c r="CR104" s="413"/>
      <c r="CS104" s="413"/>
      <c r="CT104" s="413"/>
    </row>
    <row r="105" spans="19:98">
      <c r="S105" s="413"/>
      <c r="T105" s="413"/>
      <c r="U105" s="413"/>
      <c r="V105" s="413"/>
      <c r="W105" s="413"/>
      <c r="X105" s="413"/>
      <c r="Y105" s="413"/>
      <c r="Z105" s="413"/>
      <c r="AA105" s="413"/>
      <c r="AB105" s="413"/>
      <c r="AC105" s="413"/>
      <c r="AD105" s="413"/>
      <c r="AE105" s="413"/>
      <c r="AF105" s="413"/>
      <c r="AG105" s="413"/>
      <c r="AH105" s="413"/>
      <c r="AI105" s="413"/>
      <c r="AJ105" s="413"/>
      <c r="AK105" s="413"/>
      <c r="AL105" s="413"/>
      <c r="AM105" s="413"/>
      <c r="AN105" s="413"/>
      <c r="AO105" s="413"/>
      <c r="AP105" s="413"/>
      <c r="AQ105" s="413"/>
      <c r="AR105" s="413"/>
      <c r="AS105" s="413"/>
      <c r="AT105" s="413"/>
      <c r="AU105" s="413"/>
      <c r="AV105" s="413"/>
      <c r="AW105" s="413"/>
      <c r="AX105" s="413"/>
      <c r="AY105" s="413"/>
      <c r="AZ105" s="413"/>
      <c r="BA105" s="413"/>
      <c r="BB105" s="413"/>
      <c r="BC105" s="413"/>
      <c r="BD105" s="413"/>
      <c r="BE105" s="413"/>
      <c r="BF105" s="413"/>
      <c r="BG105" s="413"/>
      <c r="BH105" s="413"/>
      <c r="BI105" s="413"/>
      <c r="BJ105" s="413"/>
      <c r="BK105" s="413"/>
      <c r="BL105" s="413"/>
      <c r="BM105" s="413"/>
      <c r="BN105" s="413"/>
      <c r="BO105" s="413"/>
      <c r="BP105" s="413"/>
      <c r="BQ105" s="413"/>
      <c r="BR105" s="413"/>
      <c r="BS105" s="413"/>
      <c r="BT105" s="413"/>
      <c r="BU105" s="413"/>
      <c r="BV105" s="413"/>
      <c r="BW105" s="413"/>
      <c r="BX105" s="413"/>
      <c r="BY105" s="413"/>
      <c r="BZ105" s="413"/>
      <c r="CA105" s="413"/>
      <c r="CB105" s="413"/>
      <c r="CC105" s="413"/>
      <c r="CD105" s="413"/>
      <c r="CE105" s="413"/>
      <c r="CF105" s="413"/>
      <c r="CG105" s="413"/>
      <c r="CH105" s="413"/>
      <c r="CI105" s="413"/>
      <c r="CJ105" s="413"/>
      <c r="CK105" s="413"/>
      <c r="CL105" s="413"/>
      <c r="CM105" s="413"/>
      <c r="CN105" s="413"/>
      <c r="CO105" s="413"/>
      <c r="CP105" s="413"/>
      <c r="CQ105" s="413"/>
      <c r="CR105" s="413"/>
      <c r="CS105" s="413"/>
      <c r="CT105" s="413"/>
    </row>
    <row r="106" spans="19:98">
      <c r="S106" s="413"/>
      <c r="T106" s="413"/>
      <c r="U106" s="413"/>
      <c r="V106" s="413"/>
      <c r="W106" s="413"/>
      <c r="X106" s="413"/>
      <c r="Y106" s="413"/>
      <c r="Z106" s="413"/>
      <c r="AA106" s="413"/>
      <c r="AB106" s="413"/>
      <c r="AC106" s="413"/>
      <c r="AD106" s="413"/>
      <c r="AE106" s="413"/>
      <c r="AF106" s="413"/>
      <c r="AG106" s="413"/>
      <c r="AH106" s="413"/>
      <c r="AI106" s="413"/>
      <c r="AJ106" s="413"/>
      <c r="AK106" s="413"/>
      <c r="AL106" s="413"/>
      <c r="AM106" s="413"/>
      <c r="AN106" s="413"/>
      <c r="AO106" s="413"/>
      <c r="AP106" s="413"/>
      <c r="AQ106" s="413"/>
      <c r="AR106" s="413"/>
      <c r="AS106" s="413"/>
      <c r="AT106" s="413"/>
      <c r="AU106" s="413"/>
      <c r="AV106" s="413"/>
      <c r="AW106" s="413"/>
      <c r="AX106" s="413"/>
      <c r="AY106" s="413"/>
      <c r="AZ106" s="413"/>
      <c r="BA106" s="413"/>
      <c r="BB106" s="413"/>
      <c r="BC106" s="413"/>
      <c r="BD106" s="413"/>
      <c r="BE106" s="413"/>
      <c r="BF106" s="413"/>
      <c r="BG106" s="413"/>
      <c r="BH106" s="413"/>
      <c r="BI106" s="413"/>
      <c r="BJ106" s="413"/>
      <c r="BK106" s="413"/>
      <c r="BL106" s="413"/>
      <c r="BM106" s="413"/>
      <c r="BN106" s="413"/>
      <c r="BO106" s="413"/>
      <c r="BP106" s="413"/>
      <c r="BQ106" s="413"/>
      <c r="BR106" s="413"/>
      <c r="BS106" s="413"/>
      <c r="BT106" s="413"/>
      <c r="BU106" s="413"/>
      <c r="BV106" s="413"/>
      <c r="BW106" s="413"/>
      <c r="BX106" s="413"/>
      <c r="BY106" s="413"/>
      <c r="BZ106" s="413"/>
      <c r="CA106" s="413"/>
      <c r="CB106" s="413"/>
      <c r="CC106" s="413"/>
      <c r="CD106" s="413"/>
      <c r="CE106" s="413"/>
      <c r="CF106" s="413"/>
      <c r="CG106" s="413"/>
      <c r="CH106" s="413"/>
      <c r="CI106" s="413"/>
      <c r="CJ106" s="413"/>
      <c r="CK106" s="413"/>
      <c r="CL106" s="413"/>
      <c r="CM106" s="413"/>
      <c r="CN106" s="413"/>
      <c r="CO106" s="413"/>
      <c r="CP106" s="413"/>
      <c r="CQ106" s="413"/>
      <c r="CR106" s="413"/>
      <c r="CS106" s="413"/>
      <c r="CT106" s="413"/>
    </row>
    <row r="107" spans="19:98">
      <c r="S107" s="413"/>
      <c r="T107" s="413"/>
      <c r="U107" s="413"/>
      <c r="V107" s="413"/>
      <c r="W107" s="413"/>
      <c r="X107" s="413"/>
      <c r="Y107" s="413"/>
      <c r="Z107" s="413"/>
      <c r="AA107" s="413"/>
      <c r="AB107" s="413"/>
      <c r="AC107" s="413"/>
      <c r="AD107" s="413"/>
      <c r="AE107" s="413"/>
      <c r="AF107" s="413"/>
      <c r="AG107" s="413"/>
      <c r="AH107" s="413"/>
      <c r="AI107" s="413"/>
      <c r="AJ107" s="413"/>
      <c r="AK107" s="413"/>
      <c r="AL107" s="413"/>
      <c r="AM107" s="413"/>
      <c r="AN107" s="413"/>
      <c r="AO107" s="413"/>
      <c r="AP107" s="413"/>
      <c r="AQ107" s="413"/>
      <c r="AR107" s="413"/>
      <c r="AS107" s="413"/>
      <c r="AT107" s="413"/>
      <c r="AU107" s="413"/>
      <c r="AV107" s="413"/>
      <c r="AW107" s="413"/>
      <c r="AX107" s="413"/>
      <c r="AY107" s="413"/>
      <c r="AZ107" s="413"/>
      <c r="BA107" s="413"/>
      <c r="BB107" s="413"/>
      <c r="BC107" s="413"/>
      <c r="BD107" s="413"/>
      <c r="BE107" s="413"/>
      <c r="BF107" s="413"/>
      <c r="BG107" s="413"/>
      <c r="BH107" s="413"/>
      <c r="BI107" s="413"/>
      <c r="BJ107" s="413"/>
      <c r="BK107" s="413"/>
      <c r="BL107" s="413"/>
      <c r="BM107" s="413"/>
      <c r="BN107" s="413"/>
      <c r="BO107" s="413"/>
      <c r="BP107" s="413"/>
      <c r="BQ107" s="413"/>
      <c r="BR107" s="413"/>
      <c r="BS107" s="413"/>
      <c r="BT107" s="413"/>
      <c r="BU107" s="413"/>
      <c r="BV107" s="413"/>
      <c r="BW107" s="413"/>
      <c r="BX107" s="413"/>
      <c r="BY107" s="413"/>
      <c r="BZ107" s="413"/>
      <c r="CA107" s="413"/>
      <c r="CB107" s="413"/>
      <c r="CC107" s="413"/>
      <c r="CD107" s="413"/>
      <c r="CE107" s="413"/>
      <c r="CF107" s="413"/>
      <c r="CG107" s="413"/>
      <c r="CH107" s="413"/>
      <c r="CI107" s="413"/>
      <c r="CJ107" s="413"/>
      <c r="CK107" s="413"/>
      <c r="CL107" s="413"/>
      <c r="CM107" s="413"/>
      <c r="CN107" s="413"/>
      <c r="CO107" s="413"/>
      <c r="CP107" s="413"/>
      <c r="CQ107" s="413"/>
      <c r="CR107" s="413"/>
      <c r="CS107" s="413"/>
      <c r="CT107" s="413"/>
    </row>
    <row r="108" spans="19:98">
      <c r="S108" s="413"/>
      <c r="T108" s="413"/>
      <c r="U108" s="413"/>
      <c r="V108" s="413"/>
      <c r="W108" s="413"/>
      <c r="X108" s="413"/>
      <c r="Y108" s="413"/>
      <c r="Z108" s="413"/>
      <c r="AA108" s="413"/>
      <c r="AB108" s="413"/>
      <c r="AC108" s="413"/>
      <c r="AD108" s="413"/>
      <c r="AE108" s="413"/>
      <c r="AF108" s="413"/>
      <c r="AG108" s="413"/>
      <c r="AH108" s="413"/>
      <c r="AI108" s="413"/>
      <c r="AJ108" s="413"/>
      <c r="AK108" s="413"/>
      <c r="AL108" s="413"/>
      <c r="AM108" s="413"/>
      <c r="AN108" s="413"/>
      <c r="AO108" s="413"/>
      <c r="AP108" s="413"/>
      <c r="AQ108" s="413"/>
      <c r="AR108" s="413"/>
      <c r="AS108" s="413"/>
      <c r="AT108" s="413"/>
      <c r="AU108" s="413"/>
      <c r="AV108" s="413"/>
      <c r="AW108" s="413"/>
      <c r="AX108" s="413"/>
      <c r="AY108" s="413"/>
      <c r="AZ108" s="413"/>
      <c r="BA108" s="413"/>
      <c r="BB108" s="413"/>
      <c r="BC108" s="413"/>
      <c r="BD108" s="413"/>
      <c r="BE108" s="413"/>
      <c r="BF108" s="413"/>
      <c r="BG108" s="413"/>
      <c r="BH108" s="413"/>
      <c r="BI108" s="413"/>
      <c r="BJ108" s="413"/>
      <c r="BK108" s="413"/>
      <c r="BL108" s="413"/>
      <c r="BM108" s="413"/>
      <c r="BN108" s="413"/>
      <c r="BO108" s="413"/>
      <c r="BP108" s="413"/>
      <c r="BQ108" s="413"/>
      <c r="BR108" s="413"/>
      <c r="BS108" s="413"/>
      <c r="BT108" s="413"/>
      <c r="BU108" s="413"/>
      <c r="BV108" s="413"/>
      <c r="BW108" s="413"/>
      <c r="BX108" s="413"/>
      <c r="BY108" s="413"/>
      <c r="BZ108" s="413"/>
      <c r="CA108" s="413"/>
      <c r="CB108" s="413"/>
      <c r="CC108" s="413"/>
      <c r="CD108" s="413"/>
      <c r="CE108" s="413"/>
      <c r="CF108" s="413"/>
      <c r="CG108" s="413"/>
      <c r="CH108" s="413"/>
      <c r="CI108" s="413"/>
      <c r="CJ108" s="413"/>
      <c r="CK108" s="413"/>
      <c r="CL108" s="413"/>
      <c r="CM108" s="413"/>
      <c r="CN108" s="413"/>
      <c r="CO108" s="413"/>
      <c r="CP108" s="413"/>
      <c r="CQ108" s="413"/>
      <c r="CR108" s="413"/>
      <c r="CS108" s="413"/>
      <c r="CT108" s="413"/>
    </row>
    <row r="109" spans="19:98">
      <c r="S109" s="413"/>
      <c r="T109" s="413"/>
      <c r="U109" s="413"/>
      <c r="V109" s="413"/>
      <c r="W109" s="413"/>
      <c r="X109" s="413"/>
      <c r="Y109" s="413"/>
      <c r="Z109" s="413"/>
      <c r="AA109" s="413"/>
      <c r="AB109" s="413"/>
      <c r="AC109" s="413"/>
      <c r="AD109" s="413"/>
      <c r="AE109" s="413"/>
      <c r="AF109" s="413"/>
      <c r="AG109" s="413"/>
      <c r="AH109" s="413"/>
      <c r="AI109" s="413"/>
      <c r="AJ109" s="413"/>
      <c r="AK109" s="413"/>
      <c r="AL109" s="413"/>
      <c r="AM109" s="413"/>
      <c r="AN109" s="413"/>
      <c r="AO109" s="413"/>
      <c r="AP109" s="413"/>
      <c r="AQ109" s="413"/>
      <c r="AR109" s="413"/>
      <c r="AS109" s="413"/>
      <c r="AT109" s="413"/>
      <c r="AU109" s="413"/>
      <c r="AV109" s="413"/>
      <c r="AW109" s="413"/>
      <c r="AX109" s="413"/>
      <c r="AY109" s="413"/>
      <c r="AZ109" s="413"/>
      <c r="BA109" s="413"/>
      <c r="BB109" s="413"/>
      <c r="BC109" s="413"/>
      <c r="BD109" s="413"/>
      <c r="BE109" s="413"/>
      <c r="BF109" s="413"/>
      <c r="BG109" s="413"/>
      <c r="BH109" s="413"/>
      <c r="BI109" s="413"/>
      <c r="BJ109" s="413"/>
      <c r="BK109" s="413"/>
      <c r="BL109" s="413"/>
      <c r="BM109" s="413"/>
      <c r="BN109" s="413"/>
      <c r="BO109" s="413"/>
      <c r="BP109" s="413"/>
      <c r="BQ109" s="413"/>
      <c r="BR109" s="413"/>
      <c r="BS109" s="413"/>
      <c r="BT109" s="413"/>
      <c r="BU109" s="413"/>
      <c r="BV109" s="413"/>
      <c r="BW109" s="413"/>
      <c r="BX109" s="413"/>
      <c r="BY109" s="413"/>
      <c r="BZ109" s="413"/>
      <c r="CA109" s="413"/>
      <c r="CB109" s="413"/>
      <c r="CC109" s="413"/>
      <c r="CD109" s="413"/>
      <c r="CE109" s="413"/>
      <c r="CF109" s="413"/>
      <c r="CG109" s="413"/>
      <c r="CH109" s="413"/>
      <c r="CI109" s="413"/>
      <c r="CJ109" s="413"/>
      <c r="CK109" s="413"/>
      <c r="CL109" s="413"/>
      <c r="CM109" s="413"/>
      <c r="CN109" s="413"/>
      <c r="CO109" s="413"/>
      <c r="CP109" s="413"/>
      <c r="CQ109" s="413"/>
      <c r="CR109" s="413"/>
      <c r="CS109" s="413"/>
      <c r="CT109" s="413"/>
    </row>
    <row r="110" spans="19:98">
      <c r="S110" s="413"/>
      <c r="T110" s="413"/>
      <c r="U110" s="413"/>
      <c r="V110" s="413"/>
      <c r="W110" s="413"/>
      <c r="X110" s="413"/>
      <c r="Y110" s="413"/>
      <c r="Z110" s="413"/>
      <c r="AA110" s="413"/>
      <c r="AB110" s="413"/>
      <c r="AC110" s="413"/>
      <c r="AD110" s="413"/>
      <c r="AE110" s="413"/>
      <c r="AF110" s="413"/>
      <c r="AG110" s="413"/>
      <c r="AH110" s="413"/>
      <c r="AI110" s="413"/>
      <c r="AJ110" s="413"/>
      <c r="AK110" s="413"/>
      <c r="AL110" s="413"/>
      <c r="AM110" s="413"/>
      <c r="AN110" s="413"/>
      <c r="AO110" s="413"/>
      <c r="AP110" s="413"/>
      <c r="AQ110" s="413"/>
      <c r="AR110" s="413"/>
      <c r="AS110" s="413"/>
      <c r="AT110" s="413"/>
      <c r="AU110" s="413"/>
      <c r="AV110" s="413"/>
      <c r="AW110" s="413"/>
      <c r="AX110" s="413"/>
      <c r="AY110" s="413"/>
      <c r="AZ110" s="413"/>
      <c r="BA110" s="413"/>
      <c r="BB110" s="413"/>
      <c r="BC110" s="413"/>
      <c r="BD110" s="413"/>
      <c r="BE110" s="413"/>
      <c r="BF110" s="413"/>
      <c r="BG110" s="413"/>
      <c r="BH110" s="413"/>
      <c r="BI110" s="413"/>
      <c r="BJ110" s="413"/>
      <c r="BK110" s="413"/>
      <c r="BL110" s="413"/>
      <c r="BM110" s="413"/>
      <c r="BN110" s="413"/>
      <c r="BO110" s="413"/>
      <c r="BP110" s="413"/>
      <c r="BQ110" s="413"/>
      <c r="BR110" s="413"/>
      <c r="BS110" s="413"/>
      <c r="BT110" s="413"/>
      <c r="BU110" s="413"/>
      <c r="BV110" s="413"/>
      <c r="BW110" s="413"/>
      <c r="BX110" s="413"/>
      <c r="BY110" s="413"/>
      <c r="BZ110" s="413"/>
      <c r="CA110" s="413"/>
      <c r="CB110" s="413"/>
      <c r="CC110" s="413"/>
      <c r="CD110" s="413"/>
      <c r="CE110" s="413"/>
      <c r="CF110" s="413"/>
      <c r="CG110" s="413"/>
      <c r="CH110" s="413"/>
      <c r="CI110" s="413"/>
      <c r="CJ110" s="413"/>
      <c r="CK110" s="413"/>
      <c r="CL110" s="413"/>
      <c r="CM110" s="413"/>
      <c r="CN110" s="413"/>
      <c r="CO110" s="413"/>
      <c r="CP110" s="413"/>
      <c r="CQ110" s="413"/>
      <c r="CR110" s="413"/>
      <c r="CS110" s="413"/>
      <c r="CT110" s="413"/>
    </row>
    <row r="111" spans="19:98">
      <c r="S111" s="413"/>
      <c r="T111" s="413"/>
      <c r="U111" s="413"/>
      <c r="V111" s="413"/>
      <c r="W111" s="413"/>
      <c r="X111" s="413"/>
      <c r="Y111" s="413"/>
      <c r="Z111" s="413"/>
      <c r="AA111" s="413"/>
      <c r="AB111" s="413"/>
      <c r="AC111" s="413"/>
      <c r="AD111" s="413"/>
      <c r="AE111" s="413"/>
      <c r="AF111" s="413"/>
      <c r="AG111" s="413"/>
      <c r="AH111" s="413"/>
      <c r="AI111" s="413"/>
      <c r="AJ111" s="413"/>
      <c r="AK111" s="413"/>
      <c r="AL111" s="413"/>
      <c r="AM111" s="413"/>
      <c r="AN111" s="413"/>
      <c r="AO111" s="413"/>
      <c r="AP111" s="413"/>
      <c r="AQ111" s="413"/>
      <c r="AR111" s="413"/>
      <c r="AS111" s="413"/>
      <c r="AT111" s="413"/>
      <c r="AU111" s="413"/>
      <c r="AV111" s="413"/>
      <c r="AW111" s="413"/>
      <c r="AX111" s="413"/>
      <c r="AY111" s="413"/>
      <c r="AZ111" s="413"/>
      <c r="BA111" s="413"/>
      <c r="BB111" s="413"/>
      <c r="BC111" s="413"/>
      <c r="BD111" s="413"/>
      <c r="BE111" s="413"/>
      <c r="BF111" s="413"/>
      <c r="BG111" s="413"/>
      <c r="BH111" s="413"/>
      <c r="BI111" s="413"/>
      <c r="BJ111" s="413"/>
      <c r="BK111" s="413"/>
      <c r="BL111" s="413"/>
      <c r="BM111" s="413"/>
      <c r="BN111" s="413"/>
      <c r="BO111" s="413"/>
      <c r="BP111" s="413"/>
      <c r="BQ111" s="413"/>
      <c r="BR111" s="413"/>
      <c r="BS111" s="413"/>
      <c r="BT111" s="413"/>
      <c r="BU111" s="413"/>
      <c r="BV111" s="413"/>
      <c r="BW111" s="413"/>
      <c r="BX111" s="413"/>
      <c r="BY111" s="413"/>
      <c r="BZ111" s="413"/>
      <c r="CA111" s="413"/>
      <c r="CB111" s="413"/>
      <c r="CC111" s="413"/>
      <c r="CD111" s="413"/>
      <c r="CE111" s="413"/>
      <c r="CF111" s="413"/>
      <c r="CG111" s="413"/>
      <c r="CH111" s="413"/>
      <c r="CI111" s="413"/>
      <c r="CJ111" s="413"/>
      <c r="CK111" s="413"/>
      <c r="CL111" s="413"/>
      <c r="CM111" s="413"/>
      <c r="CN111" s="413"/>
      <c r="CO111" s="413"/>
      <c r="CP111" s="413"/>
      <c r="CQ111" s="413"/>
      <c r="CR111" s="413"/>
      <c r="CS111" s="413"/>
      <c r="CT111" s="413"/>
    </row>
    <row r="112" spans="19:98">
      <c r="S112" s="413"/>
      <c r="T112" s="413"/>
      <c r="U112" s="413"/>
      <c r="V112" s="413"/>
      <c r="W112" s="413"/>
      <c r="X112" s="413"/>
      <c r="Y112" s="413"/>
      <c r="Z112" s="413"/>
      <c r="AA112" s="413"/>
      <c r="AB112" s="413"/>
      <c r="AC112" s="413"/>
      <c r="AD112" s="413"/>
      <c r="AE112" s="413"/>
      <c r="AF112" s="413"/>
      <c r="AG112" s="413"/>
      <c r="AH112" s="413"/>
      <c r="AI112" s="413"/>
      <c r="AJ112" s="413"/>
      <c r="AK112" s="413"/>
      <c r="AL112" s="413"/>
      <c r="AM112" s="413"/>
      <c r="AN112" s="413"/>
      <c r="AO112" s="413"/>
      <c r="AP112" s="413"/>
      <c r="AQ112" s="413"/>
      <c r="AR112" s="413"/>
      <c r="AS112" s="413"/>
      <c r="AT112" s="413"/>
      <c r="AU112" s="413"/>
      <c r="AV112" s="413"/>
      <c r="AW112" s="413"/>
      <c r="AX112" s="413"/>
      <c r="AY112" s="413"/>
      <c r="AZ112" s="413"/>
      <c r="BA112" s="413"/>
      <c r="BB112" s="413"/>
      <c r="BC112" s="413"/>
      <c r="BD112" s="413"/>
      <c r="BE112" s="413"/>
      <c r="BF112" s="413"/>
      <c r="BG112" s="413"/>
      <c r="BH112" s="413"/>
      <c r="BI112" s="413"/>
      <c r="BJ112" s="413"/>
      <c r="BK112" s="413"/>
      <c r="BL112" s="413"/>
      <c r="BM112" s="413"/>
      <c r="BN112" s="413"/>
      <c r="BO112" s="413"/>
      <c r="BP112" s="413"/>
      <c r="BQ112" s="413"/>
      <c r="BR112" s="413"/>
      <c r="BS112" s="413"/>
      <c r="BT112" s="413"/>
      <c r="BU112" s="413"/>
      <c r="BV112" s="413"/>
      <c r="BW112" s="413"/>
      <c r="BX112" s="413"/>
      <c r="BY112" s="413"/>
      <c r="BZ112" s="413"/>
      <c r="CA112" s="413"/>
      <c r="CB112" s="413"/>
      <c r="CC112" s="413"/>
      <c r="CD112" s="413"/>
      <c r="CE112" s="413"/>
      <c r="CF112" s="413"/>
      <c r="CG112" s="413"/>
      <c r="CH112" s="413"/>
      <c r="CI112" s="413"/>
      <c r="CJ112" s="413"/>
      <c r="CK112" s="413"/>
      <c r="CL112" s="413"/>
      <c r="CM112" s="413"/>
      <c r="CN112" s="413"/>
      <c r="CO112" s="413"/>
      <c r="CP112" s="413"/>
      <c r="CQ112" s="413"/>
      <c r="CR112" s="413"/>
      <c r="CS112" s="413"/>
      <c r="CT112" s="413"/>
    </row>
    <row r="113" spans="19:98">
      <c r="S113" s="413"/>
      <c r="T113" s="413"/>
      <c r="U113" s="413"/>
      <c r="V113" s="413"/>
      <c r="W113" s="413"/>
      <c r="X113" s="413"/>
      <c r="Y113" s="413"/>
      <c r="Z113" s="413"/>
      <c r="AA113" s="413"/>
      <c r="AB113" s="413"/>
      <c r="AC113" s="413"/>
      <c r="AD113" s="413"/>
      <c r="AE113" s="413"/>
      <c r="AF113" s="413"/>
      <c r="AG113" s="413"/>
      <c r="AH113" s="413"/>
      <c r="AI113" s="413"/>
      <c r="AJ113" s="413"/>
      <c r="AK113" s="413"/>
      <c r="AL113" s="413"/>
      <c r="AM113" s="413"/>
      <c r="AN113" s="413"/>
      <c r="AO113" s="413"/>
      <c r="AP113" s="413"/>
      <c r="AQ113" s="413"/>
      <c r="AR113" s="413"/>
      <c r="AS113" s="413"/>
      <c r="AT113" s="413"/>
      <c r="AU113" s="413"/>
      <c r="AV113" s="413"/>
      <c r="AW113" s="413"/>
      <c r="AX113" s="413"/>
      <c r="AY113" s="413"/>
      <c r="AZ113" s="413"/>
      <c r="BA113" s="413"/>
      <c r="BB113" s="413"/>
      <c r="BC113" s="413"/>
      <c r="BD113" s="413"/>
      <c r="BE113" s="413"/>
      <c r="BF113" s="413"/>
      <c r="BG113" s="413"/>
      <c r="BH113" s="413"/>
      <c r="BI113" s="413"/>
      <c r="BJ113" s="413"/>
      <c r="BK113" s="413"/>
      <c r="BL113" s="413"/>
      <c r="BM113" s="413"/>
      <c r="BN113" s="413"/>
      <c r="BO113" s="413"/>
      <c r="BP113" s="413"/>
      <c r="BQ113" s="413"/>
      <c r="BR113" s="413"/>
      <c r="BS113" s="413"/>
      <c r="BT113" s="413"/>
      <c r="BU113" s="413"/>
      <c r="BV113" s="413"/>
      <c r="BW113" s="413"/>
      <c r="BX113" s="413"/>
      <c r="BY113" s="413"/>
      <c r="BZ113" s="413"/>
      <c r="CA113" s="413"/>
      <c r="CB113" s="413"/>
      <c r="CC113" s="413"/>
      <c r="CD113" s="413"/>
      <c r="CE113" s="413"/>
      <c r="CF113" s="413"/>
      <c r="CG113" s="413"/>
      <c r="CH113" s="413"/>
      <c r="CI113" s="413"/>
      <c r="CJ113" s="413"/>
      <c r="CK113" s="413"/>
      <c r="CL113" s="413"/>
      <c r="CM113" s="413"/>
      <c r="CN113" s="413"/>
      <c r="CO113" s="413"/>
      <c r="CP113" s="413"/>
      <c r="CQ113" s="413"/>
      <c r="CR113" s="413"/>
      <c r="CS113" s="413"/>
      <c r="CT113" s="413"/>
    </row>
    <row r="114" spans="19:98">
      <c r="S114" s="413"/>
      <c r="T114" s="413"/>
      <c r="U114" s="413"/>
      <c r="V114" s="413"/>
      <c r="W114" s="413"/>
      <c r="X114" s="413"/>
      <c r="Y114" s="413"/>
      <c r="Z114" s="413"/>
      <c r="AA114" s="413"/>
      <c r="AB114" s="413"/>
      <c r="AC114" s="413"/>
      <c r="AD114" s="413"/>
      <c r="AE114" s="413"/>
      <c r="AF114" s="413"/>
      <c r="AG114" s="413"/>
      <c r="AH114" s="413"/>
      <c r="AI114" s="413"/>
      <c r="AJ114" s="413"/>
      <c r="AK114" s="413"/>
      <c r="AL114" s="413"/>
      <c r="AM114" s="413"/>
      <c r="AN114" s="413"/>
      <c r="AO114" s="413"/>
      <c r="AP114" s="413"/>
      <c r="AQ114" s="413"/>
      <c r="AR114" s="413"/>
      <c r="AS114" s="413"/>
      <c r="AT114" s="413"/>
      <c r="AU114" s="413"/>
      <c r="AV114" s="413"/>
      <c r="AW114" s="413"/>
      <c r="AX114" s="413"/>
      <c r="AY114" s="413"/>
      <c r="AZ114" s="413"/>
      <c r="BA114" s="413"/>
      <c r="BB114" s="413"/>
      <c r="BC114" s="413"/>
      <c r="BD114" s="413"/>
      <c r="BE114" s="413"/>
      <c r="BF114" s="413"/>
      <c r="BG114" s="413"/>
      <c r="BH114" s="413"/>
      <c r="BI114" s="413"/>
      <c r="BJ114" s="413"/>
      <c r="BK114" s="413"/>
      <c r="BL114" s="413"/>
      <c r="BM114" s="413"/>
      <c r="BN114" s="413"/>
      <c r="BO114" s="413"/>
      <c r="BP114" s="413"/>
      <c r="BQ114" s="413"/>
      <c r="BR114" s="413"/>
      <c r="BS114" s="413"/>
      <c r="BT114" s="413"/>
      <c r="BU114" s="413"/>
      <c r="BV114" s="413"/>
      <c r="BW114" s="413"/>
      <c r="BX114" s="413"/>
      <c r="BY114" s="413"/>
      <c r="BZ114" s="413"/>
      <c r="CA114" s="413"/>
      <c r="CB114" s="413"/>
      <c r="CC114" s="413"/>
      <c r="CD114" s="413"/>
      <c r="CE114" s="413"/>
      <c r="CF114" s="413"/>
      <c r="CG114" s="413"/>
      <c r="CH114" s="413"/>
      <c r="CI114" s="413"/>
      <c r="CJ114" s="413"/>
      <c r="CK114" s="413"/>
      <c r="CL114" s="413"/>
      <c r="CM114" s="413"/>
      <c r="CN114" s="413"/>
      <c r="CO114" s="413"/>
      <c r="CP114" s="413"/>
      <c r="CQ114" s="413"/>
      <c r="CR114" s="413"/>
      <c r="CS114" s="413"/>
      <c r="CT114" s="413"/>
    </row>
    <row r="115" spans="19:98">
      <c r="S115" s="413"/>
      <c r="T115" s="413"/>
      <c r="U115" s="413"/>
      <c r="V115" s="413"/>
      <c r="W115" s="413"/>
      <c r="X115" s="413"/>
      <c r="Y115" s="413"/>
      <c r="Z115" s="413"/>
      <c r="AA115" s="413"/>
      <c r="AB115" s="413"/>
      <c r="AC115" s="413"/>
      <c r="AD115" s="413"/>
      <c r="AE115" s="413"/>
      <c r="AF115" s="413"/>
      <c r="AG115" s="413"/>
      <c r="AH115" s="413"/>
      <c r="AI115" s="413"/>
      <c r="AJ115" s="413"/>
      <c r="AK115" s="413"/>
      <c r="AL115" s="413"/>
      <c r="AM115" s="413"/>
      <c r="AN115" s="413"/>
      <c r="AO115" s="413"/>
      <c r="AP115" s="413"/>
      <c r="AQ115" s="413"/>
      <c r="AR115" s="413"/>
      <c r="AS115" s="413"/>
      <c r="AT115" s="413"/>
      <c r="AU115" s="413"/>
      <c r="AV115" s="413"/>
      <c r="AW115" s="413"/>
      <c r="AX115" s="413"/>
      <c r="AY115" s="413"/>
      <c r="AZ115" s="413"/>
      <c r="BA115" s="413"/>
      <c r="BB115" s="413"/>
      <c r="BC115" s="413"/>
      <c r="BD115" s="413"/>
      <c r="BE115" s="413"/>
      <c r="BF115" s="413"/>
      <c r="BG115" s="413"/>
      <c r="BH115" s="413"/>
      <c r="BI115" s="413"/>
      <c r="BJ115" s="413"/>
      <c r="BK115" s="413"/>
      <c r="BL115" s="413"/>
      <c r="BM115" s="413"/>
      <c r="BN115" s="413"/>
      <c r="BO115" s="413"/>
      <c r="BP115" s="413"/>
      <c r="BQ115" s="413"/>
      <c r="BR115" s="413"/>
      <c r="BS115" s="413"/>
      <c r="BT115" s="413"/>
      <c r="BU115" s="413"/>
      <c r="BV115" s="413"/>
      <c r="BW115" s="413"/>
      <c r="BX115" s="413"/>
      <c r="BY115" s="413"/>
      <c r="BZ115" s="413"/>
      <c r="CA115" s="413"/>
      <c r="CB115" s="413"/>
      <c r="CC115" s="413"/>
      <c r="CD115" s="413"/>
      <c r="CE115" s="413"/>
      <c r="CF115" s="413"/>
      <c r="CG115" s="413"/>
      <c r="CH115" s="413"/>
      <c r="CI115" s="413"/>
      <c r="CJ115" s="413"/>
      <c r="CK115" s="413"/>
      <c r="CL115" s="413"/>
      <c r="CM115" s="413"/>
      <c r="CN115" s="413"/>
      <c r="CO115" s="413"/>
      <c r="CP115" s="413"/>
      <c r="CQ115" s="413"/>
      <c r="CR115" s="413"/>
      <c r="CS115" s="413"/>
      <c r="CT115" s="413"/>
    </row>
    <row r="116" spans="19:98">
      <c r="S116" s="413"/>
      <c r="T116" s="413"/>
      <c r="U116" s="413"/>
      <c r="V116" s="413"/>
      <c r="W116" s="413"/>
      <c r="X116" s="413"/>
      <c r="Y116" s="413"/>
      <c r="Z116" s="413"/>
      <c r="AA116" s="413"/>
      <c r="AB116" s="413"/>
      <c r="AC116" s="413"/>
      <c r="AD116" s="413"/>
      <c r="AE116" s="413"/>
      <c r="AF116" s="413"/>
      <c r="AG116" s="413"/>
      <c r="AH116" s="413"/>
      <c r="AI116" s="413"/>
      <c r="AJ116" s="413"/>
      <c r="AK116" s="413"/>
      <c r="AL116" s="413"/>
      <c r="AM116" s="413"/>
      <c r="AN116" s="413"/>
      <c r="AO116" s="413"/>
      <c r="AP116" s="413"/>
      <c r="AQ116" s="413"/>
      <c r="AR116" s="413"/>
      <c r="AS116" s="413"/>
      <c r="AT116" s="413"/>
      <c r="AU116" s="413"/>
      <c r="AV116" s="413"/>
      <c r="AW116" s="413"/>
      <c r="AX116" s="413"/>
      <c r="AY116" s="413"/>
      <c r="AZ116" s="413"/>
      <c r="BA116" s="413"/>
      <c r="BB116" s="413"/>
      <c r="BC116" s="413"/>
      <c r="BD116" s="413"/>
      <c r="BE116" s="413"/>
      <c r="BF116" s="413"/>
      <c r="BG116" s="413"/>
      <c r="BH116" s="413"/>
      <c r="BI116" s="413"/>
      <c r="BJ116" s="413"/>
      <c r="BK116" s="413"/>
      <c r="BL116" s="413"/>
      <c r="BM116" s="413"/>
      <c r="BN116" s="413"/>
      <c r="BO116" s="413"/>
      <c r="BP116" s="413"/>
      <c r="BQ116" s="413"/>
      <c r="BR116" s="413"/>
      <c r="BS116" s="413"/>
      <c r="BT116" s="413"/>
      <c r="BU116" s="413"/>
      <c r="BV116" s="413"/>
      <c r="BW116" s="413"/>
      <c r="BX116" s="413"/>
      <c r="BY116" s="413"/>
      <c r="BZ116" s="413"/>
      <c r="CA116" s="413"/>
      <c r="CB116" s="413"/>
      <c r="CC116" s="413"/>
      <c r="CD116" s="413"/>
      <c r="CE116" s="413"/>
      <c r="CF116" s="413"/>
      <c r="CG116" s="413"/>
      <c r="CH116" s="413"/>
      <c r="CI116" s="413"/>
      <c r="CJ116" s="413"/>
      <c r="CK116" s="413"/>
      <c r="CL116" s="413"/>
      <c r="CM116" s="413"/>
      <c r="CN116" s="413"/>
      <c r="CO116" s="413"/>
      <c r="CP116" s="413"/>
      <c r="CQ116" s="413"/>
      <c r="CR116" s="413"/>
      <c r="CS116" s="413"/>
      <c r="CT116" s="413"/>
    </row>
    <row r="117" spans="19:98">
      <c r="S117" s="413"/>
      <c r="T117" s="413"/>
      <c r="U117" s="413"/>
      <c r="V117" s="413"/>
      <c r="W117" s="413"/>
      <c r="X117" s="413"/>
      <c r="Y117" s="413"/>
      <c r="Z117" s="413"/>
      <c r="AA117" s="413"/>
      <c r="AB117" s="413"/>
      <c r="AC117" s="413"/>
      <c r="AD117" s="413"/>
      <c r="AE117" s="413"/>
      <c r="AF117" s="413"/>
      <c r="AG117" s="413"/>
      <c r="AH117" s="413"/>
      <c r="AI117" s="413"/>
      <c r="AJ117" s="413"/>
      <c r="AK117" s="413"/>
      <c r="AL117" s="413"/>
      <c r="AM117" s="413"/>
      <c r="AN117" s="413"/>
      <c r="AO117" s="413"/>
      <c r="AP117" s="413"/>
      <c r="AQ117" s="413"/>
      <c r="AR117" s="413"/>
      <c r="AS117" s="413"/>
      <c r="AT117" s="413"/>
      <c r="AU117" s="413"/>
      <c r="AV117" s="413"/>
      <c r="AW117" s="413"/>
      <c r="AX117" s="413"/>
      <c r="AY117" s="413"/>
      <c r="AZ117" s="413"/>
      <c r="BA117" s="413"/>
      <c r="BB117" s="413"/>
      <c r="BC117" s="413"/>
      <c r="BD117" s="413"/>
      <c r="BE117" s="413"/>
      <c r="BF117" s="413"/>
      <c r="BG117" s="413"/>
      <c r="BH117" s="413"/>
      <c r="BI117" s="413"/>
      <c r="BJ117" s="413"/>
      <c r="BK117" s="413"/>
      <c r="BL117" s="413"/>
      <c r="BM117" s="413"/>
      <c r="BN117" s="413"/>
      <c r="BO117" s="413"/>
      <c r="BP117" s="413"/>
      <c r="BQ117" s="413"/>
      <c r="BR117" s="413"/>
      <c r="BS117" s="413"/>
      <c r="BT117" s="413"/>
      <c r="BU117" s="413"/>
      <c r="BV117" s="413"/>
      <c r="BW117" s="413"/>
      <c r="BX117" s="413"/>
      <c r="BY117" s="413"/>
      <c r="BZ117" s="413"/>
      <c r="CA117" s="413"/>
      <c r="CB117" s="413"/>
      <c r="CC117" s="413"/>
      <c r="CD117" s="413"/>
      <c r="CE117" s="413"/>
      <c r="CF117" s="413"/>
      <c r="CG117" s="413"/>
      <c r="CH117" s="413"/>
      <c r="CI117" s="413"/>
      <c r="CJ117" s="413"/>
      <c r="CK117" s="413"/>
      <c r="CL117" s="413"/>
      <c r="CM117" s="413"/>
      <c r="CN117" s="413"/>
      <c r="CO117" s="413"/>
      <c r="CP117" s="413"/>
      <c r="CQ117" s="413"/>
      <c r="CR117" s="413"/>
      <c r="CS117" s="413"/>
      <c r="CT117" s="413"/>
    </row>
    <row r="118" spans="19:98">
      <c r="S118" s="413"/>
      <c r="T118" s="413"/>
      <c r="U118" s="413"/>
      <c r="V118" s="413"/>
      <c r="W118" s="413"/>
      <c r="X118" s="413"/>
      <c r="Y118" s="413"/>
      <c r="Z118" s="413"/>
      <c r="AA118" s="413"/>
      <c r="AB118" s="413"/>
      <c r="AC118" s="413"/>
      <c r="AD118" s="413"/>
      <c r="AE118" s="413"/>
      <c r="AF118" s="413"/>
      <c r="AG118" s="413"/>
      <c r="AH118" s="413"/>
      <c r="AI118" s="413"/>
      <c r="AJ118" s="413"/>
      <c r="AK118" s="413"/>
      <c r="AL118" s="413"/>
      <c r="AM118" s="413"/>
      <c r="AN118" s="413"/>
      <c r="AO118" s="413"/>
      <c r="AP118" s="413"/>
      <c r="AQ118" s="413"/>
      <c r="AR118" s="413"/>
      <c r="AS118" s="413"/>
      <c r="AT118" s="413"/>
      <c r="AU118" s="413"/>
      <c r="AV118" s="413"/>
      <c r="AW118" s="413"/>
      <c r="AX118" s="413"/>
      <c r="AY118" s="413"/>
      <c r="AZ118" s="413"/>
      <c r="BA118" s="413"/>
      <c r="BB118" s="413"/>
      <c r="BC118" s="413"/>
      <c r="BD118" s="413"/>
      <c r="BE118" s="413"/>
      <c r="BF118" s="413"/>
      <c r="BG118" s="413"/>
      <c r="BH118" s="413"/>
      <c r="BI118" s="413"/>
      <c r="BJ118" s="413"/>
      <c r="BK118" s="413"/>
      <c r="BL118" s="413"/>
      <c r="BM118" s="413"/>
      <c r="BN118" s="413"/>
      <c r="BO118" s="413"/>
      <c r="BP118" s="413"/>
      <c r="BQ118" s="413"/>
      <c r="BR118" s="413"/>
      <c r="BS118" s="413"/>
      <c r="BT118" s="413"/>
      <c r="BU118" s="413"/>
      <c r="BV118" s="413"/>
      <c r="BW118" s="413"/>
      <c r="BX118" s="413"/>
      <c r="BY118" s="413"/>
      <c r="BZ118" s="413"/>
      <c r="CA118" s="413"/>
      <c r="CB118" s="413"/>
      <c r="CC118" s="413"/>
      <c r="CD118" s="413"/>
      <c r="CE118" s="413"/>
      <c r="CF118" s="413"/>
      <c r="CG118" s="413"/>
      <c r="CH118" s="413"/>
      <c r="CI118" s="413"/>
      <c r="CJ118" s="413"/>
      <c r="CK118" s="413"/>
      <c r="CL118" s="413"/>
      <c r="CM118" s="413"/>
      <c r="CN118" s="413"/>
      <c r="CO118" s="413"/>
      <c r="CP118" s="413"/>
      <c r="CQ118" s="413"/>
      <c r="CR118" s="413"/>
      <c r="CS118" s="413"/>
      <c r="CT118" s="413"/>
    </row>
    <row r="119" spans="19:98">
      <c r="S119" s="413"/>
      <c r="T119" s="413"/>
      <c r="U119" s="413"/>
      <c r="V119" s="413"/>
      <c r="W119" s="413"/>
      <c r="X119" s="413"/>
      <c r="Y119" s="413"/>
      <c r="Z119" s="413"/>
      <c r="AA119" s="413"/>
      <c r="AB119" s="413"/>
      <c r="AC119" s="413"/>
      <c r="AD119" s="413"/>
      <c r="AE119" s="413"/>
      <c r="AF119" s="413"/>
      <c r="AG119" s="413"/>
      <c r="AH119" s="413"/>
      <c r="AI119" s="413"/>
      <c r="AJ119" s="413"/>
      <c r="AK119" s="413"/>
      <c r="AL119" s="413"/>
      <c r="AM119" s="413"/>
      <c r="AN119" s="413"/>
      <c r="AO119" s="413"/>
      <c r="AP119" s="413"/>
      <c r="AQ119" s="413"/>
      <c r="AR119" s="413"/>
      <c r="AS119" s="413"/>
      <c r="AT119" s="413"/>
      <c r="AU119" s="413"/>
      <c r="AV119" s="413"/>
      <c r="AW119" s="413"/>
      <c r="AX119" s="413"/>
      <c r="AY119" s="413"/>
      <c r="AZ119" s="413"/>
      <c r="BA119" s="413"/>
      <c r="BB119" s="413"/>
      <c r="BC119" s="413"/>
      <c r="BD119" s="413"/>
      <c r="BE119" s="413"/>
      <c r="BF119" s="413"/>
      <c r="BG119" s="413"/>
      <c r="BH119" s="413"/>
      <c r="BI119" s="413"/>
      <c r="BJ119" s="413"/>
      <c r="BK119" s="413"/>
      <c r="BL119" s="413"/>
      <c r="BM119" s="413"/>
      <c r="BN119" s="413"/>
      <c r="BO119" s="413"/>
      <c r="BP119" s="413"/>
      <c r="BQ119" s="413"/>
      <c r="BR119" s="413"/>
      <c r="BS119" s="413"/>
      <c r="BT119" s="413"/>
      <c r="BU119" s="413"/>
      <c r="BV119" s="413"/>
      <c r="BW119" s="413"/>
      <c r="BX119" s="413"/>
      <c r="BY119" s="413"/>
      <c r="BZ119" s="413"/>
      <c r="CA119" s="413"/>
      <c r="CB119" s="413"/>
      <c r="CC119" s="413"/>
      <c r="CD119" s="413"/>
      <c r="CE119" s="413"/>
      <c r="CF119" s="413"/>
      <c r="CG119" s="413"/>
      <c r="CH119" s="413"/>
      <c r="CI119" s="413"/>
      <c r="CJ119" s="413"/>
      <c r="CK119" s="413"/>
      <c r="CL119" s="413"/>
      <c r="CM119" s="413"/>
      <c r="CN119" s="413"/>
      <c r="CO119" s="413"/>
      <c r="CP119" s="413"/>
      <c r="CQ119" s="413"/>
      <c r="CR119" s="413"/>
      <c r="CS119" s="413"/>
      <c r="CT119" s="413"/>
    </row>
    <row r="120" spans="19:98">
      <c r="S120" s="413"/>
      <c r="T120" s="413"/>
      <c r="U120" s="413"/>
      <c r="V120" s="413"/>
      <c r="W120" s="413"/>
      <c r="X120" s="413"/>
      <c r="Y120" s="413"/>
      <c r="Z120" s="413"/>
      <c r="AA120" s="413"/>
      <c r="AB120" s="413"/>
      <c r="AC120" s="413"/>
      <c r="AD120" s="413"/>
      <c r="AE120" s="413"/>
      <c r="AF120" s="413"/>
      <c r="AG120" s="413"/>
      <c r="AH120" s="413"/>
      <c r="AI120" s="413"/>
      <c r="AJ120" s="413"/>
      <c r="AK120" s="413"/>
      <c r="AL120" s="413"/>
      <c r="AM120" s="413"/>
      <c r="AN120" s="413"/>
      <c r="AO120" s="413"/>
      <c r="AP120" s="413"/>
      <c r="AQ120" s="413"/>
      <c r="AR120" s="413"/>
      <c r="AS120" s="413"/>
      <c r="AT120" s="413"/>
      <c r="AU120" s="413"/>
      <c r="AV120" s="413"/>
      <c r="AW120" s="413"/>
      <c r="AX120" s="413"/>
      <c r="AY120" s="413"/>
      <c r="AZ120" s="413"/>
      <c r="BA120" s="413"/>
      <c r="BB120" s="413"/>
      <c r="BC120" s="413"/>
      <c r="BD120" s="413"/>
      <c r="BE120" s="413"/>
      <c r="BF120" s="413"/>
      <c r="BG120" s="413"/>
      <c r="BH120" s="413"/>
      <c r="BI120" s="413"/>
      <c r="BJ120" s="413"/>
      <c r="BK120" s="413"/>
      <c r="BL120" s="413"/>
      <c r="BM120" s="413"/>
      <c r="BN120" s="413"/>
      <c r="BO120" s="413"/>
      <c r="BP120" s="413"/>
      <c r="BQ120" s="413"/>
      <c r="BR120" s="413"/>
      <c r="BS120" s="413"/>
      <c r="BT120" s="413"/>
      <c r="BU120" s="413"/>
      <c r="BV120" s="413"/>
      <c r="BW120" s="413"/>
      <c r="BX120" s="413"/>
      <c r="BY120" s="413"/>
      <c r="BZ120" s="413"/>
      <c r="CA120" s="413"/>
      <c r="CB120" s="413"/>
      <c r="CC120" s="413"/>
      <c r="CD120" s="413"/>
      <c r="CE120" s="413"/>
      <c r="CF120" s="413"/>
      <c r="CG120" s="413"/>
      <c r="CH120" s="413"/>
      <c r="CI120" s="413"/>
      <c r="CJ120" s="413"/>
      <c r="CK120" s="413"/>
      <c r="CL120" s="413"/>
      <c r="CM120" s="413"/>
      <c r="CN120" s="413"/>
      <c r="CO120" s="413"/>
      <c r="CP120" s="413"/>
      <c r="CQ120" s="413"/>
      <c r="CR120" s="413"/>
      <c r="CS120" s="413"/>
      <c r="CT120" s="413"/>
    </row>
    <row r="121" spans="19:98">
      <c r="S121" s="413"/>
      <c r="T121" s="413"/>
      <c r="U121" s="413"/>
      <c r="V121" s="413"/>
      <c r="W121" s="413"/>
      <c r="X121" s="413"/>
      <c r="Y121" s="413"/>
      <c r="Z121" s="413"/>
      <c r="AA121" s="413"/>
      <c r="AB121" s="413"/>
      <c r="AC121" s="413"/>
      <c r="AD121" s="413"/>
      <c r="AE121" s="413"/>
      <c r="AF121" s="413"/>
      <c r="AG121" s="413"/>
      <c r="AH121" s="413"/>
      <c r="AI121" s="413"/>
      <c r="AJ121" s="413"/>
      <c r="AK121" s="413"/>
      <c r="AL121" s="413"/>
      <c r="AM121" s="413"/>
      <c r="AN121" s="413"/>
      <c r="AO121" s="413"/>
      <c r="AP121" s="413"/>
      <c r="AQ121" s="413"/>
      <c r="AR121" s="413"/>
      <c r="AS121" s="413"/>
      <c r="AT121" s="413"/>
      <c r="AU121" s="413"/>
      <c r="AV121" s="413"/>
      <c r="AW121" s="413"/>
      <c r="AX121" s="413"/>
      <c r="AY121" s="413"/>
      <c r="AZ121" s="413"/>
      <c r="BA121" s="413"/>
      <c r="BB121" s="413"/>
      <c r="BC121" s="413"/>
      <c r="BD121" s="413"/>
      <c r="BE121" s="413"/>
      <c r="BF121" s="413"/>
      <c r="BG121" s="413"/>
      <c r="BH121" s="413"/>
      <c r="BI121" s="413"/>
      <c r="BJ121" s="413"/>
      <c r="BK121" s="413"/>
      <c r="BL121" s="413"/>
      <c r="BM121" s="413"/>
      <c r="BN121" s="413"/>
      <c r="BO121" s="413"/>
      <c r="BP121" s="413"/>
      <c r="BQ121" s="413"/>
      <c r="BR121" s="413"/>
      <c r="BS121" s="413"/>
      <c r="BT121" s="413"/>
      <c r="BU121" s="413"/>
      <c r="BV121" s="413"/>
      <c r="BW121" s="413"/>
      <c r="BX121" s="413"/>
      <c r="BY121" s="413"/>
      <c r="BZ121" s="413"/>
      <c r="CA121" s="413"/>
      <c r="CB121" s="413"/>
      <c r="CC121" s="413"/>
      <c r="CD121" s="413"/>
      <c r="CE121" s="413"/>
      <c r="CF121" s="413"/>
      <c r="CG121" s="413"/>
      <c r="CH121" s="413"/>
      <c r="CI121" s="413"/>
      <c r="CJ121" s="413"/>
      <c r="CK121" s="413"/>
      <c r="CL121" s="413"/>
      <c r="CM121" s="413"/>
      <c r="CN121" s="413"/>
      <c r="CO121" s="413"/>
      <c r="CP121" s="413"/>
      <c r="CQ121" s="413"/>
      <c r="CR121" s="413"/>
      <c r="CS121" s="413"/>
      <c r="CT121" s="413"/>
    </row>
    <row r="122" spans="19:98">
      <c r="S122" s="413"/>
      <c r="T122" s="413"/>
      <c r="U122" s="413"/>
      <c r="V122" s="413"/>
      <c r="W122" s="413"/>
      <c r="X122" s="413"/>
      <c r="Y122" s="413"/>
      <c r="Z122" s="413"/>
      <c r="AA122" s="413"/>
      <c r="AB122" s="413"/>
      <c r="AC122" s="413"/>
      <c r="AD122" s="413"/>
      <c r="AE122" s="413"/>
      <c r="AF122" s="413"/>
      <c r="AG122" s="413"/>
      <c r="AH122" s="413"/>
      <c r="AI122" s="413"/>
      <c r="AJ122" s="413"/>
      <c r="AK122" s="413"/>
      <c r="AL122" s="413"/>
      <c r="AM122" s="413"/>
      <c r="AN122" s="413"/>
      <c r="AO122" s="413"/>
      <c r="AP122" s="413"/>
      <c r="AQ122" s="413"/>
      <c r="AR122" s="413"/>
      <c r="AS122" s="413"/>
      <c r="AT122" s="413"/>
      <c r="AU122" s="413"/>
      <c r="AV122" s="413"/>
      <c r="AW122" s="413"/>
      <c r="AX122" s="413"/>
      <c r="AY122" s="413"/>
      <c r="AZ122" s="413"/>
      <c r="BA122" s="413"/>
      <c r="BB122" s="413"/>
      <c r="BC122" s="413"/>
      <c r="BD122" s="413"/>
      <c r="BE122" s="413"/>
      <c r="BF122" s="413"/>
      <c r="BG122" s="413"/>
      <c r="BH122" s="413"/>
      <c r="BI122" s="413"/>
      <c r="BJ122" s="413"/>
      <c r="BK122" s="413"/>
      <c r="BL122" s="413"/>
      <c r="BM122" s="413"/>
      <c r="BN122" s="413"/>
      <c r="BO122" s="413"/>
      <c r="BP122" s="413"/>
      <c r="BQ122" s="413"/>
      <c r="BR122" s="413"/>
      <c r="BS122" s="413"/>
      <c r="BT122" s="413"/>
      <c r="BU122" s="413"/>
      <c r="BV122" s="413"/>
      <c r="BW122" s="413"/>
      <c r="BX122" s="413"/>
      <c r="BY122" s="413"/>
      <c r="BZ122" s="413"/>
      <c r="CA122" s="413"/>
      <c r="CB122" s="413"/>
      <c r="CC122" s="413"/>
      <c r="CD122" s="413"/>
      <c r="CE122" s="413"/>
      <c r="CF122" s="413"/>
      <c r="CG122" s="413"/>
      <c r="CH122" s="413"/>
      <c r="CI122" s="413"/>
      <c r="CJ122" s="413"/>
      <c r="CK122" s="413"/>
      <c r="CL122" s="413"/>
      <c r="CM122" s="413"/>
      <c r="CN122" s="413"/>
      <c r="CO122" s="413"/>
      <c r="CP122" s="413"/>
      <c r="CQ122" s="413"/>
      <c r="CR122" s="413"/>
      <c r="CS122" s="413"/>
      <c r="CT122" s="413"/>
    </row>
    <row r="123" spans="19:98">
      <c r="S123" s="413"/>
      <c r="T123" s="413"/>
      <c r="U123" s="413"/>
      <c r="V123" s="413"/>
      <c r="W123" s="413"/>
      <c r="X123" s="413"/>
      <c r="Y123" s="413"/>
      <c r="Z123" s="413"/>
      <c r="AA123" s="413"/>
      <c r="AB123" s="413"/>
      <c r="AC123" s="413"/>
      <c r="AD123" s="413"/>
      <c r="AE123" s="413"/>
      <c r="AF123" s="413"/>
      <c r="AG123" s="413"/>
      <c r="AH123" s="413"/>
      <c r="AI123" s="413"/>
      <c r="AJ123" s="413"/>
      <c r="AK123" s="413"/>
      <c r="AL123" s="413"/>
      <c r="AM123" s="413"/>
      <c r="AN123" s="413"/>
      <c r="AO123" s="413"/>
      <c r="AP123" s="413"/>
      <c r="AQ123" s="413"/>
      <c r="AR123" s="413"/>
      <c r="AS123" s="413"/>
      <c r="AT123" s="413"/>
      <c r="AU123" s="413"/>
      <c r="AV123" s="413"/>
      <c r="AW123" s="413"/>
      <c r="AX123" s="413"/>
      <c r="AY123" s="413"/>
      <c r="AZ123" s="413"/>
      <c r="BA123" s="413"/>
      <c r="BB123" s="413"/>
      <c r="BC123" s="413"/>
      <c r="BD123" s="413"/>
      <c r="BE123" s="413"/>
      <c r="BF123" s="413"/>
      <c r="BG123" s="413"/>
      <c r="BH123" s="413"/>
      <c r="BI123" s="413"/>
      <c r="BJ123" s="413"/>
      <c r="BK123" s="413"/>
      <c r="BL123" s="413"/>
      <c r="BM123" s="413"/>
      <c r="BN123" s="413"/>
      <c r="BO123" s="413"/>
      <c r="BP123" s="413"/>
      <c r="BQ123" s="413"/>
      <c r="BR123" s="413"/>
      <c r="BS123" s="413"/>
      <c r="BT123" s="413"/>
      <c r="BU123" s="413"/>
      <c r="BV123" s="413"/>
      <c r="BW123" s="413"/>
      <c r="BX123" s="413"/>
      <c r="BY123" s="413"/>
      <c r="BZ123" s="413"/>
      <c r="CA123" s="413"/>
      <c r="CB123" s="413"/>
      <c r="CC123" s="413"/>
      <c r="CD123" s="413"/>
      <c r="CE123" s="413"/>
      <c r="CF123" s="413"/>
      <c r="CG123" s="413"/>
      <c r="CH123" s="413"/>
      <c r="CI123" s="413"/>
      <c r="CJ123" s="413"/>
      <c r="CK123" s="413"/>
      <c r="CL123" s="413"/>
      <c r="CM123" s="413"/>
      <c r="CN123" s="413"/>
      <c r="CO123" s="413"/>
      <c r="CP123" s="413"/>
      <c r="CQ123" s="413"/>
      <c r="CR123" s="413"/>
      <c r="CS123" s="413"/>
      <c r="CT123" s="413"/>
    </row>
    <row r="124" spans="19:98">
      <c r="S124" s="413"/>
      <c r="T124" s="413"/>
      <c r="U124" s="413"/>
      <c r="V124" s="413"/>
      <c r="W124" s="413"/>
      <c r="X124" s="413"/>
      <c r="Y124" s="413"/>
      <c r="Z124" s="413"/>
      <c r="AA124" s="413"/>
      <c r="AB124" s="413"/>
      <c r="AC124" s="413"/>
      <c r="AD124" s="413"/>
      <c r="AE124" s="413"/>
      <c r="AF124" s="413"/>
      <c r="AG124" s="413"/>
      <c r="AH124" s="413"/>
      <c r="AI124" s="413"/>
      <c r="AJ124" s="413"/>
      <c r="AK124" s="413"/>
      <c r="AL124" s="413"/>
      <c r="AM124" s="413"/>
      <c r="AN124" s="413"/>
      <c r="AO124" s="413"/>
      <c r="AP124" s="413"/>
      <c r="AQ124" s="413"/>
      <c r="AR124" s="413"/>
      <c r="AS124" s="413"/>
      <c r="AT124" s="413"/>
      <c r="AU124" s="413"/>
      <c r="AV124" s="413"/>
      <c r="AW124" s="413"/>
      <c r="AX124" s="413"/>
      <c r="AY124" s="413"/>
      <c r="AZ124" s="413"/>
      <c r="BA124" s="413"/>
      <c r="BB124" s="413"/>
      <c r="BC124" s="413"/>
      <c r="BD124" s="413"/>
      <c r="BE124" s="413"/>
      <c r="BF124" s="413"/>
      <c r="BG124" s="413"/>
      <c r="BH124" s="413"/>
      <c r="BI124" s="413"/>
      <c r="BJ124" s="413"/>
      <c r="BK124" s="413"/>
      <c r="BL124" s="413"/>
      <c r="BM124" s="413"/>
      <c r="BN124" s="413"/>
      <c r="BO124" s="413"/>
      <c r="BP124" s="413"/>
      <c r="BQ124" s="413"/>
      <c r="BR124" s="413"/>
      <c r="BS124" s="413"/>
      <c r="BT124" s="413"/>
      <c r="BU124" s="413"/>
      <c r="BV124" s="413"/>
      <c r="BW124" s="413"/>
      <c r="BX124" s="413"/>
      <c r="BY124" s="413"/>
      <c r="BZ124" s="413"/>
      <c r="CA124" s="413"/>
      <c r="CB124" s="413"/>
      <c r="CC124" s="413"/>
      <c r="CD124" s="413"/>
      <c r="CE124" s="413"/>
      <c r="CF124" s="413"/>
      <c r="CG124" s="413"/>
      <c r="CH124" s="413"/>
      <c r="CI124" s="413"/>
      <c r="CJ124" s="413"/>
      <c r="CK124" s="413"/>
      <c r="CL124" s="413"/>
      <c r="CM124" s="413"/>
      <c r="CN124" s="413"/>
      <c r="CO124" s="413"/>
      <c r="CP124" s="413"/>
      <c r="CQ124" s="413"/>
      <c r="CR124" s="413"/>
      <c r="CS124" s="413"/>
      <c r="CT124" s="413"/>
    </row>
    <row r="125" spans="19:98">
      <c r="S125" s="413"/>
      <c r="T125" s="413"/>
      <c r="U125" s="413"/>
      <c r="V125" s="413"/>
      <c r="W125" s="413"/>
      <c r="X125" s="413"/>
      <c r="Y125" s="413"/>
      <c r="Z125" s="413"/>
      <c r="AA125" s="413"/>
      <c r="AB125" s="413"/>
      <c r="AC125" s="413"/>
      <c r="AD125" s="413"/>
      <c r="AE125" s="413"/>
      <c r="AF125" s="413"/>
      <c r="AG125" s="413"/>
      <c r="AH125" s="413"/>
      <c r="AI125" s="413"/>
      <c r="AJ125" s="413"/>
      <c r="AK125" s="413"/>
      <c r="AL125" s="413"/>
      <c r="AM125" s="413"/>
      <c r="AN125" s="413"/>
      <c r="AO125" s="413"/>
      <c r="AP125" s="413"/>
      <c r="AQ125" s="413"/>
      <c r="AR125" s="413"/>
      <c r="AS125" s="413"/>
      <c r="AT125" s="413"/>
      <c r="AU125" s="413"/>
      <c r="AV125" s="413"/>
      <c r="AW125" s="413"/>
      <c r="AX125" s="413"/>
      <c r="AY125" s="413"/>
      <c r="AZ125" s="413"/>
      <c r="BA125" s="413"/>
      <c r="BB125" s="413"/>
      <c r="BC125" s="413"/>
      <c r="BD125" s="413"/>
      <c r="BE125" s="413"/>
      <c r="BF125" s="413"/>
      <c r="BG125" s="413"/>
      <c r="BH125" s="413"/>
      <c r="BI125" s="413"/>
      <c r="BJ125" s="413"/>
      <c r="BK125" s="413"/>
      <c r="BL125" s="413"/>
      <c r="BM125" s="413"/>
      <c r="BN125" s="413"/>
      <c r="BO125" s="413"/>
      <c r="BP125" s="413"/>
      <c r="BQ125" s="413"/>
      <c r="BR125" s="413"/>
      <c r="BS125" s="413"/>
      <c r="BT125" s="413"/>
      <c r="BU125" s="413"/>
      <c r="BV125" s="413"/>
      <c r="BW125" s="413"/>
      <c r="BX125" s="413"/>
      <c r="BY125" s="413"/>
      <c r="BZ125" s="413"/>
      <c r="CA125" s="413"/>
      <c r="CB125" s="413"/>
      <c r="CC125" s="413"/>
      <c r="CD125" s="413"/>
      <c r="CE125" s="413"/>
      <c r="CF125" s="413"/>
      <c r="CG125" s="413"/>
      <c r="CH125" s="413"/>
      <c r="CI125" s="413"/>
      <c r="CJ125" s="413"/>
      <c r="CK125" s="413"/>
      <c r="CL125" s="413"/>
      <c r="CM125" s="413"/>
      <c r="CN125" s="413"/>
      <c r="CO125" s="413"/>
      <c r="CP125" s="413"/>
      <c r="CQ125" s="413"/>
      <c r="CR125" s="413"/>
      <c r="CS125" s="413"/>
      <c r="CT125" s="413"/>
    </row>
    <row r="126" spans="19:98">
      <c r="S126" s="413"/>
      <c r="T126" s="413"/>
      <c r="U126" s="413"/>
      <c r="V126" s="413"/>
      <c r="W126" s="413"/>
      <c r="X126" s="413"/>
      <c r="Y126" s="413"/>
      <c r="Z126" s="413"/>
      <c r="AA126" s="413"/>
      <c r="AB126" s="413"/>
      <c r="AC126" s="413"/>
      <c r="AD126" s="413"/>
      <c r="AE126" s="413"/>
      <c r="AF126" s="413"/>
      <c r="AG126" s="413"/>
      <c r="AH126" s="413"/>
      <c r="AI126" s="413"/>
      <c r="AJ126" s="413"/>
      <c r="AK126" s="413"/>
      <c r="AL126" s="413"/>
      <c r="AM126" s="413"/>
      <c r="AN126" s="413"/>
      <c r="AO126" s="413"/>
      <c r="AP126" s="413"/>
      <c r="AQ126" s="413"/>
      <c r="AR126" s="413"/>
      <c r="AS126" s="413"/>
      <c r="AT126" s="413"/>
      <c r="AU126" s="413"/>
      <c r="AV126" s="413"/>
      <c r="AW126" s="413"/>
      <c r="AX126" s="413"/>
      <c r="AY126" s="413"/>
      <c r="AZ126" s="413"/>
      <c r="BA126" s="413"/>
      <c r="BB126" s="413"/>
      <c r="BC126" s="413"/>
      <c r="BD126" s="413"/>
      <c r="BE126" s="413"/>
      <c r="BF126" s="413"/>
      <c r="BG126" s="413"/>
      <c r="BH126" s="413"/>
      <c r="BI126" s="413"/>
      <c r="BJ126" s="413"/>
      <c r="BK126" s="413"/>
      <c r="BL126" s="413"/>
      <c r="BM126" s="413"/>
      <c r="BN126" s="413"/>
      <c r="BO126" s="413"/>
      <c r="BP126" s="413"/>
      <c r="BQ126" s="413"/>
      <c r="BR126" s="413"/>
      <c r="BS126" s="413"/>
      <c r="BT126" s="413"/>
      <c r="BU126" s="413"/>
      <c r="BV126" s="413"/>
      <c r="BW126" s="413"/>
      <c r="BX126" s="413"/>
      <c r="BY126" s="413"/>
      <c r="BZ126" s="413"/>
      <c r="CA126" s="413"/>
      <c r="CB126" s="413"/>
      <c r="CC126" s="413"/>
      <c r="CD126" s="413"/>
      <c r="CE126" s="413"/>
      <c r="CF126" s="413"/>
      <c r="CG126" s="413"/>
      <c r="CH126" s="413"/>
      <c r="CI126" s="413"/>
      <c r="CJ126" s="413"/>
      <c r="CK126" s="413"/>
      <c r="CL126" s="413"/>
      <c r="CM126" s="413"/>
      <c r="CN126" s="413"/>
      <c r="CO126" s="413"/>
      <c r="CP126" s="413"/>
      <c r="CQ126" s="413"/>
      <c r="CR126" s="413"/>
      <c r="CS126" s="413"/>
      <c r="CT126" s="413"/>
    </row>
    <row r="127" spans="19:98">
      <c r="S127" s="413"/>
      <c r="T127" s="413"/>
      <c r="U127" s="413"/>
      <c r="V127" s="413"/>
      <c r="W127" s="413"/>
      <c r="X127" s="413"/>
      <c r="Y127" s="413"/>
      <c r="Z127" s="413"/>
      <c r="AA127" s="413"/>
      <c r="AB127" s="413"/>
      <c r="AC127" s="413"/>
      <c r="AD127" s="413"/>
      <c r="AE127" s="413"/>
      <c r="AF127" s="413"/>
      <c r="AG127" s="413"/>
      <c r="AH127" s="413"/>
      <c r="AI127" s="413"/>
      <c r="AJ127" s="413"/>
      <c r="AK127" s="413"/>
      <c r="AL127" s="413"/>
      <c r="AM127" s="413"/>
      <c r="AN127" s="413"/>
      <c r="AO127" s="413"/>
      <c r="AP127" s="413"/>
      <c r="AQ127" s="413"/>
      <c r="AR127" s="413"/>
      <c r="AS127" s="413"/>
      <c r="AT127" s="413"/>
      <c r="AU127" s="413"/>
      <c r="AV127" s="413"/>
      <c r="AW127" s="413"/>
      <c r="AX127" s="413"/>
      <c r="AY127" s="413"/>
      <c r="AZ127" s="413"/>
      <c r="BA127" s="413"/>
      <c r="BB127" s="413"/>
      <c r="BC127" s="413"/>
      <c r="BD127" s="413"/>
      <c r="BE127" s="413"/>
      <c r="BF127" s="413"/>
      <c r="BG127" s="413"/>
      <c r="BH127" s="413"/>
      <c r="BI127" s="413"/>
      <c r="BJ127" s="413"/>
      <c r="BK127" s="413"/>
      <c r="BL127" s="413"/>
      <c r="BM127" s="413"/>
      <c r="BN127" s="413"/>
      <c r="BO127" s="413"/>
      <c r="BP127" s="413"/>
      <c r="BQ127" s="413"/>
      <c r="BR127" s="413"/>
      <c r="BS127" s="413"/>
      <c r="BT127" s="413"/>
      <c r="BU127" s="413"/>
      <c r="BV127" s="413"/>
      <c r="BW127" s="413"/>
      <c r="BX127" s="413"/>
      <c r="BY127" s="413"/>
      <c r="BZ127" s="413"/>
      <c r="CA127" s="413"/>
      <c r="CB127" s="413"/>
      <c r="CC127" s="413"/>
      <c r="CD127" s="413"/>
      <c r="CE127" s="413"/>
      <c r="CF127" s="413"/>
      <c r="CG127" s="413"/>
      <c r="CH127" s="413"/>
      <c r="CI127" s="413"/>
      <c r="CJ127" s="413"/>
      <c r="CK127" s="413"/>
      <c r="CL127" s="413"/>
      <c r="CM127" s="413"/>
      <c r="CN127" s="413"/>
      <c r="CO127" s="413"/>
      <c r="CP127" s="413"/>
      <c r="CQ127" s="413"/>
      <c r="CR127" s="413"/>
      <c r="CS127" s="413"/>
      <c r="CT127" s="413"/>
    </row>
    <row r="128" spans="19:98">
      <c r="S128" s="413"/>
      <c r="T128" s="413"/>
      <c r="U128" s="413"/>
      <c r="V128" s="413"/>
      <c r="W128" s="413"/>
      <c r="X128" s="413"/>
      <c r="Y128" s="413"/>
      <c r="Z128" s="413"/>
      <c r="AA128" s="413"/>
      <c r="AB128" s="413"/>
      <c r="AC128" s="413"/>
      <c r="AD128" s="413"/>
      <c r="AE128" s="413"/>
      <c r="AF128" s="413"/>
      <c r="AG128" s="413"/>
      <c r="AH128" s="413"/>
      <c r="AI128" s="413"/>
      <c r="AJ128" s="413"/>
      <c r="AK128" s="413"/>
      <c r="AL128" s="413"/>
      <c r="AM128" s="413"/>
      <c r="AN128" s="413"/>
      <c r="AO128" s="413"/>
      <c r="AP128" s="413"/>
      <c r="AQ128" s="413"/>
      <c r="AR128" s="413"/>
      <c r="AS128" s="413"/>
      <c r="AT128" s="413"/>
      <c r="AU128" s="413"/>
      <c r="AV128" s="413"/>
      <c r="AW128" s="413"/>
      <c r="AX128" s="413"/>
      <c r="AY128" s="413"/>
      <c r="AZ128" s="413"/>
      <c r="BA128" s="413"/>
      <c r="BB128" s="413"/>
      <c r="BC128" s="413"/>
      <c r="BD128" s="413"/>
      <c r="BE128" s="413"/>
      <c r="BF128" s="413"/>
      <c r="BG128" s="413"/>
      <c r="BH128" s="413"/>
      <c r="BI128" s="413"/>
      <c r="BJ128" s="413"/>
      <c r="BK128" s="413"/>
      <c r="BL128" s="413"/>
      <c r="BM128" s="413"/>
      <c r="BN128" s="413"/>
      <c r="BO128" s="413"/>
      <c r="BP128" s="413"/>
      <c r="BQ128" s="413"/>
      <c r="BR128" s="413"/>
      <c r="BS128" s="413"/>
      <c r="BT128" s="413"/>
      <c r="BU128" s="413"/>
      <c r="BV128" s="413"/>
      <c r="BW128" s="413"/>
      <c r="BX128" s="413"/>
      <c r="BY128" s="413"/>
      <c r="BZ128" s="413"/>
      <c r="CA128" s="413"/>
      <c r="CB128" s="413"/>
      <c r="CC128" s="413"/>
      <c r="CD128" s="413"/>
      <c r="CE128" s="413"/>
      <c r="CF128" s="413"/>
      <c r="CG128" s="413"/>
      <c r="CH128" s="413"/>
      <c r="CI128" s="413"/>
      <c r="CJ128" s="413"/>
      <c r="CK128" s="413"/>
      <c r="CL128" s="413"/>
      <c r="CM128" s="413"/>
      <c r="CN128" s="413"/>
      <c r="CO128" s="413"/>
      <c r="CP128" s="413"/>
      <c r="CQ128" s="413"/>
      <c r="CR128" s="413"/>
      <c r="CS128" s="413"/>
      <c r="CT128" s="413"/>
    </row>
    <row r="129" spans="19:98">
      <c r="S129" s="413"/>
      <c r="T129" s="413"/>
      <c r="U129" s="413"/>
      <c r="V129" s="413"/>
      <c r="W129" s="413"/>
      <c r="X129" s="413"/>
      <c r="Y129" s="413"/>
      <c r="Z129" s="413"/>
      <c r="AA129" s="413"/>
      <c r="AB129" s="413"/>
      <c r="AC129" s="413"/>
      <c r="AD129" s="413"/>
      <c r="AE129" s="413"/>
      <c r="AF129" s="413"/>
      <c r="AG129" s="413"/>
      <c r="AH129" s="413"/>
      <c r="AI129" s="413"/>
      <c r="AJ129" s="413"/>
      <c r="AK129" s="413"/>
      <c r="AL129" s="413"/>
      <c r="AM129" s="413"/>
      <c r="AN129" s="413"/>
      <c r="AO129" s="413"/>
      <c r="AP129" s="413"/>
      <c r="AQ129" s="413"/>
      <c r="AR129" s="413"/>
      <c r="AS129" s="413"/>
      <c r="AT129" s="413"/>
      <c r="AU129" s="413"/>
      <c r="AV129" s="413"/>
      <c r="AW129" s="413"/>
      <c r="AX129" s="413"/>
      <c r="AY129" s="413"/>
      <c r="AZ129" s="413"/>
      <c r="BA129" s="413"/>
      <c r="BB129" s="413"/>
      <c r="BC129" s="413"/>
      <c r="BD129" s="413"/>
      <c r="BE129" s="413"/>
      <c r="BF129" s="413"/>
      <c r="BG129" s="413"/>
      <c r="BH129" s="413"/>
      <c r="BI129" s="413"/>
      <c r="BJ129" s="413"/>
      <c r="BK129" s="413"/>
      <c r="BL129" s="413"/>
      <c r="BM129" s="413"/>
      <c r="BN129" s="413"/>
      <c r="BO129" s="413"/>
      <c r="BP129" s="413"/>
      <c r="BQ129" s="413"/>
      <c r="BR129" s="413"/>
      <c r="BS129" s="413"/>
      <c r="BT129" s="413"/>
      <c r="BU129" s="413"/>
      <c r="BV129" s="413"/>
      <c r="BW129" s="413"/>
      <c r="BX129" s="413"/>
      <c r="BY129" s="413"/>
      <c r="BZ129" s="413"/>
      <c r="CA129" s="413"/>
      <c r="CB129" s="413"/>
      <c r="CC129" s="413"/>
      <c r="CD129" s="413"/>
      <c r="CE129" s="413"/>
      <c r="CF129" s="413"/>
      <c r="CG129" s="413"/>
      <c r="CH129" s="413"/>
      <c r="CI129" s="413"/>
      <c r="CJ129" s="413"/>
      <c r="CK129" s="413"/>
      <c r="CL129" s="413"/>
      <c r="CM129" s="413"/>
      <c r="CN129" s="413"/>
      <c r="CO129" s="413"/>
      <c r="CP129" s="413"/>
      <c r="CQ129" s="413"/>
      <c r="CR129" s="413"/>
      <c r="CS129" s="413"/>
      <c r="CT129" s="413"/>
    </row>
    <row r="130" spans="19:98">
      <c r="S130" s="413"/>
      <c r="T130" s="413"/>
      <c r="U130" s="413"/>
      <c r="V130" s="413"/>
      <c r="W130" s="413"/>
      <c r="X130" s="413"/>
      <c r="Y130" s="413"/>
      <c r="Z130" s="413"/>
      <c r="AA130" s="413"/>
      <c r="AB130" s="413"/>
      <c r="AC130" s="413"/>
      <c r="AD130" s="413"/>
      <c r="AE130" s="413"/>
      <c r="AF130" s="413"/>
      <c r="AG130" s="413"/>
      <c r="AH130" s="413"/>
      <c r="AI130" s="413"/>
      <c r="AJ130" s="413"/>
      <c r="AK130" s="413"/>
      <c r="AL130" s="413"/>
      <c r="AM130" s="413"/>
      <c r="AN130" s="413"/>
      <c r="AO130" s="413"/>
      <c r="AP130" s="413"/>
      <c r="AQ130" s="413"/>
      <c r="AR130" s="413"/>
      <c r="AS130" s="413"/>
      <c r="AT130" s="413"/>
      <c r="AU130" s="413"/>
      <c r="AV130" s="413"/>
      <c r="AW130" s="413"/>
      <c r="AX130" s="413"/>
      <c r="AY130" s="413"/>
      <c r="AZ130" s="413"/>
      <c r="BA130" s="413"/>
      <c r="BB130" s="413"/>
      <c r="BC130" s="413"/>
      <c r="BD130" s="413"/>
      <c r="BE130" s="413"/>
      <c r="BF130" s="413"/>
      <c r="BG130" s="413"/>
      <c r="BH130" s="413"/>
      <c r="BI130" s="413"/>
      <c r="BJ130" s="413"/>
      <c r="BK130" s="413"/>
      <c r="BL130" s="413"/>
      <c r="BM130" s="413"/>
      <c r="BN130" s="413"/>
      <c r="BO130" s="413"/>
      <c r="BP130" s="413"/>
      <c r="BQ130" s="413"/>
      <c r="BR130" s="413"/>
      <c r="BS130" s="413"/>
      <c r="BT130" s="413"/>
      <c r="BU130" s="413"/>
      <c r="BV130" s="413"/>
      <c r="BW130" s="413"/>
      <c r="BX130" s="413"/>
      <c r="BY130" s="413"/>
      <c r="BZ130" s="413"/>
      <c r="CA130" s="413"/>
      <c r="CB130" s="413"/>
      <c r="CC130" s="413"/>
      <c r="CD130" s="413"/>
      <c r="CE130" s="413"/>
      <c r="CF130" s="413"/>
      <c r="CG130" s="413"/>
      <c r="CH130" s="413"/>
      <c r="CI130" s="413"/>
      <c r="CJ130" s="413"/>
      <c r="CK130" s="413"/>
      <c r="CL130" s="413"/>
      <c r="CM130" s="413"/>
      <c r="CN130" s="413"/>
      <c r="CO130" s="413"/>
      <c r="CP130" s="413"/>
      <c r="CQ130" s="413"/>
      <c r="CR130" s="413"/>
      <c r="CS130" s="413"/>
      <c r="CT130" s="413"/>
    </row>
    <row r="131" spans="19:98">
      <c r="S131" s="413"/>
      <c r="T131" s="413"/>
      <c r="U131" s="413"/>
      <c r="V131" s="413"/>
      <c r="W131" s="413"/>
      <c r="X131" s="413"/>
      <c r="Y131" s="413"/>
      <c r="Z131" s="413"/>
      <c r="AA131" s="413"/>
      <c r="AB131" s="413"/>
      <c r="AC131" s="413"/>
      <c r="AD131" s="413"/>
      <c r="AE131" s="413"/>
      <c r="AF131" s="413"/>
      <c r="AG131" s="413"/>
      <c r="AH131" s="413"/>
      <c r="AI131" s="413"/>
      <c r="AJ131" s="413"/>
      <c r="AK131" s="413"/>
      <c r="AL131" s="413"/>
      <c r="AM131" s="413"/>
      <c r="AN131" s="413"/>
      <c r="AO131" s="413"/>
      <c r="AP131" s="413"/>
      <c r="AQ131" s="413"/>
      <c r="AR131" s="413"/>
      <c r="AS131" s="413"/>
      <c r="AT131" s="413"/>
      <c r="AU131" s="413"/>
      <c r="AV131" s="413"/>
      <c r="AW131" s="413"/>
      <c r="AX131" s="413"/>
      <c r="AY131" s="413"/>
      <c r="AZ131" s="413"/>
      <c r="BA131" s="413"/>
      <c r="BB131" s="413"/>
      <c r="BC131" s="413"/>
      <c r="BD131" s="413"/>
      <c r="BE131" s="413"/>
      <c r="BF131" s="413"/>
      <c r="BG131" s="413"/>
      <c r="BH131" s="413"/>
      <c r="BI131" s="413"/>
      <c r="BJ131" s="413"/>
      <c r="BK131" s="413"/>
      <c r="BL131" s="413"/>
      <c r="BM131" s="413"/>
      <c r="BN131" s="413"/>
      <c r="BO131" s="413"/>
      <c r="BP131" s="413"/>
      <c r="BQ131" s="413"/>
      <c r="BR131" s="413"/>
      <c r="BS131" s="413"/>
      <c r="BT131" s="413"/>
      <c r="BU131" s="413"/>
      <c r="BV131" s="413"/>
      <c r="BW131" s="413"/>
      <c r="BX131" s="413"/>
      <c r="BY131" s="413"/>
      <c r="BZ131" s="413"/>
      <c r="CA131" s="413"/>
      <c r="CB131" s="413"/>
      <c r="CC131" s="413"/>
      <c r="CD131" s="413"/>
      <c r="CE131" s="413"/>
      <c r="CF131" s="413"/>
      <c r="CG131" s="413"/>
      <c r="CH131" s="413"/>
      <c r="CI131" s="413"/>
      <c r="CJ131" s="413"/>
      <c r="CK131" s="413"/>
      <c r="CL131" s="413"/>
      <c r="CM131" s="413"/>
      <c r="CN131" s="413"/>
      <c r="CO131" s="413"/>
      <c r="CP131" s="413"/>
      <c r="CQ131" s="413"/>
      <c r="CR131" s="413"/>
      <c r="CS131" s="413"/>
      <c r="CT131" s="413"/>
    </row>
    <row r="132" spans="19:98">
      <c r="S132" s="413"/>
      <c r="T132" s="413"/>
      <c r="U132" s="413"/>
      <c r="V132" s="413"/>
      <c r="W132" s="413"/>
      <c r="X132" s="413"/>
      <c r="Y132" s="413"/>
      <c r="Z132" s="413"/>
      <c r="AA132" s="413"/>
      <c r="AB132" s="413"/>
      <c r="AC132" s="413"/>
      <c r="AD132" s="413"/>
      <c r="AE132" s="413"/>
      <c r="AF132" s="413"/>
      <c r="AG132" s="413"/>
      <c r="AH132" s="413"/>
      <c r="AI132" s="413"/>
      <c r="AJ132" s="413"/>
      <c r="AK132" s="413"/>
      <c r="AL132" s="413"/>
      <c r="AM132" s="413"/>
      <c r="AN132" s="413"/>
      <c r="AO132" s="413"/>
      <c r="AP132" s="413"/>
      <c r="AQ132" s="413"/>
      <c r="AR132" s="413"/>
      <c r="AS132" s="413"/>
      <c r="AT132" s="413"/>
      <c r="AU132" s="413"/>
      <c r="AV132" s="413"/>
      <c r="AW132" s="413"/>
      <c r="AX132" s="413"/>
      <c r="AY132" s="413"/>
      <c r="AZ132" s="413"/>
      <c r="BA132" s="413"/>
      <c r="BB132" s="413"/>
      <c r="BC132" s="413"/>
      <c r="BD132" s="413"/>
      <c r="BE132" s="413"/>
      <c r="BF132" s="413"/>
      <c r="BG132" s="413"/>
      <c r="BH132" s="413"/>
      <c r="BI132" s="413"/>
      <c r="BJ132" s="413"/>
      <c r="BK132" s="413"/>
      <c r="BL132" s="413"/>
      <c r="BM132" s="413"/>
      <c r="BN132" s="413"/>
      <c r="BO132" s="413"/>
      <c r="BP132" s="413"/>
      <c r="BQ132" s="413"/>
      <c r="BR132" s="413"/>
      <c r="BS132" s="413"/>
      <c r="BT132" s="413"/>
      <c r="BU132" s="413"/>
      <c r="BV132" s="413"/>
      <c r="BW132" s="413"/>
      <c r="BX132" s="413"/>
      <c r="BY132" s="413"/>
      <c r="BZ132" s="413"/>
      <c r="CA132" s="413"/>
      <c r="CB132" s="413"/>
      <c r="CC132" s="413"/>
      <c r="CD132" s="413"/>
      <c r="CE132" s="413"/>
      <c r="CF132" s="413"/>
      <c r="CG132" s="413"/>
      <c r="CH132" s="413"/>
      <c r="CI132" s="413"/>
      <c r="CJ132" s="413"/>
      <c r="CK132" s="413"/>
      <c r="CL132" s="413"/>
      <c r="CM132" s="413"/>
      <c r="CN132" s="413"/>
      <c r="CO132" s="413"/>
      <c r="CP132" s="413"/>
      <c r="CQ132" s="413"/>
      <c r="CR132" s="413"/>
      <c r="CS132" s="413"/>
      <c r="CT132" s="413"/>
    </row>
    <row r="133" spans="19:98">
      <c r="S133" s="413"/>
      <c r="T133" s="413"/>
      <c r="U133" s="413"/>
      <c r="V133" s="413"/>
      <c r="W133" s="413"/>
      <c r="X133" s="413"/>
      <c r="Y133" s="413"/>
      <c r="Z133" s="413"/>
      <c r="AA133" s="413"/>
      <c r="AB133" s="413"/>
      <c r="AC133" s="413"/>
      <c r="AD133" s="413"/>
      <c r="AE133" s="413"/>
      <c r="AF133" s="413"/>
      <c r="AG133" s="413"/>
      <c r="AH133" s="413"/>
      <c r="AI133" s="413"/>
      <c r="AJ133" s="413"/>
      <c r="AK133" s="413"/>
      <c r="AL133" s="413"/>
      <c r="AM133" s="413"/>
      <c r="AN133" s="413"/>
      <c r="AO133" s="413"/>
      <c r="AP133" s="413"/>
      <c r="AQ133" s="413"/>
      <c r="AR133" s="413"/>
      <c r="AS133" s="413"/>
      <c r="AT133" s="413"/>
      <c r="AU133" s="413"/>
      <c r="AV133" s="413"/>
      <c r="AW133" s="413"/>
      <c r="AX133" s="413"/>
      <c r="AY133" s="413"/>
      <c r="AZ133" s="413"/>
      <c r="BA133" s="413"/>
      <c r="BB133" s="413"/>
      <c r="BC133" s="413"/>
      <c r="BD133" s="413"/>
      <c r="BE133" s="413"/>
      <c r="BF133" s="413"/>
      <c r="BG133" s="413"/>
      <c r="BH133" s="413"/>
      <c r="BI133" s="413"/>
      <c r="BJ133" s="413"/>
      <c r="BK133" s="413"/>
      <c r="BL133" s="413"/>
      <c r="BM133" s="413"/>
      <c r="BN133" s="413"/>
      <c r="BO133" s="413"/>
      <c r="BP133" s="413"/>
      <c r="BQ133" s="413"/>
      <c r="BR133" s="413"/>
      <c r="BS133" s="413"/>
      <c r="BT133" s="413"/>
      <c r="BU133" s="413"/>
      <c r="BV133" s="413"/>
      <c r="BW133" s="413"/>
      <c r="BX133" s="413"/>
      <c r="BY133" s="413"/>
      <c r="BZ133" s="413"/>
      <c r="CA133" s="413"/>
      <c r="CB133" s="413"/>
      <c r="CC133" s="413"/>
      <c r="CD133" s="413"/>
      <c r="CE133" s="413"/>
      <c r="CF133" s="413"/>
      <c r="CG133" s="413"/>
      <c r="CH133" s="413"/>
      <c r="CI133" s="413"/>
      <c r="CJ133" s="413"/>
      <c r="CK133" s="413"/>
      <c r="CL133" s="413"/>
      <c r="CM133" s="413"/>
      <c r="CN133" s="413"/>
      <c r="CO133" s="413"/>
      <c r="CP133" s="413"/>
      <c r="CQ133" s="413"/>
      <c r="CR133" s="413"/>
      <c r="CS133" s="413"/>
      <c r="CT133" s="413"/>
    </row>
    <row r="134" spans="19:98">
      <c r="S134" s="413"/>
      <c r="T134" s="413"/>
      <c r="U134" s="413"/>
      <c r="V134" s="413"/>
      <c r="W134" s="413"/>
      <c r="X134" s="413"/>
      <c r="Y134" s="413"/>
      <c r="Z134" s="413"/>
      <c r="AA134" s="413"/>
      <c r="AB134" s="413"/>
      <c r="AC134" s="413"/>
      <c r="AD134" s="413"/>
      <c r="AE134" s="413"/>
      <c r="AF134" s="413"/>
      <c r="AG134" s="413"/>
      <c r="AH134" s="413"/>
      <c r="AI134" s="413"/>
      <c r="AJ134" s="413"/>
      <c r="AK134" s="413"/>
      <c r="AL134" s="413"/>
      <c r="AM134" s="413"/>
      <c r="AN134" s="413"/>
      <c r="AO134" s="413"/>
      <c r="AP134" s="413"/>
      <c r="AQ134" s="413"/>
      <c r="AR134" s="413"/>
      <c r="AS134" s="413"/>
      <c r="AT134" s="413"/>
      <c r="AU134" s="413"/>
      <c r="AV134" s="413"/>
      <c r="AW134" s="413"/>
      <c r="AX134" s="413"/>
      <c r="AY134" s="413"/>
      <c r="AZ134" s="413"/>
      <c r="BA134" s="413"/>
      <c r="BB134" s="413"/>
      <c r="BC134" s="413"/>
      <c r="BD134" s="413"/>
      <c r="BE134" s="413"/>
      <c r="BF134" s="413"/>
      <c r="BG134" s="413"/>
      <c r="BH134" s="413"/>
      <c r="BI134" s="413"/>
      <c r="BJ134" s="413"/>
      <c r="BK134" s="413"/>
      <c r="BL134" s="413"/>
      <c r="BM134" s="413"/>
      <c r="BN134" s="413"/>
      <c r="BO134" s="413"/>
      <c r="BP134" s="413"/>
      <c r="BQ134" s="413"/>
      <c r="BR134" s="413"/>
      <c r="BS134" s="413"/>
      <c r="BT134" s="413"/>
      <c r="BU134" s="413"/>
      <c r="BV134" s="413"/>
      <c r="BW134" s="413"/>
      <c r="BX134" s="413"/>
      <c r="BY134" s="413"/>
      <c r="BZ134" s="413"/>
      <c r="CA134" s="413"/>
      <c r="CB134" s="413"/>
      <c r="CC134" s="413"/>
      <c r="CD134" s="413"/>
      <c r="CE134" s="413"/>
      <c r="CF134" s="413"/>
      <c r="CG134" s="413"/>
      <c r="CH134" s="413"/>
      <c r="CI134" s="413"/>
      <c r="CJ134" s="413"/>
      <c r="CK134" s="413"/>
      <c r="CL134" s="413"/>
      <c r="CM134" s="413"/>
      <c r="CN134" s="413"/>
      <c r="CO134" s="413"/>
      <c r="CP134" s="413"/>
      <c r="CQ134" s="413"/>
      <c r="CR134" s="413"/>
      <c r="CS134" s="413"/>
      <c r="CT134" s="413"/>
    </row>
    <row r="135" spans="19:98">
      <c r="S135" s="413"/>
      <c r="T135" s="413"/>
      <c r="U135" s="413"/>
      <c r="V135" s="413"/>
      <c r="W135" s="413"/>
      <c r="X135" s="413"/>
      <c r="Y135" s="413"/>
      <c r="Z135" s="413"/>
      <c r="AA135" s="413"/>
      <c r="AB135" s="413"/>
      <c r="AC135" s="413"/>
      <c r="AD135" s="413"/>
      <c r="AE135" s="413"/>
      <c r="AF135" s="413"/>
      <c r="AG135" s="413"/>
      <c r="AH135" s="413"/>
      <c r="AI135" s="413"/>
      <c r="AJ135" s="413"/>
      <c r="AK135" s="413"/>
      <c r="AL135" s="413"/>
      <c r="AM135" s="413"/>
      <c r="AN135" s="413"/>
      <c r="AO135" s="413"/>
      <c r="AP135" s="413"/>
      <c r="AQ135" s="413"/>
      <c r="AR135" s="413"/>
      <c r="AS135" s="413"/>
      <c r="AT135" s="413"/>
      <c r="AU135" s="413"/>
      <c r="AV135" s="413"/>
      <c r="AW135" s="413"/>
      <c r="AX135" s="413"/>
      <c r="AY135" s="413"/>
      <c r="AZ135" s="413"/>
      <c r="BA135" s="413"/>
      <c r="BB135" s="413"/>
      <c r="BC135" s="413"/>
      <c r="BD135" s="413"/>
      <c r="BE135" s="413"/>
      <c r="BF135" s="413"/>
      <c r="BG135" s="413"/>
      <c r="BH135" s="413"/>
      <c r="BI135" s="413"/>
      <c r="BJ135" s="413"/>
      <c r="BK135" s="413"/>
      <c r="BL135" s="413"/>
      <c r="BM135" s="413"/>
      <c r="BN135" s="413"/>
      <c r="BO135" s="413"/>
      <c r="BP135" s="413"/>
      <c r="BQ135" s="413"/>
      <c r="BR135" s="413"/>
      <c r="BS135" s="413"/>
      <c r="BT135" s="413"/>
      <c r="BU135" s="413"/>
      <c r="BV135" s="413"/>
      <c r="BW135" s="413"/>
      <c r="BX135" s="413"/>
      <c r="BY135" s="413"/>
      <c r="BZ135" s="413"/>
      <c r="CA135" s="413"/>
      <c r="CB135" s="413"/>
      <c r="CC135" s="413"/>
      <c r="CD135" s="413"/>
      <c r="CE135" s="413"/>
      <c r="CF135" s="413"/>
      <c r="CG135" s="413"/>
      <c r="CH135" s="413"/>
      <c r="CI135" s="413"/>
      <c r="CJ135" s="413"/>
      <c r="CK135" s="413"/>
      <c r="CL135" s="413"/>
      <c r="CM135" s="413"/>
      <c r="CN135" s="413"/>
      <c r="CO135" s="413"/>
      <c r="CP135" s="413"/>
      <c r="CQ135" s="413"/>
      <c r="CR135" s="413"/>
      <c r="CS135" s="413"/>
      <c r="CT135" s="413"/>
    </row>
    <row r="136" spans="19:98">
      <c r="S136" s="413"/>
      <c r="T136" s="413"/>
      <c r="U136" s="413"/>
      <c r="V136" s="413"/>
      <c r="W136" s="413"/>
      <c r="X136" s="413"/>
      <c r="Y136" s="413"/>
      <c r="Z136" s="413"/>
      <c r="AA136" s="413"/>
      <c r="AB136" s="413"/>
      <c r="AC136" s="413"/>
      <c r="AD136" s="413"/>
      <c r="AE136" s="413"/>
      <c r="AF136" s="413"/>
      <c r="AG136" s="413"/>
      <c r="AH136" s="413"/>
      <c r="AI136" s="413"/>
      <c r="AJ136" s="413"/>
      <c r="AK136" s="413"/>
      <c r="AL136" s="413"/>
      <c r="AM136" s="413"/>
      <c r="AN136" s="413"/>
      <c r="AO136" s="413"/>
      <c r="AP136" s="413"/>
      <c r="AQ136" s="413"/>
      <c r="AR136" s="413"/>
      <c r="AS136" s="413"/>
      <c r="AT136" s="413"/>
      <c r="AU136" s="413"/>
      <c r="AV136" s="413"/>
      <c r="AW136" s="413"/>
      <c r="AX136" s="413"/>
      <c r="AY136" s="413"/>
      <c r="AZ136" s="413"/>
      <c r="BA136" s="413"/>
      <c r="BB136" s="413"/>
      <c r="BC136" s="413"/>
      <c r="BD136" s="413"/>
      <c r="BE136" s="413"/>
      <c r="BF136" s="413"/>
      <c r="BG136" s="413"/>
      <c r="BH136" s="413"/>
      <c r="BI136" s="413"/>
      <c r="BJ136" s="413"/>
      <c r="BK136" s="413"/>
      <c r="BL136" s="413"/>
      <c r="BM136" s="413"/>
      <c r="BN136" s="413"/>
      <c r="BO136" s="413"/>
      <c r="BP136" s="413"/>
      <c r="BQ136" s="413"/>
      <c r="BR136" s="413"/>
      <c r="BS136" s="413"/>
      <c r="BT136" s="413"/>
      <c r="BU136" s="413"/>
      <c r="BV136" s="413"/>
      <c r="BW136" s="413"/>
      <c r="BX136" s="413"/>
      <c r="BY136" s="413"/>
      <c r="BZ136" s="413"/>
      <c r="CA136" s="413"/>
      <c r="CB136" s="413"/>
      <c r="CC136" s="413"/>
      <c r="CD136" s="413"/>
      <c r="CE136" s="413"/>
      <c r="CF136" s="413"/>
      <c r="CG136" s="413"/>
      <c r="CH136" s="413"/>
      <c r="CI136" s="413"/>
      <c r="CJ136" s="413"/>
      <c r="CK136" s="413"/>
      <c r="CL136" s="413"/>
      <c r="CM136" s="413"/>
      <c r="CN136" s="413"/>
      <c r="CO136" s="413"/>
      <c r="CP136" s="413"/>
      <c r="CQ136" s="413"/>
      <c r="CR136" s="413"/>
      <c r="CS136" s="413"/>
      <c r="CT136" s="413"/>
    </row>
    <row r="137" spans="19:98">
      <c r="S137" s="413"/>
      <c r="T137" s="413"/>
      <c r="U137" s="413"/>
      <c r="V137" s="413"/>
      <c r="W137" s="413"/>
      <c r="X137" s="413"/>
      <c r="Y137" s="413"/>
      <c r="Z137" s="413"/>
      <c r="AA137" s="413"/>
      <c r="AB137" s="413"/>
      <c r="AC137" s="413"/>
      <c r="AD137" s="413"/>
      <c r="AE137" s="413"/>
      <c r="AF137" s="413"/>
      <c r="AG137" s="413"/>
      <c r="AH137" s="413"/>
      <c r="AI137" s="413"/>
      <c r="AJ137" s="413"/>
      <c r="AK137" s="413"/>
      <c r="AL137" s="413"/>
      <c r="AM137" s="413"/>
      <c r="AN137" s="413"/>
      <c r="AO137" s="413"/>
      <c r="AP137" s="413"/>
      <c r="AQ137" s="413"/>
      <c r="AR137" s="413"/>
      <c r="AS137" s="413"/>
      <c r="AT137" s="413"/>
      <c r="AU137" s="413"/>
      <c r="AV137" s="413"/>
      <c r="AW137" s="413"/>
      <c r="AX137" s="413"/>
      <c r="AY137" s="413"/>
      <c r="AZ137" s="413"/>
      <c r="BA137" s="413"/>
      <c r="BB137" s="413"/>
      <c r="BC137" s="413"/>
      <c r="BD137" s="413"/>
      <c r="BE137" s="413"/>
      <c r="BF137" s="413"/>
      <c r="BG137" s="413"/>
      <c r="BH137" s="413"/>
      <c r="BI137" s="413"/>
      <c r="BJ137" s="413"/>
      <c r="BK137" s="413"/>
      <c r="BL137" s="413"/>
      <c r="BM137" s="413"/>
      <c r="BN137" s="413"/>
      <c r="BO137" s="413"/>
      <c r="BP137" s="413"/>
      <c r="BQ137" s="413"/>
      <c r="BR137" s="413"/>
      <c r="BS137" s="413"/>
      <c r="BT137" s="413"/>
      <c r="BU137" s="413"/>
      <c r="BV137" s="413"/>
      <c r="BW137" s="413"/>
      <c r="BX137" s="413"/>
      <c r="BY137" s="413"/>
      <c r="BZ137" s="413"/>
      <c r="CA137" s="413"/>
      <c r="CB137" s="413"/>
      <c r="CC137" s="413"/>
      <c r="CD137" s="413"/>
      <c r="CE137" s="413"/>
      <c r="CF137" s="413"/>
      <c r="CG137" s="413"/>
      <c r="CH137" s="413"/>
      <c r="CI137" s="413"/>
      <c r="CJ137" s="413"/>
      <c r="CK137" s="413"/>
      <c r="CL137" s="413"/>
      <c r="CM137" s="413"/>
      <c r="CN137" s="413"/>
      <c r="CO137" s="413"/>
      <c r="CP137" s="413"/>
      <c r="CQ137" s="413"/>
      <c r="CR137" s="413"/>
      <c r="CS137" s="413"/>
      <c r="CT137" s="413"/>
    </row>
    <row r="138" spans="19:98">
      <c r="S138" s="413"/>
      <c r="T138" s="413"/>
      <c r="U138" s="413"/>
      <c r="V138" s="413"/>
      <c r="W138" s="413"/>
      <c r="X138" s="413"/>
      <c r="Y138" s="413"/>
      <c r="Z138" s="413"/>
      <c r="AA138" s="413"/>
      <c r="AB138" s="413"/>
      <c r="AC138" s="413"/>
      <c r="AD138" s="413"/>
      <c r="AE138" s="413"/>
      <c r="AF138" s="413"/>
      <c r="AG138" s="413"/>
      <c r="AH138" s="413"/>
      <c r="AI138" s="413"/>
      <c r="AJ138" s="413"/>
      <c r="AK138" s="413"/>
      <c r="AL138" s="413"/>
      <c r="AM138" s="413"/>
      <c r="AN138" s="413"/>
      <c r="AO138" s="413"/>
      <c r="AP138" s="413"/>
      <c r="AQ138" s="413"/>
      <c r="AR138" s="413"/>
      <c r="AS138" s="413"/>
      <c r="AT138" s="413"/>
      <c r="AU138" s="413"/>
      <c r="AV138" s="413"/>
      <c r="AW138" s="413"/>
      <c r="AX138" s="413"/>
      <c r="AY138" s="413"/>
      <c r="AZ138" s="413"/>
      <c r="BA138" s="413"/>
      <c r="BB138" s="413"/>
      <c r="BC138" s="413"/>
      <c r="BD138" s="413"/>
      <c r="BE138" s="413"/>
      <c r="BF138" s="413"/>
      <c r="BG138" s="413"/>
      <c r="BH138" s="413"/>
      <c r="BI138" s="413"/>
      <c r="BJ138" s="413"/>
      <c r="BK138" s="413"/>
      <c r="BL138" s="413"/>
      <c r="BM138" s="413"/>
      <c r="BN138" s="413"/>
      <c r="BO138" s="413"/>
      <c r="BP138" s="413"/>
      <c r="BQ138" s="413"/>
      <c r="BR138" s="413"/>
      <c r="BS138" s="413"/>
      <c r="BT138" s="413"/>
      <c r="BU138" s="413"/>
      <c r="BV138" s="413"/>
      <c r="BW138" s="413"/>
      <c r="BX138" s="413"/>
      <c r="BY138" s="413"/>
      <c r="BZ138" s="413"/>
      <c r="CA138" s="413"/>
      <c r="CB138" s="413"/>
      <c r="CC138" s="413"/>
      <c r="CD138" s="413"/>
      <c r="CE138" s="413"/>
      <c r="CF138" s="413"/>
      <c r="CG138" s="413"/>
      <c r="CH138" s="413"/>
      <c r="CI138" s="413"/>
      <c r="CJ138" s="413"/>
      <c r="CK138" s="413"/>
      <c r="CL138" s="413"/>
      <c r="CM138" s="413"/>
      <c r="CN138" s="413"/>
      <c r="CO138" s="413"/>
      <c r="CP138" s="413"/>
      <c r="CQ138" s="413"/>
      <c r="CR138" s="413"/>
      <c r="CS138" s="413"/>
      <c r="CT138" s="413"/>
    </row>
    <row r="139" spans="19:98">
      <c r="S139" s="413"/>
      <c r="T139" s="413"/>
      <c r="U139" s="413"/>
      <c r="V139" s="413"/>
      <c r="W139" s="413"/>
      <c r="X139" s="413"/>
      <c r="Y139" s="413"/>
      <c r="Z139" s="413"/>
      <c r="AA139" s="413"/>
      <c r="AB139" s="413"/>
      <c r="AC139" s="413"/>
      <c r="AD139" s="413"/>
      <c r="AE139" s="413"/>
      <c r="AF139" s="413"/>
      <c r="AG139" s="413"/>
      <c r="AH139" s="413"/>
      <c r="AI139" s="413"/>
      <c r="AJ139" s="413"/>
      <c r="AK139" s="413"/>
      <c r="AL139" s="413"/>
      <c r="AM139" s="413"/>
      <c r="AN139" s="413"/>
      <c r="AO139" s="413"/>
      <c r="AP139" s="413"/>
      <c r="AQ139" s="413"/>
      <c r="AR139" s="413"/>
      <c r="AS139" s="413"/>
      <c r="AT139" s="413"/>
      <c r="AU139" s="413"/>
      <c r="AV139" s="413"/>
      <c r="AW139" s="413"/>
      <c r="AX139" s="413"/>
      <c r="AY139" s="413"/>
      <c r="AZ139" s="413"/>
      <c r="BA139" s="413"/>
      <c r="BB139" s="413"/>
      <c r="BC139" s="413"/>
      <c r="BD139" s="413"/>
      <c r="BE139" s="413"/>
      <c r="BF139" s="413"/>
      <c r="BG139" s="413"/>
      <c r="BH139" s="413"/>
      <c r="BI139" s="413"/>
      <c r="BJ139" s="413"/>
      <c r="BK139" s="413"/>
      <c r="BL139" s="413"/>
      <c r="BM139" s="413"/>
      <c r="BN139" s="413"/>
      <c r="BO139" s="413"/>
      <c r="BP139" s="413"/>
      <c r="BQ139" s="413"/>
      <c r="BR139" s="413"/>
      <c r="BS139" s="413"/>
      <c r="BT139" s="413"/>
      <c r="BU139" s="413"/>
      <c r="BV139" s="413"/>
      <c r="BW139" s="413"/>
      <c r="BX139" s="413"/>
      <c r="BY139" s="413"/>
      <c r="BZ139" s="413"/>
      <c r="CA139" s="413"/>
      <c r="CB139" s="413"/>
      <c r="CC139" s="413"/>
      <c r="CD139" s="413"/>
      <c r="CE139" s="413"/>
      <c r="CF139" s="413"/>
      <c r="CG139" s="413"/>
      <c r="CH139" s="413"/>
      <c r="CI139" s="413"/>
      <c r="CJ139" s="413"/>
      <c r="CK139" s="413"/>
      <c r="CL139" s="413"/>
      <c r="CM139" s="413"/>
      <c r="CN139" s="413"/>
      <c r="CO139" s="413"/>
      <c r="CP139" s="413"/>
      <c r="CQ139" s="413"/>
      <c r="CR139" s="413"/>
      <c r="CS139" s="413"/>
      <c r="CT139" s="413"/>
    </row>
    <row r="140" spans="19:98">
      <c r="S140" s="413"/>
      <c r="T140" s="413"/>
      <c r="U140" s="413"/>
      <c r="V140" s="413"/>
      <c r="W140" s="413"/>
      <c r="X140" s="413"/>
      <c r="Y140" s="413"/>
      <c r="Z140" s="413"/>
      <c r="AA140" s="413"/>
      <c r="AB140" s="413"/>
      <c r="AC140" s="413"/>
      <c r="AD140" s="413"/>
      <c r="AE140" s="413"/>
      <c r="AF140" s="413"/>
      <c r="AG140" s="413"/>
      <c r="AH140" s="413"/>
      <c r="AI140" s="413"/>
      <c r="AJ140" s="413"/>
      <c r="AK140" s="413"/>
      <c r="AL140" s="413"/>
      <c r="AM140" s="413"/>
      <c r="AN140" s="413"/>
      <c r="AO140" s="413"/>
      <c r="AP140" s="413"/>
      <c r="AQ140" s="413"/>
      <c r="AR140" s="413"/>
      <c r="AS140" s="413"/>
      <c r="AT140" s="413"/>
      <c r="AU140" s="413"/>
      <c r="AV140" s="413"/>
      <c r="AW140" s="413"/>
      <c r="AX140" s="413"/>
      <c r="AY140" s="413"/>
      <c r="AZ140" s="413"/>
      <c r="BA140" s="413"/>
      <c r="BB140" s="413"/>
      <c r="BC140" s="413"/>
      <c r="BD140" s="413"/>
      <c r="BE140" s="413"/>
      <c r="BF140" s="413"/>
      <c r="BG140" s="413"/>
      <c r="BH140" s="413"/>
      <c r="BI140" s="413"/>
      <c r="BJ140" s="413"/>
      <c r="BK140" s="413"/>
      <c r="BL140" s="413"/>
      <c r="BM140" s="413"/>
      <c r="BN140" s="413"/>
      <c r="BO140" s="413"/>
      <c r="BP140" s="413"/>
      <c r="BQ140" s="413"/>
      <c r="BR140" s="413"/>
      <c r="BS140" s="413"/>
      <c r="BT140" s="413"/>
      <c r="BU140" s="413"/>
      <c r="BV140" s="413"/>
      <c r="BW140" s="413"/>
      <c r="BX140" s="413"/>
      <c r="BY140" s="413"/>
      <c r="BZ140" s="413"/>
      <c r="CA140" s="413"/>
      <c r="CB140" s="413"/>
      <c r="CC140" s="413"/>
      <c r="CD140" s="413"/>
      <c r="CE140" s="413"/>
      <c r="CF140" s="413"/>
      <c r="CG140" s="413"/>
      <c r="CH140" s="413"/>
      <c r="CI140" s="413"/>
      <c r="CJ140" s="413"/>
      <c r="CK140" s="413"/>
      <c r="CL140" s="413"/>
      <c r="CM140" s="413"/>
      <c r="CN140" s="413"/>
      <c r="CO140" s="413"/>
      <c r="CP140" s="413"/>
      <c r="CQ140" s="413"/>
      <c r="CR140" s="413"/>
      <c r="CS140" s="413"/>
      <c r="CT140" s="413"/>
    </row>
    <row r="141" spans="19:98">
      <c r="S141" s="413"/>
      <c r="T141" s="413"/>
      <c r="U141" s="413"/>
      <c r="V141" s="413"/>
      <c r="W141" s="413"/>
      <c r="X141" s="413"/>
      <c r="Y141" s="413"/>
      <c r="Z141" s="413"/>
      <c r="AA141" s="413"/>
      <c r="AB141" s="413"/>
      <c r="AC141" s="413"/>
      <c r="AD141" s="413"/>
      <c r="AE141" s="413"/>
      <c r="AF141" s="413"/>
      <c r="AG141" s="413"/>
      <c r="AH141" s="413"/>
      <c r="AI141" s="413"/>
      <c r="AJ141" s="413"/>
      <c r="AK141" s="413"/>
      <c r="AL141" s="413"/>
      <c r="AM141" s="413"/>
      <c r="AN141" s="413"/>
      <c r="AO141" s="413"/>
      <c r="AP141" s="413"/>
      <c r="AQ141" s="413"/>
      <c r="AR141" s="413"/>
      <c r="AS141" s="413"/>
      <c r="AT141" s="413"/>
      <c r="AU141" s="413"/>
      <c r="AV141" s="413"/>
      <c r="AW141" s="413"/>
      <c r="AX141" s="413"/>
      <c r="AY141" s="413"/>
      <c r="AZ141" s="413"/>
      <c r="BA141" s="413"/>
      <c r="BB141" s="413"/>
      <c r="BC141" s="413"/>
      <c r="BD141" s="413"/>
      <c r="BE141" s="413"/>
      <c r="BF141" s="413"/>
      <c r="BG141" s="413"/>
      <c r="BH141" s="413"/>
      <c r="BI141" s="413"/>
      <c r="BJ141" s="413"/>
      <c r="BK141" s="413"/>
      <c r="BL141" s="413"/>
      <c r="BM141" s="413"/>
      <c r="BN141" s="413"/>
      <c r="BO141" s="413"/>
      <c r="BP141" s="413"/>
      <c r="BQ141" s="413"/>
      <c r="BR141" s="413"/>
      <c r="BS141" s="413"/>
      <c r="BT141" s="413"/>
      <c r="BU141" s="413"/>
      <c r="BV141" s="413"/>
      <c r="BW141" s="413"/>
      <c r="BX141" s="413"/>
      <c r="BY141" s="413"/>
      <c r="BZ141" s="413"/>
      <c r="CA141" s="413"/>
      <c r="CB141" s="413"/>
      <c r="CC141" s="413"/>
      <c r="CD141" s="413"/>
      <c r="CE141" s="413"/>
      <c r="CF141" s="413"/>
      <c r="CG141" s="413"/>
      <c r="CH141" s="413"/>
      <c r="CI141" s="413"/>
      <c r="CJ141" s="413"/>
      <c r="CK141" s="413"/>
      <c r="CL141" s="413"/>
      <c r="CM141" s="413"/>
      <c r="CN141" s="413"/>
      <c r="CO141" s="413"/>
      <c r="CP141" s="413"/>
      <c r="CQ141" s="413"/>
      <c r="CR141" s="413"/>
      <c r="CS141" s="413"/>
      <c r="CT141" s="413"/>
    </row>
  </sheetData>
  <mergeCells count="6">
    <mergeCell ref="A40:A45"/>
    <mergeCell ref="A4:C4"/>
    <mergeCell ref="A7:A10"/>
    <mergeCell ref="A13:A21"/>
    <mergeCell ref="A22:A30"/>
    <mergeCell ref="A31:A39"/>
  </mergeCells>
  <conditionalFormatting sqref="D6:D10">
    <cfRule type="cellIs" dxfId="153" priority="94" operator="lessThan">
      <formula>0</formula>
    </cfRule>
  </conditionalFormatting>
  <conditionalFormatting sqref="D12:D19">
    <cfRule type="cellIs" dxfId="152" priority="12" operator="lessThan">
      <formula>0</formula>
    </cfRule>
  </conditionalFormatting>
  <conditionalFormatting sqref="D21:D28">
    <cfRule type="cellIs" dxfId="151" priority="9" operator="lessThan">
      <formula>0</formula>
    </cfRule>
  </conditionalFormatting>
  <conditionalFormatting sqref="D30:D37">
    <cfRule type="cellIs" dxfId="150" priority="6" operator="lessThan">
      <formula>0</formula>
    </cfRule>
  </conditionalFormatting>
  <conditionalFormatting sqref="D39:D45">
    <cfRule type="cellIs" dxfId="149" priority="3" operator="lessThan">
      <formula>0</formula>
    </cfRule>
  </conditionalFormatting>
  <conditionalFormatting sqref="D47">
    <cfRule type="cellIs" dxfId="148" priority="14" operator="lessThan">
      <formula>0</formula>
    </cfRule>
  </conditionalFormatting>
  <conditionalFormatting sqref="E6:N49">
    <cfRule type="cellIs" dxfId="147" priority="1" operator="lessThan">
      <formula>0</formula>
    </cfRule>
  </conditionalFormatting>
  <conditionalFormatting sqref="P7:Q10">
    <cfRule type="cellIs" dxfId="146" priority="65" operator="lessThan">
      <formula>0</formula>
    </cfRule>
  </conditionalFormatting>
  <conditionalFormatting sqref="P12:Q19">
    <cfRule type="cellIs" dxfId="145" priority="11" operator="lessThan">
      <formula>0</formula>
    </cfRule>
  </conditionalFormatting>
  <conditionalFormatting sqref="P21:Q28">
    <cfRule type="cellIs" dxfId="144" priority="8" operator="lessThan">
      <formula>0</formula>
    </cfRule>
  </conditionalFormatting>
  <conditionalFormatting sqref="P30:Q37">
    <cfRule type="cellIs" dxfId="143" priority="5" operator="lessThan">
      <formula>0</formula>
    </cfRule>
  </conditionalFormatting>
  <conditionalFormatting sqref="P39:Q45">
    <cfRule type="cellIs" dxfId="142" priority="2" operator="lessThan">
      <formula>0</formula>
    </cfRule>
  </conditionalFormatting>
  <conditionalFormatting sqref="P47:Q47">
    <cfRule type="cellIs" dxfId="141" priority="15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E156"/>
  <sheetViews>
    <sheetView showGridLines="0" zoomScale="70" zoomScaleNormal="70" workbookViewId="0">
      <pane xSplit="3" ySplit="5" topLeftCell="G6" activePane="bottomRight" state="frozen"/>
      <selection pane="topRight"/>
      <selection pane="bottomLeft"/>
      <selection pane="bottomRight" activeCell="AQ18" sqref="AQ18"/>
    </sheetView>
  </sheetViews>
  <sheetFormatPr defaultColWidth="9.28515625" defaultRowHeight="15.75"/>
  <cols>
    <col min="1" max="1" width="8.7109375" style="532" customWidth="1"/>
    <col min="2" max="2" width="24.7109375" style="413" customWidth="1"/>
    <col min="3" max="3" width="15.5703125" style="413" customWidth="1"/>
    <col min="4" max="4" width="19" style="414" customWidth="1"/>
    <col min="5" max="24" width="18.7109375" style="414" customWidth="1"/>
    <col min="25" max="25" width="11.7109375" style="414" bestFit="1" customWidth="1"/>
    <col min="26" max="27" width="18.7109375" style="414" customWidth="1"/>
    <col min="28" max="28" width="20.140625" style="414" bestFit="1" customWidth="1"/>
    <col min="29" max="29" width="18.7109375" style="414" customWidth="1"/>
    <col min="30" max="30" width="17.28515625" style="414" bestFit="1" customWidth="1"/>
    <col min="31" max="31" width="17.28515625" style="414" customWidth="1"/>
    <col min="32" max="44" width="18.7109375" style="414" customWidth="1"/>
    <col min="45" max="45" width="19.7109375" style="414" hidden="1" customWidth="1"/>
    <col min="46" max="46" width="20.140625" style="414" hidden="1" customWidth="1"/>
    <col min="47" max="47" width="20.140625" style="414" customWidth="1"/>
    <col min="48" max="53" width="20.140625" style="528" customWidth="1"/>
    <col min="54" max="54" width="14.85546875" customWidth="1"/>
    <col min="55" max="55" width="15" customWidth="1"/>
    <col min="56" max="56" width="18.42578125" style="528" customWidth="1"/>
    <col min="57" max="57" width="22.7109375" customWidth="1"/>
  </cols>
  <sheetData>
    <row r="2" spans="1:77" s="413" customFormat="1" ht="18" customHeight="1">
      <c r="A2" s="492" t="s">
        <v>0</v>
      </c>
      <c r="B2" s="492"/>
      <c r="C2" s="492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416"/>
      <c r="AL2" s="416"/>
      <c r="AM2" s="416"/>
      <c r="AN2" s="416"/>
      <c r="AO2" s="416"/>
      <c r="AP2" s="416"/>
      <c r="AQ2" s="416"/>
      <c r="AR2" s="416"/>
      <c r="AS2" s="416"/>
      <c r="AT2" s="416"/>
      <c r="AU2" s="416"/>
      <c r="AV2" s="528"/>
      <c r="AW2" s="528"/>
      <c r="AX2" s="528"/>
      <c r="AY2" s="528"/>
      <c r="AZ2" s="528"/>
      <c r="BA2" s="528"/>
      <c r="BB2" s="528"/>
      <c r="BC2" s="528"/>
      <c r="BD2" s="528"/>
      <c r="BE2" s="528"/>
      <c r="BF2" s="528"/>
      <c r="BG2" s="528"/>
      <c r="BH2" s="528"/>
      <c r="BI2" s="528"/>
      <c r="BJ2" s="528"/>
      <c r="BK2" s="528"/>
      <c r="BL2" s="528"/>
      <c r="BM2" s="528"/>
      <c r="BN2" s="528"/>
      <c r="BO2" s="528"/>
      <c r="BP2" s="528"/>
      <c r="BQ2" s="528"/>
      <c r="BR2" s="528"/>
      <c r="BS2" s="528"/>
      <c r="BT2" s="528"/>
      <c r="BU2" s="528"/>
    </row>
    <row r="3" spans="1:77" ht="18.75" thickBot="1">
      <c r="A3" s="750">
        <v>46023</v>
      </c>
      <c r="B3" s="750"/>
      <c r="C3" s="750"/>
      <c r="D3" s="533"/>
      <c r="E3" s="533"/>
      <c r="F3" s="533"/>
      <c r="G3" s="534"/>
      <c r="H3" s="534"/>
      <c r="I3" s="534"/>
      <c r="J3" s="534"/>
      <c r="K3" s="534"/>
      <c r="L3" s="534"/>
      <c r="M3" s="534"/>
      <c r="N3" s="534"/>
      <c r="O3" s="534">
        <f>O4/2</f>
        <v>0</v>
      </c>
      <c r="P3" s="534"/>
      <c r="Q3" s="534"/>
      <c r="R3" s="534"/>
      <c r="S3" s="534"/>
      <c r="T3" s="562"/>
      <c r="U3" s="562"/>
      <c r="V3" s="562"/>
      <c r="W3" s="562"/>
      <c r="X3" s="562"/>
      <c r="Y3" s="562"/>
      <c r="Z3" s="534"/>
      <c r="AA3" s="534"/>
      <c r="AB3" s="534"/>
      <c r="AC3" s="534"/>
      <c r="AD3" s="534"/>
      <c r="AE3" s="534"/>
      <c r="AF3" s="534"/>
      <c r="AG3" s="534"/>
      <c r="AH3" s="534"/>
      <c r="AI3" s="534"/>
      <c r="AJ3" s="534"/>
      <c r="AK3" s="534"/>
      <c r="AL3" s="534"/>
      <c r="AM3" s="534"/>
      <c r="AN3" s="534"/>
      <c r="AO3" s="534"/>
      <c r="AP3" s="534"/>
      <c r="AQ3" s="534"/>
      <c r="AR3" s="534"/>
      <c r="AS3" s="533"/>
      <c r="AT3" s="534"/>
      <c r="AU3" s="534"/>
      <c r="AV3" s="534"/>
      <c r="AW3" s="534"/>
      <c r="AX3" s="534"/>
      <c r="AY3" s="534"/>
      <c r="AZ3" s="534"/>
      <c r="BA3" s="534"/>
      <c r="BB3" s="534"/>
      <c r="BC3" s="534"/>
      <c r="BD3" s="534"/>
      <c r="BE3" s="534"/>
    </row>
    <row r="4" spans="1:77" ht="19.5" thickTop="1" thickBot="1">
      <c r="A4" s="535"/>
      <c r="B4" s="536"/>
      <c r="C4" s="536"/>
      <c r="D4" s="415"/>
      <c r="E4" s="537"/>
      <c r="F4" s="537"/>
      <c r="G4" s="537"/>
      <c r="H4" s="537"/>
      <c r="I4" s="537"/>
      <c r="J4" s="537"/>
      <c r="K4" s="537"/>
      <c r="L4" s="537"/>
      <c r="M4" s="537"/>
      <c r="N4" s="537"/>
      <c r="O4" s="537"/>
      <c r="P4" s="537"/>
      <c r="Q4" s="537">
        <f>Q9/24</f>
        <v>485.81477284946186</v>
      </c>
      <c r="R4" s="537"/>
      <c r="S4" s="537">
        <f>S11/24</f>
        <v>0</v>
      </c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>
        <f>AL11/24</f>
        <v>0</v>
      </c>
      <c r="AM4" s="537"/>
      <c r="AN4" s="537"/>
      <c r="AO4" s="537"/>
      <c r="AP4" s="537">
        <f>AP6/24</f>
        <v>1000</v>
      </c>
      <c r="AQ4" s="537"/>
      <c r="AR4" s="537"/>
      <c r="AS4" s="567"/>
      <c r="AT4" s="567"/>
      <c r="AU4" s="568"/>
      <c r="AV4" s="568"/>
      <c r="AW4" s="568"/>
      <c r="AX4" s="568"/>
      <c r="AY4" s="568"/>
      <c r="AZ4" s="568"/>
      <c r="BA4" s="568"/>
      <c r="BB4" s="568"/>
      <c r="BC4" s="568"/>
      <c r="BD4" s="568"/>
      <c r="BE4" s="568"/>
    </row>
    <row r="5" spans="1:77" s="528" customFormat="1" ht="32.450000000000003" customHeight="1" thickTop="1" thickBot="1">
      <c r="A5" s="538" t="s">
        <v>1</v>
      </c>
      <c r="B5" s="756" t="s">
        <v>2</v>
      </c>
      <c r="C5" s="757"/>
      <c r="D5" s="539" t="s">
        <v>3</v>
      </c>
      <c r="E5" s="540" t="s">
        <v>21</v>
      </c>
      <c r="F5" s="540" t="s">
        <v>22</v>
      </c>
      <c r="G5" s="540" t="s">
        <v>23</v>
      </c>
      <c r="H5" s="540" t="s">
        <v>24</v>
      </c>
      <c r="I5" s="540" t="s">
        <v>25</v>
      </c>
      <c r="J5" s="540" t="s">
        <v>26</v>
      </c>
      <c r="K5" s="540" t="s">
        <v>27</v>
      </c>
      <c r="L5" s="540" t="s">
        <v>28</v>
      </c>
      <c r="M5" s="540" t="s">
        <v>29</v>
      </c>
      <c r="N5" s="540" t="s">
        <v>30</v>
      </c>
      <c r="O5" s="540" t="s">
        <v>31</v>
      </c>
      <c r="P5" s="540" t="s">
        <v>32</v>
      </c>
      <c r="Q5" s="540" t="s">
        <v>33</v>
      </c>
      <c r="R5" s="540" t="s">
        <v>35</v>
      </c>
      <c r="S5" s="540" t="s">
        <v>36</v>
      </c>
      <c r="T5" s="540" t="s">
        <v>37</v>
      </c>
      <c r="U5" s="563" t="s">
        <v>38</v>
      </c>
      <c r="V5" s="563" t="s">
        <v>39</v>
      </c>
      <c r="W5" s="564" t="s">
        <v>40</v>
      </c>
      <c r="X5" s="564" t="s">
        <v>41</v>
      </c>
      <c r="Y5" s="564" t="s">
        <v>42</v>
      </c>
      <c r="Z5" s="564" t="s">
        <v>44</v>
      </c>
      <c r="AA5" s="564" t="s">
        <v>45</v>
      </c>
      <c r="AB5" s="564" t="s">
        <v>46</v>
      </c>
      <c r="AC5" s="564" t="s">
        <v>47</v>
      </c>
      <c r="AD5" s="564" t="s">
        <v>51</v>
      </c>
      <c r="AE5" s="540" t="s">
        <v>53</v>
      </c>
      <c r="AF5" s="540" t="s">
        <v>54</v>
      </c>
      <c r="AG5" s="540" t="s">
        <v>55</v>
      </c>
      <c r="AH5" s="540" t="s">
        <v>56</v>
      </c>
      <c r="AI5" s="566" t="s">
        <v>57</v>
      </c>
      <c r="AJ5" s="540" t="s">
        <v>58</v>
      </c>
      <c r="AK5" s="540" t="s">
        <v>59</v>
      </c>
      <c r="AL5" s="540" t="s">
        <v>60</v>
      </c>
      <c r="AM5" s="540" t="s">
        <v>61</v>
      </c>
      <c r="AN5" s="540" t="s">
        <v>62</v>
      </c>
      <c r="AO5" s="540" t="s">
        <v>63</v>
      </c>
      <c r="AP5" s="540" t="s">
        <v>64</v>
      </c>
      <c r="AQ5" s="540" t="s">
        <v>65</v>
      </c>
      <c r="AR5" s="564" t="s">
        <v>66</v>
      </c>
      <c r="AS5" s="564" t="s">
        <v>67</v>
      </c>
      <c r="AT5" s="564" t="s">
        <v>68</v>
      </c>
      <c r="AU5" s="540" t="s">
        <v>69</v>
      </c>
      <c r="AV5" s="540" t="s">
        <v>70</v>
      </c>
      <c r="AW5" s="540" t="s">
        <v>71</v>
      </c>
      <c r="AX5" s="540" t="s">
        <v>72</v>
      </c>
      <c r="AY5" s="540" t="s">
        <v>73</v>
      </c>
      <c r="AZ5" s="564" t="s">
        <v>74</v>
      </c>
      <c r="BA5" s="540" t="s">
        <v>75</v>
      </c>
      <c r="BB5" s="540" t="s">
        <v>77</v>
      </c>
      <c r="BC5" s="570" t="s">
        <v>78</v>
      </c>
      <c r="BD5" s="571" t="s">
        <v>79</v>
      </c>
      <c r="BE5" s="571" t="s">
        <v>80</v>
      </c>
    </row>
    <row r="6" spans="1:77" s="451" customFormat="1" ht="15" customHeight="1" thickTop="1">
      <c r="A6" s="758">
        <f>WEEKNUM(B6)</f>
        <v>1</v>
      </c>
      <c r="B6" s="615">
        <f>A3</f>
        <v>46023</v>
      </c>
      <c r="C6" s="615" t="str">
        <f t="shared" ref="C6:C7" si="0">TEXT(B6,"ddd")</f>
        <v>Kam</v>
      </c>
      <c r="D6" s="616">
        <f>SUM(E6:BE6)</f>
        <v>145591.93812903223</v>
      </c>
      <c r="E6" s="617">
        <v>812.17000000000064</v>
      </c>
      <c r="F6" s="617">
        <v>3000</v>
      </c>
      <c r="G6" s="617">
        <v>1129.7312903225857</v>
      </c>
      <c r="H6" s="617">
        <v>0</v>
      </c>
      <c r="I6" s="617">
        <v>644.02064516129076</v>
      </c>
      <c r="J6" s="617">
        <v>5500</v>
      </c>
      <c r="K6" s="617">
        <v>166.97064516129021</v>
      </c>
      <c r="L6" s="617">
        <v>603.76322580644887</v>
      </c>
      <c r="M6" s="617">
        <v>673.27548387096704</v>
      </c>
      <c r="N6" s="617">
        <v>4514.1990322580623</v>
      </c>
      <c r="O6" s="617">
        <v>6823.0622580645213</v>
      </c>
      <c r="P6" s="617">
        <v>0</v>
      </c>
      <c r="Q6" s="617">
        <v>11659.554548387085</v>
      </c>
      <c r="R6" s="617">
        <v>3600</v>
      </c>
      <c r="S6" s="616">
        <v>8706.0570967741915</v>
      </c>
      <c r="T6" s="617">
        <v>0</v>
      </c>
      <c r="U6" s="617">
        <v>5000</v>
      </c>
      <c r="V6" s="617">
        <v>500</v>
      </c>
      <c r="W6" s="617">
        <v>926.09448387096791</v>
      </c>
      <c r="X6" s="617">
        <v>0</v>
      </c>
      <c r="Y6" s="617">
        <v>70.054838709677327</v>
      </c>
      <c r="Z6" s="617">
        <v>89.451612903225808</v>
      </c>
      <c r="AA6" s="617">
        <v>3500</v>
      </c>
      <c r="AB6" s="617">
        <v>0</v>
      </c>
      <c r="AC6" s="617">
        <v>2901.4806451612722</v>
      </c>
      <c r="AD6" s="617">
        <v>0</v>
      </c>
      <c r="AE6" s="617">
        <v>2020.8603225806428</v>
      </c>
      <c r="AF6" s="617">
        <v>678.69999999999845</v>
      </c>
      <c r="AG6" s="617">
        <v>7121.8519354838754</v>
      </c>
      <c r="AH6" s="617">
        <v>2443.876774193548</v>
      </c>
      <c r="AI6" s="617">
        <v>2043.2745161290325</v>
      </c>
      <c r="AJ6" s="617">
        <v>1439.5303225806451</v>
      </c>
      <c r="AK6" s="617">
        <v>260.97419354838746</v>
      </c>
      <c r="AL6" s="617">
        <v>11007.047419354845</v>
      </c>
      <c r="AM6" s="617">
        <v>1519.5448387096778</v>
      </c>
      <c r="AN6" s="617">
        <v>3799.6741935483842</v>
      </c>
      <c r="AO6" s="617">
        <v>0</v>
      </c>
      <c r="AP6" s="617">
        <v>24000</v>
      </c>
      <c r="AQ6" s="617">
        <v>8000</v>
      </c>
      <c r="AR6" s="617">
        <v>2105.6477419354865</v>
      </c>
      <c r="AS6" s="617">
        <v>0</v>
      </c>
      <c r="AT6" s="617">
        <v>0</v>
      </c>
      <c r="AU6" s="617">
        <v>726.8151612903232</v>
      </c>
      <c r="AV6" s="617">
        <v>3500</v>
      </c>
      <c r="AW6" s="617">
        <v>3018.0416129032269</v>
      </c>
      <c r="AX6" s="617">
        <v>2044.9996774193546</v>
      </c>
      <c r="AY6" s="617">
        <v>369.61070967741654</v>
      </c>
      <c r="AZ6" s="617">
        <v>3500</v>
      </c>
      <c r="BA6" s="617">
        <v>1121.900322580635</v>
      </c>
      <c r="BB6" s="617">
        <v>1500</v>
      </c>
      <c r="BC6" s="617">
        <v>2549.7025806451697</v>
      </c>
      <c r="BD6" s="617">
        <v>0</v>
      </c>
      <c r="BE6" s="617">
        <v>0</v>
      </c>
      <c r="BX6" s="618"/>
      <c r="BY6" s="618"/>
    </row>
    <row r="7" spans="1:77" s="529" customFormat="1" ht="15" customHeight="1">
      <c r="A7" s="754"/>
      <c r="B7" s="541">
        <f t="shared" ref="B7:B9" si="1">B6+1</f>
        <v>46024</v>
      </c>
      <c r="C7" s="541" t="str">
        <f t="shared" si="0"/>
        <v>Jum</v>
      </c>
      <c r="D7" s="542">
        <f>SUM(E7:BE7)</f>
        <v>148466.26458064513</v>
      </c>
      <c r="E7" s="543">
        <v>812.17000000000064</v>
      </c>
      <c r="F7" s="543">
        <v>3000</v>
      </c>
      <c r="G7" s="543">
        <v>1129.7312903225857</v>
      </c>
      <c r="H7" s="543">
        <v>0</v>
      </c>
      <c r="I7" s="543">
        <v>644.02064516129076</v>
      </c>
      <c r="J7" s="543">
        <v>5500</v>
      </c>
      <c r="K7" s="543">
        <v>166.97064516129021</v>
      </c>
      <c r="L7" s="543">
        <v>603.76322580644887</v>
      </c>
      <c r="M7" s="543">
        <v>673.27548387096704</v>
      </c>
      <c r="N7" s="543">
        <v>4514.1990322580623</v>
      </c>
      <c r="O7" s="543">
        <v>6823.0622580645213</v>
      </c>
      <c r="P7" s="543">
        <v>2874.3264516129029</v>
      </c>
      <c r="Q7" s="543">
        <v>11659.554548387085</v>
      </c>
      <c r="R7" s="543">
        <v>3600</v>
      </c>
      <c r="S7" s="542">
        <v>8706.0570967741915</v>
      </c>
      <c r="T7" s="543">
        <v>0</v>
      </c>
      <c r="U7" s="543">
        <v>5000</v>
      </c>
      <c r="V7" s="543">
        <v>500</v>
      </c>
      <c r="W7" s="543">
        <v>926.09448387096791</v>
      </c>
      <c r="X7" s="543">
        <v>0</v>
      </c>
      <c r="Y7" s="543">
        <v>70.054838709677327</v>
      </c>
      <c r="Z7" s="543">
        <v>89.451612903225808</v>
      </c>
      <c r="AA7" s="543">
        <v>3500</v>
      </c>
      <c r="AB7" s="543">
        <v>0</v>
      </c>
      <c r="AC7" s="543">
        <v>2901.4806451612722</v>
      </c>
      <c r="AD7" s="543">
        <v>0</v>
      </c>
      <c r="AE7" s="543">
        <v>2020.8603225806428</v>
      </c>
      <c r="AF7" s="543">
        <v>678.69999999999845</v>
      </c>
      <c r="AG7" s="543">
        <v>7121.8519354838754</v>
      </c>
      <c r="AH7" s="543">
        <v>2443.876774193548</v>
      </c>
      <c r="AI7" s="543">
        <v>2043.2745161290325</v>
      </c>
      <c r="AJ7" s="543">
        <v>1439.5303225806451</v>
      </c>
      <c r="AK7" s="543">
        <v>260.97419354838746</v>
      </c>
      <c r="AL7" s="543">
        <v>11007.047419354845</v>
      </c>
      <c r="AM7" s="543">
        <v>1519.5448387096778</v>
      </c>
      <c r="AN7" s="543">
        <v>3799.6741935483842</v>
      </c>
      <c r="AO7" s="543">
        <v>0</v>
      </c>
      <c r="AP7" s="543">
        <v>24000</v>
      </c>
      <c r="AQ7" s="543">
        <v>8000</v>
      </c>
      <c r="AR7" s="543">
        <v>2105.6477419354865</v>
      </c>
      <c r="AS7" s="543">
        <v>0</v>
      </c>
      <c r="AT7" s="543">
        <v>0</v>
      </c>
      <c r="AU7" s="543">
        <v>726.8151612903232</v>
      </c>
      <c r="AV7" s="543">
        <v>3500</v>
      </c>
      <c r="AW7" s="543">
        <v>3018.0416129032269</v>
      </c>
      <c r="AX7" s="543">
        <v>2044.9996774193546</v>
      </c>
      <c r="AY7" s="543">
        <v>369.61070967741654</v>
      </c>
      <c r="AZ7" s="543">
        <v>3500</v>
      </c>
      <c r="BA7" s="543">
        <v>1121.900322580635</v>
      </c>
      <c r="BB7" s="543">
        <v>1500</v>
      </c>
      <c r="BC7" s="543">
        <v>2549.7025806451697</v>
      </c>
      <c r="BD7" s="543">
        <v>0</v>
      </c>
      <c r="BE7" s="543">
        <v>0</v>
      </c>
    </row>
    <row r="8" spans="1:77" s="530" customFormat="1" ht="15" customHeight="1">
      <c r="A8" s="754"/>
      <c r="B8" s="544">
        <f t="shared" si="1"/>
        <v>46025</v>
      </c>
      <c r="C8" s="544" t="str">
        <f t="shared" ref="C8:C9" si="2">TEXT(B8,"ddd")</f>
        <v>Sab</v>
      </c>
      <c r="D8" s="545">
        <f>SUM(E8:BE8)</f>
        <v>147862.50135483869</v>
      </c>
      <c r="E8" s="546">
        <v>812.17000000000064</v>
      </c>
      <c r="F8" s="546">
        <v>3000</v>
      </c>
      <c r="G8" s="546">
        <v>1129.7312903225857</v>
      </c>
      <c r="H8" s="546">
        <v>0</v>
      </c>
      <c r="I8" s="546">
        <v>644.02064516129076</v>
      </c>
      <c r="J8" s="546">
        <v>5500</v>
      </c>
      <c r="K8" s="546">
        <v>166.97064516129021</v>
      </c>
      <c r="L8" s="546">
        <v>0</v>
      </c>
      <c r="M8" s="546">
        <v>673.27548387096704</v>
      </c>
      <c r="N8" s="546">
        <v>4514.1990322580623</v>
      </c>
      <c r="O8" s="546">
        <v>6823.0622580645213</v>
      </c>
      <c r="P8" s="546">
        <v>2874.3264516129029</v>
      </c>
      <c r="Q8" s="546">
        <v>11659.554548387085</v>
      </c>
      <c r="R8" s="546">
        <v>3600</v>
      </c>
      <c r="S8" s="545">
        <v>8706.0570967741915</v>
      </c>
      <c r="T8" s="546">
        <v>0</v>
      </c>
      <c r="U8" s="546">
        <v>5000</v>
      </c>
      <c r="V8" s="546">
        <v>500</v>
      </c>
      <c r="W8" s="546">
        <v>926.09448387096791</v>
      </c>
      <c r="X8" s="546">
        <v>0</v>
      </c>
      <c r="Y8" s="546">
        <v>70.054838709677327</v>
      </c>
      <c r="Z8" s="546">
        <v>89.451612903225808</v>
      </c>
      <c r="AA8" s="546">
        <v>3500</v>
      </c>
      <c r="AB8" s="546">
        <v>0</v>
      </c>
      <c r="AC8" s="546">
        <v>2901.4806451612722</v>
      </c>
      <c r="AD8" s="546">
        <v>0</v>
      </c>
      <c r="AE8" s="546">
        <v>2020.8603225806428</v>
      </c>
      <c r="AF8" s="546">
        <v>678.69999999999845</v>
      </c>
      <c r="AG8" s="546">
        <v>7121.8519354838754</v>
      </c>
      <c r="AH8" s="546">
        <v>2443.876774193548</v>
      </c>
      <c r="AI8" s="546">
        <v>2043.2745161290325</v>
      </c>
      <c r="AJ8" s="546">
        <v>1439.5303225806451</v>
      </c>
      <c r="AK8" s="546">
        <v>260.97419354838746</v>
      </c>
      <c r="AL8" s="546">
        <v>11007.047419354845</v>
      </c>
      <c r="AM8" s="546">
        <v>1519.5448387096778</v>
      </c>
      <c r="AN8" s="546">
        <v>3799.6741935483842</v>
      </c>
      <c r="AO8" s="546">
        <v>0</v>
      </c>
      <c r="AP8" s="546">
        <v>24000</v>
      </c>
      <c r="AQ8" s="546">
        <v>8000</v>
      </c>
      <c r="AR8" s="546">
        <v>2105.6477419354865</v>
      </c>
      <c r="AS8" s="546">
        <v>0</v>
      </c>
      <c r="AT8" s="546">
        <v>0</v>
      </c>
      <c r="AU8" s="546">
        <v>726.8151612903232</v>
      </c>
      <c r="AV8" s="546">
        <v>3500</v>
      </c>
      <c r="AW8" s="546">
        <v>3018.0416129032269</v>
      </c>
      <c r="AX8" s="546">
        <v>2044.9996774193546</v>
      </c>
      <c r="AY8" s="546">
        <v>369.61070967741654</v>
      </c>
      <c r="AZ8" s="546">
        <v>3500</v>
      </c>
      <c r="BA8" s="546">
        <v>1121.900322580635</v>
      </c>
      <c r="BB8" s="546">
        <v>1500</v>
      </c>
      <c r="BC8" s="546">
        <v>2549.7025806451697</v>
      </c>
      <c r="BD8" s="546">
        <v>0</v>
      </c>
      <c r="BE8" s="546">
        <v>0</v>
      </c>
    </row>
    <row r="9" spans="1:77" s="530" customFormat="1" ht="15" customHeight="1">
      <c r="A9" s="755"/>
      <c r="B9" s="544">
        <f t="shared" si="1"/>
        <v>46026</v>
      </c>
      <c r="C9" s="544" t="str">
        <f t="shared" si="2"/>
        <v>Mgg</v>
      </c>
      <c r="D9" s="545">
        <f>SUM(E9:BE9)</f>
        <v>150966.26458064513</v>
      </c>
      <c r="E9" s="546">
        <v>812.17000000000064</v>
      </c>
      <c r="F9" s="546">
        <v>3000</v>
      </c>
      <c r="G9" s="546">
        <v>1129.7312903225857</v>
      </c>
      <c r="H9" s="546">
        <v>0</v>
      </c>
      <c r="I9" s="546">
        <v>644.02064516129076</v>
      </c>
      <c r="J9" s="546">
        <v>5500</v>
      </c>
      <c r="K9" s="546">
        <v>166.97064516129021</v>
      </c>
      <c r="L9" s="546">
        <v>603.76322580644887</v>
      </c>
      <c r="M9" s="546">
        <v>673.27548387096704</v>
      </c>
      <c r="N9" s="546">
        <v>4514.1990322580623</v>
      </c>
      <c r="O9" s="546">
        <v>6823.0622580645213</v>
      </c>
      <c r="P9" s="546">
        <v>2874.3264516129029</v>
      </c>
      <c r="Q9" s="546">
        <v>11659.554548387085</v>
      </c>
      <c r="R9" s="546">
        <v>3600</v>
      </c>
      <c r="S9" s="545">
        <v>8706.0570967741915</v>
      </c>
      <c r="T9" s="546">
        <v>0</v>
      </c>
      <c r="U9" s="546">
        <v>5000</v>
      </c>
      <c r="V9" s="546">
        <v>500</v>
      </c>
      <c r="W9" s="546">
        <v>926.09448387096791</v>
      </c>
      <c r="X9" s="546">
        <v>2500</v>
      </c>
      <c r="Y9" s="546">
        <v>70.054838709677327</v>
      </c>
      <c r="Z9" s="546">
        <v>89.451612903225808</v>
      </c>
      <c r="AA9" s="546">
        <v>3500</v>
      </c>
      <c r="AB9" s="546">
        <v>0</v>
      </c>
      <c r="AC9" s="546">
        <v>2901.4806451612722</v>
      </c>
      <c r="AD9" s="546">
        <v>0</v>
      </c>
      <c r="AE9" s="546">
        <v>2020.8603225806428</v>
      </c>
      <c r="AF9" s="546">
        <v>678.69999999999845</v>
      </c>
      <c r="AG9" s="546">
        <v>7121.8519354838754</v>
      </c>
      <c r="AH9" s="546">
        <v>2443.876774193548</v>
      </c>
      <c r="AI9" s="546">
        <v>2043.2745161290325</v>
      </c>
      <c r="AJ9" s="546">
        <v>1439.5303225806451</v>
      </c>
      <c r="AK9" s="546">
        <v>260.97419354838746</v>
      </c>
      <c r="AL9" s="546">
        <v>11007.047419354845</v>
      </c>
      <c r="AM9" s="546">
        <v>1519.5448387096778</v>
      </c>
      <c r="AN9" s="546">
        <v>3799.6741935483842</v>
      </c>
      <c r="AO9" s="546">
        <v>0</v>
      </c>
      <c r="AP9" s="546">
        <v>24000</v>
      </c>
      <c r="AQ9" s="546">
        <v>8000</v>
      </c>
      <c r="AR9" s="546">
        <v>2105.6477419354865</v>
      </c>
      <c r="AS9" s="546">
        <v>0</v>
      </c>
      <c r="AT9" s="546">
        <v>0</v>
      </c>
      <c r="AU9" s="546">
        <v>726.8151612903232</v>
      </c>
      <c r="AV9" s="546">
        <v>3500</v>
      </c>
      <c r="AW9" s="546">
        <v>3018.0416129032269</v>
      </c>
      <c r="AX9" s="546">
        <v>2044.9996774193546</v>
      </c>
      <c r="AY9" s="546">
        <v>369.61070967741654</v>
      </c>
      <c r="AZ9" s="546">
        <v>3500</v>
      </c>
      <c r="BA9" s="546">
        <v>1121.900322580635</v>
      </c>
      <c r="BB9" s="546">
        <v>1500</v>
      </c>
      <c r="BC9" s="546">
        <v>2549.7025806451697</v>
      </c>
      <c r="BD9" s="546">
        <v>0</v>
      </c>
      <c r="BE9" s="546">
        <v>0</v>
      </c>
    </row>
    <row r="10" spans="1:77" s="413" customFormat="1" ht="15" customHeight="1">
      <c r="A10" s="547"/>
      <c r="B10" s="548" t="s">
        <v>18</v>
      </c>
      <c r="C10" s="541"/>
      <c r="D10" s="549">
        <f>SUM(D6:D9)</f>
        <v>592886.96864516125</v>
      </c>
      <c r="E10" s="549">
        <f t="shared" ref="E10:BE10" si="3">SUM(E6:E9)</f>
        <v>3248.6800000000026</v>
      </c>
      <c r="F10" s="549">
        <f t="shared" si="3"/>
        <v>12000</v>
      </c>
      <c r="G10" s="549">
        <f t="shared" si="3"/>
        <v>4518.9251612903427</v>
      </c>
      <c r="H10" s="549">
        <f t="shared" si="3"/>
        <v>0</v>
      </c>
      <c r="I10" s="549">
        <f t="shared" si="3"/>
        <v>2576.082580645163</v>
      </c>
      <c r="J10" s="549">
        <f t="shared" si="3"/>
        <v>22000</v>
      </c>
      <c r="K10" s="549">
        <f t="shared" si="3"/>
        <v>667.88258064516083</v>
      </c>
      <c r="L10" s="549">
        <f t="shared" si="3"/>
        <v>1811.2896774193466</v>
      </c>
      <c r="M10" s="549">
        <f t="shared" si="3"/>
        <v>2693.1019354838681</v>
      </c>
      <c r="N10" s="549">
        <f t="shared" si="3"/>
        <v>18056.796129032249</v>
      </c>
      <c r="O10" s="549">
        <f t="shared" si="3"/>
        <v>27292.249032258085</v>
      </c>
      <c r="P10" s="549">
        <f t="shared" si="3"/>
        <v>8622.9793548387097</v>
      </c>
      <c r="Q10" s="549">
        <f t="shared" si="3"/>
        <v>46638.218193548339</v>
      </c>
      <c r="R10" s="549">
        <f t="shared" si="3"/>
        <v>14400</v>
      </c>
      <c r="S10" s="549">
        <f t="shared" si="3"/>
        <v>34824.228387096766</v>
      </c>
      <c r="T10" s="549">
        <f t="shared" si="3"/>
        <v>0</v>
      </c>
      <c r="U10" s="549">
        <f t="shared" ref="U10" si="4">SUM(U6:U9)</f>
        <v>20000</v>
      </c>
      <c r="V10" s="549">
        <f t="shared" si="3"/>
        <v>2000</v>
      </c>
      <c r="W10" s="549">
        <f t="shared" si="3"/>
        <v>3704.3779354838716</v>
      </c>
      <c r="X10" s="549">
        <f t="shared" si="3"/>
        <v>2500</v>
      </c>
      <c r="Y10" s="549">
        <f t="shared" si="3"/>
        <v>280.21935483870931</v>
      </c>
      <c r="Z10" s="549">
        <f t="shared" si="3"/>
        <v>357.80645161290323</v>
      </c>
      <c r="AA10" s="549">
        <f t="shared" si="3"/>
        <v>14000</v>
      </c>
      <c r="AB10" s="549">
        <f t="shared" si="3"/>
        <v>0</v>
      </c>
      <c r="AC10" s="549">
        <f t="shared" si="3"/>
        <v>11605.922580645089</v>
      </c>
      <c r="AD10" s="549">
        <f t="shared" si="3"/>
        <v>0</v>
      </c>
      <c r="AE10" s="549">
        <f t="shared" si="3"/>
        <v>8083.4412903225711</v>
      </c>
      <c r="AF10" s="549">
        <f t="shared" si="3"/>
        <v>2714.7999999999938</v>
      </c>
      <c r="AG10" s="549">
        <f t="shared" si="3"/>
        <v>28487.407741935502</v>
      </c>
      <c r="AH10" s="549">
        <f t="shared" ref="AH10" si="5">SUM(AH6:AH9)</f>
        <v>9775.5070967741922</v>
      </c>
      <c r="AI10" s="549">
        <f t="shared" si="3"/>
        <v>8173.0980645161299</v>
      </c>
      <c r="AJ10" s="549">
        <f t="shared" si="3"/>
        <v>5758.1212903225805</v>
      </c>
      <c r="AK10" s="549">
        <f t="shared" si="3"/>
        <v>1043.8967741935498</v>
      </c>
      <c r="AL10" s="549">
        <f t="shared" si="3"/>
        <v>44028.189677419381</v>
      </c>
      <c r="AM10" s="549">
        <f t="shared" ref="AM10" si="6">SUM(AM6:AM9)</f>
        <v>6078.1793548387113</v>
      </c>
      <c r="AN10" s="549">
        <f t="shared" ref="AN10" si="7">SUM(AN6:AN9)</f>
        <v>15198.696774193537</v>
      </c>
      <c r="AO10" s="549">
        <f t="shared" ref="AO10" si="8">SUM(AO6:AO9)</f>
        <v>0</v>
      </c>
      <c r="AP10" s="549">
        <f t="shared" ref="AP10" si="9">SUM(AP6:AP9)</f>
        <v>96000</v>
      </c>
      <c r="AQ10" s="549">
        <f t="shared" si="3"/>
        <v>32000</v>
      </c>
      <c r="AR10" s="549">
        <f t="shared" si="3"/>
        <v>8422.5909677419459</v>
      </c>
      <c r="AS10" s="549">
        <f t="shared" si="3"/>
        <v>0</v>
      </c>
      <c r="AT10" s="549">
        <f t="shared" si="3"/>
        <v>0</v>
      </c>
      <c r="AU10" s="549">
        <f t="shared" si="3"/>
        <v>2907.2606451612928</v>
      </c>
      <c r="AV10" s="549">
        <f t="shared" si="3"/>
        <v>14000</v>
      </c>
      <c r="AW10" s="549">
        <f t="shared" si="3"/>
        <v>12072.166451612908</v>
      </c>
      <c r="AX10" s="549">
        <f t="shared" si="3"/>
        <v>8179.9987096774184</v>
      </c>
      <c r="AY10" s="549">
        <f t="shared" si="3"/>
        <v>1478.4428387096661</v>
      </c>
      <c r="AZ10" s="549">
        <f t="shared" si="3"/>
        <v>14000</v>
      </c>
      <c r="BA10" s="549">
        <f t="shared" si="3"/>
        <v>4487.6012903225401</v>
      </c>
      <c r="BB10" s="549">
        <f t="shared" si="3"/>
        <v>6000</v>
      </c>
      <c r="BC10" s="549">
        <f t="shared" si="3"/>
        <v>10198.810322580679</v>
      </c>
      <c r="BD10" s="549">
        <f t="shared" si="3"/>
        <v>0</v>
      </c>
      <c r="BE10" s="549">
        <f t="shared" si="3"/>
        <v>0</v>
      </c>
    </row>
    <row r="11" spans="1:77" s="413" customFormat="1" ht="15" customHeight="1">
      <c r="A11" s="547"/>
      <c r="B11" s="541"/>
      <c r="C11" s="541"/>
      <c r="D11" s="541"/>
      <c r="E11" s="543"/>
      <c r="F11" s="543"/>
      <c r="G11" s="543"/>
      <c r="H11" s="543"/>
      <c r="I11" s="543"/>
      <c r="J11" s="543"/>
      <c r="K11" s="543"/>
      <c r="L11" s="543"/>
      <c r="M11" s="543"/>
      <c r="N11" s="543"/>
      <c r="O11" s="543"/>
      <c r="P11" s="543"/>
      <c r="Q11" s="543"/>
      <c r="R11" s="543"/>
      <c r="S11" s="541"/>
      <c r="T11" s="543"/>
      <c r="U11" s="543"/>
      <c r="V11" s="543"/>
      <c r="W11" s="543"/>
      <c r="X11" s="543"/>
      <c r="Y11" s="543"/>
      <c r="Z11" s="543"/>
      <c r="AA11" s="543"/>
      <c r="AB11" s="543"/>
      <c r="AC11" s="543"/>
      <c r="AD11" s="543"/>
      <c r="AE11" s="543"/>
      <c r="AF11" s="543"/>
      <c r="AG11" s="543"/>
      <c r="AH11" s="543"/>
      <c r="AI11" s="543"/>
      <c r="AJ11" s="543"/>
      <c r="AK11" s="543"/>
      <c r="AL11" s="543"/>
      <c r="AM11" s="543"/>
      <c r="AN11" s="543"/>
      <c r="AO11" s="543"/>
      <c r="AP11" s="543"/>
      <c r="AQ11" s="541"/>
      <c r="AR11" s="543"/>
      <c r="AS11" s="543"/>
      <c r="AT11" s="543"/>
      <c r="AU11" s="543"/>
      <c r="AV11" s="543"/>
      <c r="AW11" s="543"/>
      <c r="AX11" s="543"/>
      <c r="AY11" s="543"/>
      <c r="AZ11" s="543"/>
      <c r="BA11" s="543"/>
      <c r="BB11" s="543"/>
      <c r="BC11" s="543"/>
      <c r="BD11" s="543"/>
      <c r="BE11" s="543"/>
    </row>
    <row r="12" spans="1:77" s="529" customFormat="1" ht="15" customHeight="1">
      <c r="A12" s="753">
        <f>WEEKNUM(B14)</f>
        <v>2</v>
      </c>
      <c r="B12" s="541">
        <f>B9+1</f>
        <v>46027</v>
      </c>
      <c r="C12" s="541" t="str">
        <f t="shared" ref="C12:C15" si="10">TEXT(B12,"ddd")</f>
        <v>Sen</v>
      </c>
      <c r="D12" s="542">
        <f t="shared" ref="D12:D18" si="11">SUM(E12:BE12)</f>
        <v>161505.47038709672</v>
      </c>
      <c r="E12" s="543">
        <v>812.17000000000064</v>
      </c>
      <c r="F12" s="543">
        <v>3000</v>
      </c>
      <c r="G12" s="543">
        <v>1129.7312903225857</v>
      </c>
      <c r="H12" s="543">
        <v>3282.5161290322658</v>
      </c>
      <c r="I12" s="543">
        <v>644.02064516129076</v>
      </c>
      <c r="J12" s="543">
        <v>5500</v>
      </c>
      <c r="K12" s="543">
        <v>166.97064516129021</v>
      </c>
      <c r="L12" s="543">
        <v>603.76322580644887</v>
      </c>
      <c r="M12" s="543">
        <v>673.27548387096704</v>
      </c>
      <c r="N12" s="543">
        <v>4514.1990322580623</v>
      </c>
      <c r="O12" s="543">
        <v>6823.0622580645213</v>
      </c>
      <c r="P12" s="543">
        <v>2874.3264516129029</v>
      </c>
      <c r="Q12" s="543">
        <v>11659.554548387085</v>
      </c>
      <c r="R12" s="543">
        <v>3600</v>
      </c>
      <c r="S12" s="542">
        <v>8706.0570967741915</v>
      </c>
      <c r="T12" s="543">
        <v>5776.689677419351</v>
      </c>
      <c r="U12" s="543">
        <v>5000</v>
      </c>
      <c r="V12" s="543">
        <v>500</v>
      </c>
      <c r="W12" s="543">
        <v>926.09448387096791</v>
      </c>
      <c r="X12" s="543">
        <v>5500</v>
      </c>
      <c r="Y12" s="543">
        <v>70.054838709677327</v>
      </c>
      <c r="Z12" s="543">
        <v>89.451612903225808</v>
      </c>
      <c r="AA12" s="543">
        <v>3500</v>
      </c>
      <c r="AB12" s="543">
        <v>0</v>
      </c>
      <c r="AC12" s="543">
        <v>2901.4806451612722</v>
      </c>
      <c r="AD12" s="543">
        <v>0</v>
      </c>
      <c r="AE12" s="543">
        <v>2020.8603225806428</v>
      </c>
      <c r="AF12" s="543">
        <v>678.69999999999845</v>
      </c>
      <c r="AG12" s="543">
        <v>7121.8519354838754</v>
      </c>
      <c r="AH12" s="543">
        <v>2943.876774193548</v>
      </c>
      <c r="AI12" s="543">
        <v>2043.2745161290325</v>
      </c>
      <c r="AJ12" s="543">
        <v>1439.5303225806451</v>
      </c>
      <c r="AK12" s="543">
        <v>260.97419354838746</v>
      </c>
      <c r="AL12" s="543">
        <v>11007.047419354845</v>
      </c>
      <c r="AM12" s="543">
        <v>2999.5448387096776</v>
      </c>
      <c r="AN12" s="543">
        <v>3799.6741935483842</v>
      </c>
      <c r="AO12" s="543">
        <v>0</v>
      </c>
      <c r="AP12" s="543">
        <v>24000</v>
      </c>
      <c r="AQ12" s="543">
        <v>8000</v>
      </c>
      <c r="AR12" s="543">
        <v>2105.6477419354865</v>
      </c>
      <c r="AS12" s="543">
        <v>0</v>
      </c>
      <c r="AT12" s="543">
        <v>0</v>
      </c>
      <c r="AU12" s="543">
        <v>726.8151612903232</v>
      </c>
      <c r="AV12" s="543">
        <v>0</v>
      </c>
      <c r="AW12" s="543">
        <v>3018.0416129032269</v>
      </c>
      <c r="AX12" s="543">
        <v>2044.9996774193546</v>
      </c>
      <c r="AY12" s="543">
        <v>369.61070967741654</v>
      </c>
      <c r="AZ12" s="543">
        <v>3500</v>
      </c>
      <c r="BA12" s="543">
        <v>1121.900322580635</v>
      </c>
      <c r="BB12" s="543">
        <v>1500</v>
      </c>
      <c r="BC12" s="543">
        <v>2549.7025806451697</v>
      </c>
      <c r="BD12" s="543">
        <v>0</v>
      </c>
      <c r="BE12" s="543">
        <v>0</v>
      </c>
    </row>
    <row r="13" spans="1:77" s="529" customFormat="1" ht="15" customHeight="1">
      <c r="A13" s="754"/>
      <c r="B13" s="541">
        <f t="shared" ref="B13:B15" si="12">B12+1</f>
        <v>46028</v>
      </c>
      <c r="C13" s="541" t="str">
        <f t="shared" si="10"/>
        <v>Sel</v>
      </c>
      <c r="D13" s="542">
        <f t="shared" si="11"/>
        <v>165505.47038709672</v>
      </c>
      <c r="E13" s="543">
        <v>812.17000000000064</v>
      </c>
      <c r="F13" s="543">
        <v>3000</v>
      </c>
      <c r="G13" s="543">
        <v>1129.7312903225857</v>
      </c>
      <c r="H13" s="543">
        <v>3282.5161290322658</v>
      </c>
      <c r="I13" s="543">
        <v>644.02064516129076</v>
      </c>
      <c r="J13" s="543">
        <v>5500</v>
      </c>
      <c r="K13" s="543">
        <v>166.97064516129021</v>
      </c>
      <c r="L13" s="543">
        <v>603.76322580644887</v>
      </c>
      <c r="M13" s="543">
        <v>673.27548387096704</v>
      </c>
      <c r="N13" s="543">
        <v>4514.1990322580623</v>
      </c>
      <c r="O13" s="543">
        <v>6823.0622580645213</v>
      </c>
      <c r="P13" s="543">
        <v>2874.3264516129029</v>
      </c>
      <c r="Q13" s="543">
        <v>11659.554548387085</v>
      </c>
      <c r="R13" s="543">
        <v>3600</v>
      </c>
      <c r="S13" s="542">
        <v>8706.0570967741915</v>
      </c>
      <c r="T13" s="543">
        <v>5776.689677419351</v>
      </c>
      <c r="U13" s="543">
        <v>3500</v>
      </c>
      <c r="V13" s="543">
        <v>500</v>
      </c>
      <c r="W13" s="543">
        <v>926.09448387096791</v>
      </c>
      <c r="X13" s="543">
        <v>5500</v>
      </c>
      <c r="Y13" s="543">
        <v>70.054838709677327</v>
      </c>
      <c r="Z13" s="543">
        <v>89.451612903225808</v>
      </c>
      <c r="AA13" s="543">
        <v>3500</v>
      </c>
      <c r="AB13" s="543">
        <v>0</v>
      </c>
      <c r="AC13" s="543">
        <v>2901.4806451612722</v>
      </c>
      <c r="AD13" s="543">
        <v>0</v>
      </c>
      <c r="AE13" s="543">
        <v>2020.8603225806428</v>
      </c>
      <c r="AF13" s="543">
        <v>678.69999999999845</v>
      </c>
      <c r="AG13" s="543">
        <v>7121.8519354838754</v>
      </c>
      <c r="AH13" s="543">
        <v>2943.876774193548</v>
      </c>
      <c r="AI13" s="543">
        <v>2043.2745161290325</v>
      </c>
      <c r="AJ13" s="543">
        <v>1439.5303225806451</v>
      </c>
      <c r="AK13" s="543">
        <v>260.97419354838746</v>
      </c>
      <c r="AL13" s="543">
        <v>11007.047419354845</v>
      </c>
      <c r="AM13" s="543">
        <v>2999.5448387096776</v>
      </c>
      <c r="AN13" s="543">
        <v>3799.6741935483842</v>
      </c>
      <c r="AO13" s="543">
        <v>5500</v>
      </c>
      <c r="AP13" s="543">
        <v>24000</v>
      </c>
      <c r="AQ13" s="543">
        <v>8000</v>
      </c>
      <c r="AR13" s="543">
        <v>2105.6477419354865</v>
      </c>
      <c r="AS13" s="543">
        <v>0</v>
      </c>
      <c r="AT13" s="543">
        <v>0</v>
      </c>
      <c r="AU13" s="543">
        <v>726.8151612903232</v>
      </c>
      <c r="AV13" s="543">
        <v>0</v>
      </c>
      <c r="AW13" s="543">
        <v>3018.0416129032269</v>
      </c>
      <c r="AX13" s="543">
        <v>2044.9996774193546</v>
      </c>
      <c r="AY13" s="543">
        <v>369.61070967741654</v>
      </c>
      <c r="AZ13" s="543">
        <v>3500</v>
      </c>
      <c r="BA13" s="543">
        <v>1121.900322580635</v>
      </c>
      <c r="BB13" s="543">
        <v>1500</v>
      </c>
      <c r="BC13" s="543">
        <v>2549.7025806451697</v>
      </c>
      <c r="BD13" s="543">
        <v>0</v>
      </c>
      <c r="BE13" s="543">
        <v>0</v>
      </c>
    </row>
    <row r="14" spans="1:77" s="529" customFormat="1" ht="15" customHeight="1">
      <c r="A14" s="754"/>
      <c r="B14" s="541">
        <f t="shared" si="12"/>
        <v>46029</v>
      </c>
      <c r="C14" s="541" t="str">
        <f t="shared" si="10"/>
        <v>Rab</v>
      </c>
      <c r="D14" s="542">
        <f t="shared" si="11"/>
        <v>165505.47038709672</v>
      </c>
      <c r="E14" s="543">
        <v>812.17000000000064</v>
      </c>
      <c r="F14" s="543">
        <v>3000</v>
      </c>
      <c r="G14" s="543">
        <v>1129.7312903225857</v>
      </c>
      <c r="H14" s="543">
        <v>3282.5161290322658</v>
      </c>
      <c r="I14" s="543">
        <v>644.02064516129076</v>
      </c>
      <c r="J14" s="543">
        <v>5500</v>
      </c>
      <c r="K14" s="543">
        <v>166.97064516129021</v>
      </c>
      <c r="L14" s="543">
        <v>603.76322580644887</v>
      </c>
      <c r="M14" s="543">
        <v>673.27548387096704</v>
      </c>
      <c r="N14" s="543">
        <v>4514.1990322580623</v>
      </c>
      <c r="O14" s="543">
        <v>6823.0622580645213</v>
      </c>
      <c r="P14" s="543">
        <v>2874.3264516129029</v>
      </c>
      <c r="Q14" s="543">
        <v>11659.554548387085</v>
      </c>
      <c r="R14" s="543">
        <v>3600</v>
      </c>
      <c r="S14" s="542">
        <v>8706.0570967741915</v>
      </c>
      <c r="T14" s="543">
        <v>5776.689677419351</v>
      </c>
      <c r="U14" s="543">
        <v>3500</v>
      </c>
      <c r="V14" s="543">
        <v>500</v>
      </c>
      <c r="W14" s="543">
        <v>926.09448387096791</v>
      </c>
      <c r="X14" s="543">
        <v>5500</v>
      </c>
      <c r="Y14" s="543">
        <v>70.054838709677327</v>
      </c>
      <c r="Z14" s="543">
        <v>89.451612903225808</v>
      </c>
      <c r="AA14" s="543">
        <v>3500</v>
      </c>
      <c r="AB14" s="543">
        <v>0</v>
      </c>
      <c r="AC14" s="543">
        <v>2901.4806451612722</v>
      </c>
      <c r="AD14" s="543">
        <v>0</v>
      </c>
      <c r="AE14" s="543">
        <v>2020.8603225806428</v>
      </c>
      <c r="AF14" s="543">
        <v>678.69999999999845</v>
      </c>
      <c r="AG14" s="543">
        <v>7121.8519354838754</v>
      </c>
      <c r="AH14" s="543">
        <v>2943.876774193548</v>
      </c>
      <c r="AI14" s="543">
        <v>2043.2745161290325</v>
      </c>
      <c r="AJ14" s="543">
        <v>1439.5303225806451</v>
      </c>
      <c r="AK14" s="543">
        <v>260.97419354838746</v>
      </c>
      <c r="AL14" s="543">
        <v>11007.047419354845</v>
      </c>
      <c r="AM14" s="543">
        <v>2999.5448387096776</v>
      </c>
      <c r="AN14" s="543">
        <v>3799.6741935483842</v>
      </c>
      <c r="AO14" s="543">
        <v>5500</v>
      </c>
      <c r="AP14" s="543">
        <v>24000</v>
      </c>
      <c r="AQ14" s="543">
        <v>8000</v>
      </c>
      <c r="AR14" s="543">
        <v>2105.6477419354865</v>
      </c>
      <c r="AS14" s="543">
        <v>0</v>
      </c>
      <c r="AT14" s="543">
        <v>0</v>
      </c>
      <c r="AU14" s="543">
        <v>726.8151612903232</v>
      </c>
      <c r="AV14" s="543">
        <v>0</v>
      </c>
      <c r="AW14" s="543">
        <v>3018.0416129032269</v>
      </c>
      <c r="AX14" s="543">
        <v>2044.9996774193546</v>
      </c>
      <c r="AY14" s="543">
        <v>369.61070967741654</v>
      </c>
      <c r="AZ14" s="543">
        <v>3500</v>
      </c>
      <c r="BA14" s="543">
        <v>1121.900322580635</v>
      </c>
      <c r="BB14" s="543">
        <v>1500</v>
      </c>
      <c r="BC14" s="543">
        <v>2549.7025806451697</v>
      </c>
      <c r="BD14" s="543">
        <v>0</v>
      </c>
      <c r="BE14" s="543">
        <v>0</v>
      </c>
    </row>
    <row r="15" spans="1:77" s="529" customFormat="1" ht="15" customHeight="1">
      <c r="A15" s="754"/>
      <c r="B15" s="541">
        <f t="shared" si="12"/>
        <v>46030</v>
      </c>
      <c r="C15" s="541" t="str">
        <f t="shared" si="10"/>
        <v>Kam</v>
      </c>
      <c r="D15" s="542">
        <f t="shared" si="11"/>
        <v>165505.47038709672</v>
      </c>
      <c r="E15" s="543">
        <v>812.17000000000064</v>
      </c>
      <c r="F15" s="543">
        <v>3000</v>
      </c>
      <c r="G15" s="543">
        <v>1129.7312903225857</v>
      </c>
      <c r="H15" s="543">
        <v>3282.5161290322658</v>
      </c>
      <c r="I15" s="543">
        <v>644.02064516129076</v>
      </c>
      <c r="J15" s="543">
        <v>5500</v>
      </c>
      <c r="K15" s="543">
        <v>166.97064516129021</v>
      </c>
      <c r="L15" s="543">
        <v>603.76322580644887</v>
      </c>
      <c r="M15" s="543">
        <v>673.27548387096704</v>
      </c>
      <c r="N15" s="543">
        <v>4514.1990322580623</v>
      </c>
      <c r="O15" s="543">
        <v>6823.0622580645213</v>
      </c>
      <c r="P15" s="543">
        <v>2874.3264516129029</v>
      </c>
      <c r="Q15" s="543">
        <v>11659.554548387085</v>
      </c>
      <c r="R15" s="543">
        <v>3600</v>
      </c>
      <c r="S15" s="542">
        <v>8706.0570967741915</v>
      </c>
      <c r="T15" s="543">
        <v>5776.689677419351</v>
      </c>
      <c r="U15" s="543">
        <v>3500</v>
      </c>
      <c r="V15" s="543">
        <v>500</v>
      </c>
      <c r="W15" s="543">
        <v>926.09448387096791</v>
      </c>
      <c r="X15" s="543">
        <v>5500</v>
      </c>
      <c r="Y15" s="543">
        <v>70.054838709677327</v>
      </c>
      <c r="Z15" s="543">
        <v>89.451612903225808</v>
      </c>
      <c r="AA15" s="543">
        <v>3500</v>
      </c>
      <c r="AB15" s="543">
        <v>0</v>
      </c>
      <c r="AC15" s="543">
        <v>2901.4806451612722</v>
      </c>
      <c r="AD15" s="543">
        <v>0</v>
      </c>
      <c r="AE15" s="543">
        <v>2020.8603225806428</v>
      </c>
      <c r="AF15" s="543">
        <v>678.69999999999845</v>
      </c>
      <c r="AG15" s="543">
        <v>7121.8519354838754</v>
      </c>
      <c r="AH15" s="543">
        <v>2943.876774193548</v>
      </c>
      <c r="AI15" s="543">
        <v>2043.2745161290325</v>
      </c>
      <c r="AJ15" s="543">
        <v>1439.5303225806451</v>
      </c>
      <c r="AK15" s="543">
        <v>260.97419354838746</v>
      </c>
      <c r="AL15" s="543">
        <v>11007.047419354845</v>
      </c>
      <c r="AM15" s="543">
        <v>2999.5448387096776</v>
      </c>
      <c r="AN15" s="543">
        <v>3799.6741935483842</v>
      </c>
      <c r="AO15" s="543">
        <v>5500</v>
      </c>
      <c r="AP15" s="543">
        <v>24000</v>
      </c>
      <c r="AQ15" s="543">
        <v>8000</v>
      </c>
      <c r="AR15" s="543">
        <v>2105.6477419354865</v>
      </c>
      <c r="AS15" s="543">
        <v>0</v>
      </c>
      <c r="AT15" s="543">
        <v>0</v>
      </c>
      <c r="AU15" s="543">
        <v>726.8151612903232</v>
      </c>
      <c r="AV15" s="543">
        <v>0</v>
      </c>
      <c r="AW15" s="543">
        <v>3018.0416129032269</v>
      </c>
      <c r="AX15" s="543">
        <v>2044.9996774193546</v>
      </c>
      <c r="AY15" s="543">
        <v>369.61070967741654</v>
      </c>
      <c r="AZ15" s="543">
        <v>3500</v>
      </c>
      <c r="BA15" s="543">
        <v>1121.900322580635</v>
      </c>
      <c r="BB15" s="543">
        <v>1500</v>
      </c>
      <c r="BC15" s="543">
        <v>2549.7025806451697</v>
      </c>
      <c r="BD15" s="543">
        <v>0</v>
      </c>
      <c r="BE15" s="543">
        <v>0</v>
      </c>
    </row>
    <row r="16" spans="1:77" s="529" customFormat="1" ht="15" customHeight="1">
      <c r="A16" s="754"/>
      <c r="B16" s="541">
        <f t="shared" ref="B16:B27" si="13">B15+1</f>
        <v>46031</v>
      </c>
      <c r="C16" s="541" t="str">
        <f t="shared" ref="C16:C18" si="14">TEXT(B16,"ddd")</f>
        <v>Jum</v>
      </c>
      <c r="D16" s="542">
        <f t="shared" si="11"/>
        <v>165505.47038709672</v>
      </c>
      <c r="E16" s="543">
        <v>812.17000000000064</v>
      </c>
      <c r="F16" s="543">
        <v>3000</v>
      </c>
      <c r="G16" s="543">
        <v>1129.7312903225857</v>
      </c>
      <c r="H16" s="543">
        <v>3282.5161290322658</v>
      </c>
      <c r="I16" s="543">
        <v>644.02064516129076</v>
      </c>
      <c r="J16" s="543">
        <v>5500</v>
      </c>
      <c r="K16" s="543">
        <v>166.97064516129021</v>
      </c>
      <c r="L16" s="543">
        <v>603.76322580644887</v>
      </c>
      <c r="M16" s="543">
        <v>673.27548387096704</v>
      </c>
      <c r="N16" s="543">
        <v>4514.1990322580623</v>
      </c>
      <c r="O16" s="543">
        <v>6823.0622580645213</v>
      </c>
      <c r="P16" s="543">
        <v>2874.3264516129029</v>
      </c>
      <c r="Q16" s="543">
        <v>11659.554548387085</v>
      </c>
      <c r="R16" s="543">
        <v>3600</v>
      </c>
      <c r="S16" s="542">
        <v>8706.0570967741915</v>
      </c>
      <c r="T16" s="543">
        <v>5776.689677419351</v>
      </c>
      <c r="U16" s="543">
        <v>3500</v>
      </c>
      <c r="V16" s="543">
        <v>500</v>
      </c>
      <c r="W16" s="543">
        <v>926.09448387096791</v>
      </c>
      <c r="X16" s="543">
        <v>5500</v>
      </c>
      <c r="Y16" s="543">
        <v>70.054838709677327</v>
      </c>
      <c r="Z16" s="543">
        <v>89.451612903225808</v>
      </c>
      <c r="AA16" s="543">
        <v>3500</v>
      </c>
      <c r="AB16" s="543">
        <v>0</v>
      </c>
      <c r="AC16" s="543">
        <v>2901.4806451612722</v>
      </c>
      <c r="AD16" s="543">
        <v>0</v>
      </c>
      <c r="AE16" s="543">
        <v>2020.8603225806428</v>
      </c>
      <c r="AF16" s="543">
        <v>678.69999999999845</v>
      </c>
      <c r="AG16" s="543">
        <v>7121.8519354838754</v>
      </c>
      <c r="AH16" s="543">
        <v>2943.876774193548</v>
      </c>
      <c r="AI16" s="543">
        <v>2043.2745161290325</v>
      </c>
      <c r="AJ16" s="543">
        <v>1439.5303225806451</v>
      </c>
      <c r="AK16" s="543">
        <v>260.97419354838746</v>
      </c>
      <c r="AL16" s="543">
        <v>11007.047419354845</v>
      </c>
      <c r="AM16" s="543">
        <v>2999.5448387096776</v>
      </c>
      <c r="AN16" s="543">
        <v>3799.6741935483842</v>
      </c>
      <c r="AO16" s="543">
        <v>5500</v>
      </c>
      <c r="AP16" s="543">
        <v>24000</v>
      </c>
      <c r="AQ16" s="543">
        <v>8000</v>
      </c>
      <c r="AR16" s="543">
        <v>2105.6477419354865</v>
      </c>
      <c r="AS16" s="543">
        <v>0</v>
      </c>
      <c r="AT16" s="543">
        <v>0</v>
      </c>
      <c r="AU16" s="543">
        <v>726.8151612903232</v>
      </c>
      <c r="AV16" s="543">
        <v>0</v>
      </c>
      <c r="AW16" s="543">
        <v>3018.0416129032269</v>
      </c>
      <c r="AX16" s="543">
        <v>2044.9996774193546</v>
      </c>
      <c r="AY16" s="543">
        <v>369.61070967741654</v>
      </c>
      <c r="AZ16" s="543">
        <v>3500</v>
      </c>
      <c r="BA16" s="543">
        <v>1121.900322580635</v>
      </c>
      <c r="BB16" s="543">
        <v>1500</v>
      </c>
      <c r="BC16" s="543">
        <v>2549.7025806451697</v>
      </c>
      <c r="BD16" s="543">
        <v>0</v>
      </c>
      <c r="BE16" s="543">
        <v>0</v>
      </c>
    </row>
    <row r="17" spans="1:57" s="530" customFormat="1" ht="15" customHeight="1">
      <c r="A17" s="754"/>
      <c r="B17" s="544">
        <f t="shared" si="13"/>
        <v>46032</v>
      </c>
      <c r="C17" s="544" t="str">
        <f t="shared" si="14"/>
        <v>Sab</v>
      </c>
      <c r="D17" s="545">
        <f t="shared" si="11"/>
        <v>165505.47038709672</v>
      </c>
      <c r="E17" s="546">
        <v>812.17000000000064</v>
      </c>
      <c r="F17" s="546">
        <v>3000</v>
      </c>
      <c r="G17" s="546">
        <v>1129.7312903225857</v>
      </c>
      <c r="H17" s="546">
        <v>3282.5161290322658</v>
      </c>
      <c r="I17" s="546">
        <v>644.02064516129076</v>
      </c>
      <c r="J17" s="546">
        <v>5500</v>
      </c>
      <c r="K17" s="546">
        <v>166.97064516129021</v>
      </c>
      <c r="L17" s="546">
        <v>603.76322580644887</v>
      </c>
      <c r="M17" s="546">
        <v>673.27548387096704</v>
      </c>
      <c r="N17" s="546">
        <v>4514.1990322580623</v>
      </c>
      <c r="O17" s="546">
        <v>6823.0622580645213</v>
      </c>
      <c r="P17" s="546">
        <v>2874.3264516129029</v>
      </c>
      <c r="Q17" s="546">
        <v>11659.554548387085</v>
      </c>
      <c r="R17" s="546">
        <v>3600</v>
      </c>
      <c r="S17" s="545">
        <v>8706.0570967741915</v>
      </c>
      <c r="T17" s="546">
        <v>5776.689677419351</v>
      </c>
      <c r="U17" s="546">
        <v>3500</v>
      </c>
      <c r="V17" s="546">
        <v>500</v>
      </c>
      <c r="W17" s="546">
        <v>926.09448387096791</v>
      </c>
      <c r="X17" s="546">
        <v>5500</v>
      </c>
      <c r="Y17" s="546">
        <v>70.054838709677327</v>
      </c>
      <c r="Z17" s="546">
        <v>89.451612903225808</v>
      </c>
      <c r="AA17" s="546">
        <v>3500</v>
      </c>
      <c r="AB17" s="546">
        <v>0</v>
      </c>
      <c r="AC17" s="546">
        <v>2901.4806451612722</v>
      </c>
      <c r="AD17" s="546">
        <v>0</v>
      </c>
      <c r="AE17" s="546">
        <v>2020.8603225806428</v>
      </c>
      <c r="AF17" s="546">
        <v>678.69999999999845</v>
      </c>
      <c r="AG17" s="546">
        <v>7121.8519354838754</v>
      </c>
      <c r="AH17" s="546">
        <v>2943.876774193548</v>
      </c>
      <c r="AI17" s="546">
        <v>2043.2745161290325</v>
      </c>
      <c r="AJ17" s="546">
        <v>1439.5303225806451</v>
      </c>
      <c r="AK17" s="546">
        <v>260.97419354838746</v>
      </c>
      <c r="AL17" s="546">
        <v>11007.047419354845</v>
      </c>
      <c r="AM17" s="546">
        <v>2999.5448387096776</v>
      </c>
      <c r="AN17" s="546">
        <v>3799.6741935483842</v>
      </c>
      <c r="AO17" s="546">
        <v>5500</v>
      </c>
      <c r="AP17" s="546">
        <v>24000</v>
      </c>
      <c r="AQ17" s="546">
        <v>8000</v>
      </c>
      <c r="AR17" s="546">
        <v>2105.6477419354865</v>
      </c>
      <c r="AS17" s="546">
        <v>0</v>
      </c>
      <c r="AT17" s="546">
        <v>0</v>
      </c>
      <c r="AU17" s="546">
        <v>726.8151612903232</v>
      </c>
      <c r="AV17" s="546">
        <v>0</v>
      </c>
      <c r="AW17" s="546">
        <v>3018.0416129032269</v>
      </c>
      <c r="AX17" s="546">
        <v>2044.9996774193546</v>
      </c>
      <c r="AY17" s="546">
        <v>369.61070967741654</v>
      </c>
      <c r="AZ17" s="546">
        <v>3500</v>
      </c>
      <c r="BA17" s="546">
        <v>1121.900322580635</v>
      </c>
      <c r="BB17" s="546">
        <v>1500</v>
      </c>
      <c r="BC17" s="546">
        <v>2549.7025806451697</v>
      </c>
      <c r="BD17" s="546">
        <v>0</v>
      </c>
      <c r="BE17" s="546">
        <v>0</v>
      </c>
    </row>
    <row r="18" spans="1:57" s="530" customFormat="1" ht="15" customHeight="1">
      <c r="A18" s="755"/>
      <c r="B18" s="544">
        <f t="shared" si="13"/>
        <v>46033</v>
      </c>
      <c r="C18" s="544" t="str">
        <f t="shared" si="14"/>
        <v>Mgg</v>
      </c>
      <c r="D18" s="545">
        <f t="shared" si="11"/>
        <v>165505.47038709672</v>
      </c>
      <c r="E18" s="546">
        <v>812.17000000000064</v>
      </c>
      <c r="F18" s="546">
        <v>3000</v>
      </c>
      <c r="G18" s="546">
        <v>1129.7312903225857</v>
      </c>
      <c r="H18" s="546">
        <v>3282.5161290322658</v>
      </c>
      <c r="I18" s="546">
        <v>644.02064516129076</v>
      </c>
      <c r="J18" s="546">
        <v>5500</v>
      </c>
      <c r="K18" s="546">
        <v>166.97064516129021</v>
      </c>
      <c r="L18" s="546">
        <v>603.76322580644887</v>
      </c>
      <c r="M18" s="546">
        <v>673.27548387096704</v>
      </c>
      <c r="N18" s="546">
        <v>4514.1990322580623</v>
      </c>
      <c r="O18" s="546">
        <v>6823.0622580645213</v>
      </c>
      <c r="P18" s="546">
        <v>2874.3264516129029</v>
      </c>
      <c r="Q18" s="546">
        <v>11659.554548387085</v>
      </c>
      <c r="R18" s="546">
        <v>3600</v>
      </c>
      <c r="S18" s="545">
        <v>8706.0570967741915</v>
      </c>
      <c r="T18" s="546">
        <v>5776.689677419351</v>
      </c>
      <c r="U18" s="546">
        <v>3500</v>
      </c>
      <c r="V18" s="546">
        <v>500</v>
      </c>
      <c r="W18" s="546">
        <v>926.09448387096791</v>
      </c>
      <c r="X18" s="546">
        <v>5500</v>
      </c>
      <c r="Y18" s="546">
        <v>70.054838709677327</v>
      </c>
      <c r="Z18" s="546">
        <v>89.451612903225808</v>
      </c>
      <c r="AA18" s="546">
        <v>3500</v>
      </c>
      <c r="AB18" s="546">
        <v>0</v>
      </c>
      <c r="AC18" s="546">
        <v>2901.4806451612722</v>
      </c>
      <c r="AD18" s="546">
        <v>0</v>
      </c>
      <c r="AE18" s="546">
        <v>2020.8603225806428</v>
      </c>
      <c r="AF18" s="546">
        <v>678.69999999999845</v>
      </c>
      <c r="AG18" s="546">
        <v>7121.8519354838754</v>
      </c>
      <c r="AH18" s="546">
        <v>2943.876774193548</v>
      </c>
      <c r="AI18" s="546">
        <v>2043.2745161290325</v>
      </c>
      <c r="AJ18" s="546">
        <v>1439.5303225806451</v>
      </c>
      <c r="AK18" s="546">
        <v>260.97419354838746</v>
      </c>
      <c r="AL18" s="546">
        <v>11007.047419354845</v>
      </c>
      <c r="AM18" s="546">
        <v>2999.5448387096776</v>
      </c>
      <c r="AN18" s="546">
        <v>3799.6741935483842</v>
      </c>
      <c r="AO18" s="546">
        <v>5500</v>
      </c>
      <c r="AP18" s="546">
        <v>24000</v>
      </c>
      <c r="AQ18" s="546">
        <v>8000</v>
      </c>
      <c r="AR18" s="546">
        <v>2105.6477419354865</v>
      </c>
      <c r="AS18" s="546">
        <v>0</v>
      </c>
      <c r="AT18" s="546">
        <v>0</v>
      </c>
      <c r="AU18" s="546">
        <v>726.8151612903232</v>
      </c>
      <c r="AV18" s="546">
        <v>0</v>
      </c>
      <c r="AW18" s="546">
        <v>3018.0416129032269</v>
      </c>
      <c r="AX18" s="546">
        <v>2044.9996774193546</v>
      </c>
      <c r="AY18" s="546">
        <v>369.61070967741654</v>
      </c>
      <c r="AZ18" s="546">
        <v>3500</v>
      </c>
      <c r="BA18" s="546">
        <v>1121.900322580635</v>
      </c>
      <c r="BB18" s="546">
        <v>1500</v>
      </c>
      <c r="BC18" s="546">
        <v>2549.7025806451697</v>
      </c>
      <c r="BD18" s="546">
        <v>0</v>
      </c>
      <c r="BE18" s="546">
        <v>0</v>
      </c>
    </row>
    <row r="19" spans="1:57" s="413" customFormat="1" ht="15" customHeight="1">
      <c r="A19" s="547"/>
      <c r="B19" s="548" t="s">
        <v>18</v>
      </c>
      <c r="C19" s="541"/>
      <c r="D19" s="549">
        <f t="shared" ref="D19:BE19" si="15">SUM(D12:D18)</f>
        <v>1154538.292709677</v>
      </c>
      <c r="E19" s="549">
        <f t="shared" si="15"/>
        <v>5685.1900000000051</v>
      </c>
      <c r="F19" s="549">
        <f t="shared" si="15"/>
        <v>21000</v>
      </c>
      <c r="G19" s="549">
        <f t="shared" si="15"/>
        <v>7908.1190322580997</v>
      </c>
      <c r="H19" s="549">
        <f t="shared" si="15"/>
        <v>22977.612903225858</v>
      </c>
      <c r="I19" s="549">
        <f t="shared" si="15"/>
        <v>4508.1445161290358</v>
      </c>
      <c r="J19" s="549">
        <f t="shared" si="15"/>
        <v>38500</v>
      </c>
      <c r="K19" s="549">
        <f t="shared" si="15"/>
        <v>1168.7945161290315</v>
      </c>
      <c r="L19" s="549">
        <f t="shared" si="15"/>
        <v>4226.3425806451414</v>
      </c>
      <c r="M19" s="549">
        <f t="shared" si="15"/>
        <v>4712.9283870967693</v>
      </c>
      <c r="N19" s="549">
        <f t="shared" si="15"/>
        <v>31599.393225806431</v>
      </c>
      <c r="O19" s="549">
        <f t="shared" si="15"/>
        <v>47761.435806451649</v>
      </c>
      <c r="P19" s="549">
        <f t="shared" si="15"/>
        <v>20120.285161290318</v>
      </c>
      <c r="Q19" s="549">
        <f t="shared" si="15"/>
        <v>81616.881838709582</v>
      </c>
      <c r="R19" s="549">
        <f t="shared" si="15"/>
        <v>25200</v>
      </c>
      <c r="S19" s="549">
        <f t="shared" si="15"/>
        <v>60942.399677419351</v>
      </c>
      <c r="T19" s="549">
        <f t="shared" si="15"/>
        <v>40436.827741935456</v>
      </c>
      <c r="U19" s="549">
        <f t="shared" ref="U19" si="16">SUM(U12:U18)</f>
        <v>26000</v>
      </c>
      <c r="V19" s="549">
        <f t="shared" si="15"/>
        <v>3500</v>
      </c>
      <c r="W19" s="549">
        <f t="shared" si="15"/>
        <v>6482.661387096774</v>
      </c>
      <c r="X19" s="549">
        <f t="shared" si="15"/>
        <v>38500</v>
      </c>
      <c r="Y19" s="549">
        <f t="shared" si="15"/>
        <v>490.38387096774125</v>
      </c>
      <c r="Z19" s="549">
        <f t="shared" si="15"/>
        <v>626.16129032258073</v>
      </c>
      <c r="AA19" s="549">
        <f t="shared" si="15"/>
        <v>24500</v>
      </c>
      <c r="AB19" s="549">
        <f t="shared" si="15"/>
        <v>0</v>
      </c>
      <c r="AC19" s="549">
        <f t="shared" si="15"/>
        <v>20310.364516128902</v>
      </c>
      <c r="AD19" s="549">
        <f t="shared" si="15"/>
        <v>0</v>
      </c>
      <c r="AE19" s="549">
        <f t="shared" si="15"/>
        <v>14146.022258064502</v>
      </c>
      <c r="AF19" s="549">
        <f t="shared" si="15"/>
        <v>4750.8999999999887</v>
      </c>
      <c r="AG19" s="549">
        <f t="shared" si="15"/>
        <v>49852.963548387139</v>
      </c>
      <c r="AH19" s="549">
        <f t="shared" ref="AH19" si="17">SUM(AH12:AH18)</f>
        <v>20607.137419354836</v>
      </c>
      <c r="AI19" s="549">
        <f t="shared" si="15"/>
        <v>14302.921612903228</v>
      </c>
      <c r="AJ19" s="549">
        <f t="shared" si="15"/>
        <v>10076.712258064517</v>
      </c>
      <c r="AK19" s="549">
        <f t="shared" si="15"/>
        <v>1826.8193548387126</v>
      </c>
      <c r="AL19" s="549">
        <f t="shared" si="15"/>
        <v>77049.331935483919</v>
      </c>
      <c r="AM19" s="549">
        <f t="shared" ref="AM19" si="18">SUM(AM12:AM18)</f>
        <v>20996.813870967741</v>
      </c>
      <c r="AN19" s="549">
        <f t="shared" ref="AN19" si="19">SUM(AN12:AN18)</f>
        <v>26597.719354838689</v>
      </c>
      <c r="AO19" s="549">
        <f t="shared" ref="AO19" si="20">SUM(AO12:AO18)</f>
        <v>33000</v>
      </c>
      <c r="AP19" s="549">
        <f t="shared" ref="AP19" si="21">SUM(AP12:AP18)</f>
        <v>168000</v>
      </c>
      <c r="AQ19" s="549">
        <f t="shared" si="15"/>
        <v>56000</v>
      </c>
      <c r="AR19" s="549">
        <f t="shared" si="15"/>
        <v>14739.534193548407</v>
      </c>
      <c r="AS19" s="549">
        <f t="shared" si="15"/>
        <v>0</v>
      </c>
      <c r="AT19" s="549">
        <f t="shared" si="15"/>
        <v>0</v>
      </c>
      <c r="AU19" s="549">
        <f t="shared" si="15"/>
        <v>5087.7061290322617</v>
      </c>
      <c r="AV19" s="549">
        <f t="shared" si="15"/>
        <v>0</v>
      </c>
      <c r="AW19" s="549">
        <f t="shared" si="15"/>
        <v>21126.291290322588</v>
      </c>
      <c r="AX19" s="549">
        <f t="shared" si="15"/>
        <v>14314.997741935484</v>
      </c>
      <c r="AY19" s="549">
        <f t="shared" si="15"/>
        <v>2587.274967741916</v>
      </c>
      <c r="AZ19" s="549">
        <f t="shared" si="15"/>
        <v>24500</v>
      </c>
      <c r="BA19" s="549">
        <f t="shared" si="15"/>
        <v>7853.3022580644465</v>
      </c>
      <c r="BB19" s="549">
        <f t="shared" si="15"/>
        <v>10500</v>
      </c>
      <c r="BC19" s="549">
        <f t="shared" si="15"/>
        <v>17847.918064516187</v>
      </c>
      <c r="BD19" s="549">
        <f t="shared" si="15"/>
        <v>0</v>
      </c>
      <c r="BE19" s="549">
        <f t="shared" si="15"/>
        <v>0</v>
      </c>
    </row>
    <row r="20" spans="1:57" s="413" customFormat="1" ht="15" customHeight="1">
      <c r="A20" s="547"/>
      <c r="B20" s="541"/>
      <c r="C20" s="541"/>
      <c r="D20" s="541"/>
      <c r="E20" s="543"/>
      <c r="F20" s="543"/>
      <c r="G20" s="543"/>
      <c r="H20" s="543"/>
      <c r="I20" s="543"/>
      <c r="J20" s="543"/>
      <c r="K20" s="543"/>
      <c r="L20" s="543"/>
      <c r="M20" s="543"/>
      <c r="N20" s="543"/>
      <c r="O20" s="543"/>
      <c r="P20" s="543"/>
      <c r="Q20" s="543"/>
      <c r="R20" s="543"/>
      <c r="S20" s="541"/>
      <c r="T20" s="543"/>
      <c r="U20" s="543"/>
      <c r="V20" s="543"/>
      <c r="W20" s="543"/>
      <c r="X20" s="543"/>
      <c r="Y20" s="543"/>
      <c r="Z20" s="543"/>
      <c r="AA20" s="543"/>
      <c r="AB20" s="543"/>
      <c r="AC20" s="543"/>
      <c r="AD20" s="543"/>
      <c r="AE20" s="543"/>
      <c r="AF20" s="543"/>
      <c r="AG20" s="543"/>
      <c r="AH20" s="543"/>
      <c r="AI20" s="543"/>
      <c r="AJ20" s="543"/>
      <c r="AK20" s="543"/>
      <c r="AL20" s="543"/>
      <c r="AM20" s="543"/>
      <c r="AN20" s="543"/>
      <c r="AO20" s="543"/>
      <c r="AP20" s="543"/>
      <c r="AQ20" s="541"/>
      <c r="AR20" s="543"/>
      <c r="AS20" s="543"/>
      <c r="AT20" s="543"/>
      <c r="AU20" s="543"/>
      <c r="AV20" s="543"/>
      <c r="AW20" s="543"/>
      <c r="AX20" s="543"/>
      <c r="AY20" s="543"/>
      <c r="AZ20" s="543"/>
      <c r="BA20" s="543"/>
      <c r="BB20" s="543"/>
      <c r="BC20" s="543"/>
      <c r="BD20" s="543"/>
      <c r="BE20" s="543"/>
    </row>
    <row r="21" spans="1:57" s="529" customFormat="1" ht="15" customHeight="1">
      <c r="A21" s="753">
        <f>WEEKNUM(B23)</f>
        <v>3</v>
      </c>
      <c r="B21" s="541">
        <f>B18+1</f>
        <v>46034</v>
      </c>
      <c r="C21" s="541" t="str">
        <f t="shared" ref="C21:C24" si="22">TEXT(B21,"ddd")</f>
        <v>Sen</v>
      </c>
      <c r="D21" s="542">
        <f t="shared" ref="D21:D27" si="23">SUM(E21:BE21)</f>
        <v>165505.47038709672</v>
      </c>
      <c r="E21" s="543">
        <v>812.17000000000064</v>
      </c>
      <c r="F21" s="543">
        <v>3000</v>
      </c>
      <c r="G21" s="543">
        <v>1129.7312903225857</v>
      </c>
      <c r="H21" s="543">
        <v>3282.5161290322658</v>
      </c>
      <c r="I21" s="543">
        <v>644.02064516129076</v>
      </c>
      <c r="J21" s="543">
        <v>5500</v>
      </c>
      <c r="K21" s="543">
        <v>166.97064516129021</v>
      </c>
      <c r="L21" s="543">
        <v>603.76322580644887</v>
      </c>
      <c r="M21" s="543">
        <v>673.27548387096704</v>
      </c>
      <c r="N21" s="543">
        <v>4514.1990322580623</v>
      </c>
      <c r="O21" s="543">
        <v>6823.0622580645213</v>
      </c>
      <c r="P21" s="543">
        <v>2874.3264516129029</v>
      </c>
      <c r="Q21" s="543">
        <v>11659.554548387085</v>
      </c>
      <c r="R21" s="543">
        <v>3600</v>
      </c>
      <c r="S21" s="542">
        <v>8706.0570967741915</v>
      </c>
      <c r="T21" s="543">
        <v>5776.689677419351</v>
      </c>
      <c r="U21" s="543">
        <v>3500</v>
      </c>
      <c r="V21" s="543">
        <v>500</v>
      </c>
      <c r="W21" s="543">
        <v>926.09448387096791</v>
      </c>
      <c r="X21" s="543">
        <v>5500</v>
      </c>
      <c r="Y21" s="543">
        <v>70.054838709677327</v>
      </c>
      <c r="Z21" s="543">
        <v>89.451612903225808</v>
      </c>
      <c r="AA21" s="543">
        <v>3500</v>
      </c>
      <c r="AB21" s="543">
        <v>0</v>
      </c>
      <c r="AC21" s="543">
        <v>2901.4806451612722</v>
      </c>
      <c r="AD21" s="543">
        <v>0</v>
      </c>
      <c r="AE21" s="543">
        <v>2020.8603225806428</v>
      </c>
      <c r="AF21" s="543">
        <v>678.69999999999845</v>
      </c>
      <c r="AG21" s="543">
        <v>7121.8519354838754</v>
      </c>
      <c r="AH21" s="543">
        <v>2943.876774193548</v>
      </c>
      <c r="AI21" s="543">
        <v>2043.2745161290325</v>
      </c>
      <c r="AJ21" s="543">
        <v>1439.5303225806451</v>
      </c>
      <c r="AK21" s="543">
        <v>260.97419354838746</v>
      </c>
      <c r="AL21" s="543">
        <v>11007.047419354845</v>
      </c>
      <c r="AM21" s="543">
        <v>2999.5448387096776</v>
      </c>
      <c r="AN21" s="543">
        <v>3799.6741935483842</v>
      </c>
      <c r="AO21" s="543">
        <v>5500</v>
      </c>
      <c r="AP21" s="543">
        <v>24000</v>
      </c>
      <c r="AQ21" s="543">
        <v>8000</v>
      </c>
      <c r="AR21" s="543">
        <v>2105.6477419354865</v>
      </c>
      <c r="AS21" s="543">
        <v>0</v>
      </c>
      <c r="AT21" s="543">
        <v>0</v>
      </c>
      <c r="AU21" s="543">
        <v>726.8151612903232</v>
      </c>
      <c r="AV21" s="543">
        <v>0</v>
      </c>
      <c r="AW21" s="543">
        <v>3018.0416129032269</v>
      </c>
      <c r="AX21" s="543">
        <v>2044.9996774193546</v>
      </c>
      <c r="AY21" s="543">
        <v>369.61070967741654</v>
      </c>
      <c r="AZ21" s="543">
        <v>3500</v>
      </c>
      <c r="BA21" s="543">
        <v>1121.900322580635</v>
      </c>
      <c r="BB21" s="543">
        <v>1500</v>
      </c>
      <c r="BC21" s="543">
        <v>2549.7025806451697</v>
      </c>
      <c r="BD21" s="543">
        <v>0</v>
      </c>
      <c r="BE21" s="543">
        <v>0</v>
      </c>
    </row>
    <row r="22" spans="1:57" s="529" customFormat="1" ht="15" customHeight="1">
      <c r="A22" s="754"/>
      <c r="B22" s="541">
        <f t="shared" si="13"/>
        <v>46035</v>
      </c>
      <c r="C22" s="541" t="str">
        <f t="shared" si="22"/>
        <v>Sel</v>
      </c>
      <c r="D22" s="542">
        <f t="shared" si="23"/>
        <v>165505.47038709672</v>
      </c>
      <c r="E22" s="543">
        <v>812.17000000000064</v>
      </c>
      <c r="F22" s="543">
        <v>3000</v>
      </c>
      <c r="G22" s="543">
        <v>1129.7312903225857</v>
      </c>
      <c r="H22" s="543">
        <v>3282.5161290322658</v>
      </c>
      <c r="I22" s="543">
        <v>644.02064516129076</v>
      </c>
      <c r="J22" s="543">
        <v>5500</v>
      </c>
      <c r="K22" s="543">
        <v>166.97064516129021</v>
      </c>
      <c r="L22" s="543">
        <v>603.76322580644887</v>
      </c>
      <c r="M22" s="543">
        <v>673.27548387096704</v>
      </c>
      <c r="N22" s="543">
        <v>4514.1990322580623</v>
      </c>
      <c r="O22" s="543">
        <v>6823.0622580645213</v>
      </c>
      <c r="P22" s="543">
        <v>2874.3264516129029</v>
      </c>
      <c r="Q22" s="543">
        <v>11659.554548387085</v>
      </c>
      <c r="R22" s="543">
        <v>3600</v>
      </c>
      <c r="S22" s="542">
        <v>8706.0570967741915</v>
      </c>
      <c r="T22" s="543">
        <v>5776.689677419351</v>
      </c>
      <c r="U22" s="543">
        <v>3500</v>
      </c>
      <c r="V22" s="543">
        <v>500</v>
      </c>
      <c r="W22" s="543">
        <v>926.09448387096791</v>
      </c>
      <c r="X22" s="543">
        <v>5500</v>
      </c>
      <c r="Y22" s="543">
        <v>70.054838709677327</v>
      </c>
      <c r="Z22" s="543">
        <v>89.451612903225808</v>
      </c>
      <c r="AA22" s="543">
        <v>3500</v>
      </c>
      <c r="AB22" s="543">
        <v>0</v>
      </c>
      <c r="AC22" s="543">
        <v>2901.4806451612722</v>
      </c>
      <c r="AD22" s="543">
        <v>0</v>
      </c>
      <c r="AE22" s="543">
        <v>2020.8603225806428</v>
      </c>
      <c r="AF22" s="543">
        <v>678.69999999999845</v>
      </c>
      <c r="AG22" s="543">
        <v>7121.8519354838754</v>
      </c>
      <c r="AH22" s="543">
        <v>2943.876774193548</v>
      </c>
      <c r="AI22" s="543">
        <v>2043.2745161290325</v>
      </c>
      <c r="AJ22" s="543">
        <v>1439.5303225806451</v>
      </c>
      <c r="AK22" s="543">
        <v>260.97419354838746</v>
      </c>
      <c r="AL22" s="543">
        <v>11007.047419354845</v>
      </c>
      <c r="AM22" s="543">
        <v>2999.5448387096776</v>
      </c>
      <c r="AN22" s="543">
        <v>3799.6741935483842</v>
      </c>
      <c r="AO22" s="543">
        <v>5500</v>
      </c>
      <c r="AP22" s="543">
        <v>24000</v>
      </c>
      <c r="AQ22" s="543">
        <v>8000</v>
      </c>
      <c r="AR22" s="543">
        <v>2105.6477419354865</v>
      </c>
      <c r="AS22" s="543">
        <v>0</v>
      </c>
      <c r="AT22" s="543">
        <v>0</v>
      </c>
      <c r="AU22" s="543">
        <v>726.8151612903232</v>
      </c>
      <c r="AV22" s="543">
        <v>0</v>
      </c>
      <c r="AW22" s="543">
        <v>3018.0416129032269</v>
      </c>
      <c r="AX22" s="543">
        <v>2044.9996774193546</v>
      </c>
      <c r="AY22" s="543">
        <v>369.61070967741654</v>
      </c>
      <c r="AZ22" s="543">
        <v>3500</v>
      </c>
      <c r="BA22" s="543">
        <v>1121.900322580635</v>
      </c>
      <c r="BB22" s="543">
        <v>1500</v>
      </c>
      <c r="BC22" s="543">
        <v>2549.7025806451697</v>
      </c>
      <c r="BD22" s="543">
        <v>0</v>
      </c>
      <c r="BE22" s="543">
        <v>0</v>
      </c>
    </row>
    <row r="23" spans="1:57" s="529" customFormat="1" ht="15" customHeight="1">
      <c r="A23" s="754"/>
      <c r="B23" s="541">
        <f t="shared" si="13"/>
        <v>46036</v>
      </c>
      <c r="C23" s="541" t="str">
        <f t="shared" si="22"/>
        <v>Rab</v>
      </c>
      <c r="D23" s="542">
        <f t="shared" si="23"/>
        <v>165505.47038709672</v>
      </c>
      <c r="E23" s="543">
        <v>812.17000000000064</v>
      </c>
      <c r="F23" s="543">
        <v>3000</v>
      </c>
      <c r="G23" s="543">
        <v>1129.7312903225857</v>
      </c>
      <c r="H23" s="543">
        <v>3282.5161290322658</v>
      </c>
      <c r="I23" s="543">
        <v>644.02064516129076</v>
      </c>
      <c r="J23" s="543">
        <v>5500</v>
      </c>
      <c r="K23" s="543">
        <v>166.97064516129021</v>
      </c>
      <c r="L23" s="543">
        <v>603.76322580644887</v>
      </c>
      <c r="M23" s="543">
        <v>673.27548387096704</v>
      </c>
      <c r="N23" s="543">
        <v>4514.1990322580623</v>
      </c>
      <c r="O23" s="543">
        <v>6823.0622580645213</v>
      </c>
      <c r="P23" s="543">
        <v>2874.3264516129029</v>
      </c>
      <c r="Q23" s="543">
        <v>11659.554548387085</v>
      </c>
      <c r="R23" s="543">
        <v>3600</v>
      </c>
      <c r="S23" s="542">
        <v>8706.0570967741915</v>
      </c>
      <c r="T23" s="543">
        <v>5776.689677419351</v>
      </c>
      <c r="U23" s="543">
        <v>3500</v>
      </c>
      <c r="V23" s="543">
        <v>500</v>
      </c>
      <c r="W23" s="543">
        <v>926.09448387096791</v>
      </c>
      <c r="X23" s="543">
        <v>5500</v>
      </c>
      <c r="Y23" s="543">
        <v>70.054838709677327</v>
      </c>
      <c r="Z23" s="543">
        <v>89.451612903225808</v>
      </c>
      <c r="AA23" s="543">
        <v>3500</v>
      </c>
      <c r="AB23" s="543">
        <v>0</v>
      </c>
      <c r="AC23" s="543">
        <v>2901.4806451612722</v>
      </c>
      <c r="AD23" s="543">
        <v>0</v>
      </c>
      <c r="AE23" s="543">
        <v>2020.8603225806428</v>
      </c>
      <c r="AF23" s="543">
        <v>678.69999999999845</v>
      </c>
      <c r="AG23" s="543">
        <v>7121.8519354838754</v>
      </c>
      <c r="AH23" s="543">
        <v>2943.876774193548</v>
      </c>
      <c r="AI23" s="543">
        <v>2043.2745161290325</v>
      </c>
      <c r="AJ23" s="543">
        <v>1439.5303225806451</v>
      </c>
      <c r="AK23" s="543">
        <v>260.97419354838746</v>
      </c>
      <c r="AL23" s="543">
        <v>11007.047419354845</v>
      </c>
      <c r="AM23" s="543">
        <v>2999.5448387096776</v>
      </c>
      <c r="AN23" s="543">
        <v>3799.6741935483842</v>
      </c>
      <c r="AO23" s="543">
        <v>5500</v>
      </c>
      <c r="AP23" s="543">
        <v>24000</v>
      </c>
      <c r="AQ23" s="543">
        <v>8000</v>
      </c>
      <c r="AR23" s="543">
        <v>2105.6477419354865</v>
      </c>
      <c r="AS23" s="543">
        <v>0</v>
      </c>
      <c r="AT23" s="543">
        <v>0</v>
      </c>
      <c r="AU23" s="543">
        <v>726.8151612903232</v>
      </c>
      <c r="AV23" s="543">
        <v>0</v>
      </c>
      <c r="AW23" s="543">
        <v>3018.0416129032269</v>
      </c>
      <c r="AX23" s="543">
        <v>2044.9996774193546</v>
      </c>
      <c r="AY23" s="543">
        <v>369.61070967741654</v>
      </c>
      <c r="AZ23" s="543">
        <v>3500</v>
      </c>
      <c r="BA23" s="543">
        <v>1121.900322580635</v>
      </c>
      <c r="BB23" s="543">
        <v>1500</v>
      </c>
      <c r="BC23" s="543">
        <v>2549.7025806451697</v>
      </c>
      <c r="BD23" s="543">
        <v>0</v>
      </c>
      <c r="BE23" s="543">
        <v>0</v>
      </c>
    </row>
    <row r="24" spans="1:57" s="529" customFormat="1" ht="15" customHeight="1">
      <c r="A24" s="754"/>
      <c r="B24" s="541">
        <f t="shared" si="13"/>
        <v>46037</v>
      </c>
      <c r="C24" s="541" t="str">
        <f t="shared" si="22"/>
        <v>Kam</v>
      </c>
      <c r="D24" s="542">
        <f t="shared" si="23"/>
        <v>165505.47038709672</v>
      </c>
      <c r="E24" s="543">
        <v>812.17000000000064</v>
      </c>
      <c r="F24" s="543">
        <v>3000</v>
      </c>
      <c r="G24" s="543">
        <v>1129.7312903225857</v>
      </c>
      <c r="H24" s="543">
        <v>3282.5161290322658</v>
      </c>
      <c r="I24" s="543">
        <v>644.02064516129076</v>
      </c>
      <c r="J24" s="543">
        <v>5500</v>
      </c>
      <c r="K24" s="543">
        <v>166.97064516129021</v>
      </c>
      <c r="L24" s="543">
        <v>603.76322580644887</v>
      </c>
      <c r="M24" s="543">
        <v>673.27548387096704</v>
      </c>
      <c r="N24" s="543">
        <v>4514.1990322580623</v>
      </c>
      <c r="O24" s="543">
        <v>6823.0622580645213</v>
      </c>
      <c r="P24" s="543">
        <v>2874.3264516129029</v>
      </c>
      <c r="Q24" s="543">
        <v>11659.554548387085</v>
      </c>
      <c r="R24" s="543">
        <v>3600</v>
      </c>
      <c r="S24" s="542">
        <v>8706.0570967741915</v>
      </c>
      <c r="T24" s="543">
        <v>5776.689677419351</v>
      </c>
      <c r="U24" s="543">
        <v>3500</v>
      </c>
      <c r="V24" s="543">
        <v>500</v>
      </c>
      <c r="W24" s="543">
        <v>926.09448387096791</v>
      </c>
      <c r="X24" s="543">
        <v>5500</v>
      </c>
      <c r="Y24" s="543">
        <v>70.054838709677327</v>
      </c>
      <c r="Z24" s="543">
        <v>89.451612903225808</v>
      </c>
      <c r="AA24" s="543">
        <v>3500</v>
      </c>
      <c r="AB24" s="543">
        <v>0</v>
      </c>
      <c r="AC24" s="543">
        <v>2901.4806451612722</v>
      </c>
      <c r="AD24" s="543">
        <v>0</v>
      </c>
      <c r="AE24" s="543">
        <v>2020.8603225806428</v>
      </c>
      <c r="AF24" s="543">
        <v>678.69999999999845</v>
      </c>
      <c r="AG24" s="543">
        <v>7121.8519354838754</v>
      </c>
      <c r="AH24" s="543">
        <v>2943.876774193548</v>
      </c>
      <c r="AI24" s="543">
        <v>2043.2745161290325</v>
      </c>
      <c r="AJ24" s="543">
        <v>1439.5303225806451</v>
      </c>
      <c r="AK24" s="543">
        <v>260.97419354838746</v>
      </c>
      <c r="AL24" s="543">
        <v>11007.047419354845</v>
      </c>
      <c r="AM24" s="543">
        <v>2999.5448387096776</v>
      </c>
      <c r="AN24" s="543">
        <v>3799.6741935483842</v>
      </c>
      <c r="AO24" s="543">
        <v>5500</v>
      </c>
      <c r="AP24" s="543">
        <v>24000</v>
      </c>
      <c r="AQ24" s="543">
        <v>8000</v>
      </c>
      <c r="AR24" s="543">
        <v>2105.6477419354865</v>
      </c>
      <c r="AS24" s="543">
        <v>0</v>
      </c>
      <c r="AT24" s="543">
        <v>0</v>
      </c>
      <c r="AU24" s="543">
        <v>726.8151612903232</v>
      </c>
      <c r="AV24" s="543">
        <v>0</v>
      </c>
      <c r="AW24" s="543">
        <v>3018.0416129032269</v>
      </c>
      <c r="AX24" s="543">
        <v>2044.9996774193546</v>
      </c>
      <c r="AY24" s="543">
        <v>369.61070967741654</v>
      </c>
      <c r="AZ24" s="543">
        <v>3500</v>
      </c>
      <c r="BA24" s="543">
        <v>1121.900322580635</v>
      </c>
      <c r="BB24" s="543">
        <v>1500</v>
      </c>
      <c r="BC24" s="543">
        <v>2549.7025806451697</v>
      </c>
      <c r="BD24" s="543">
        <v>0</v>
      </c>
      <c r="BE24" s="543">
        <v>0</v>
      </c>
    </row>
    <row r="25" spans="1:57" s="529" customFormat="1" ht="15" customHeight="1">
      <c r="A25" s="754"/>
      <c r="B25" s="541">
        <f t="shared" si="13"/>
        <v>46038</v>
      </c>
      <c r="C25" s="541" t="str">
        <f t="shared" ref="C25:C27" si="24">TEXT(B25,"ddd")</f>
        <v>Jum</v>
      </c>
      <c r="D25" s="542">
        <f t="shared" si="23"/>
        <v>165505.47038709672</v>
      </c>
      <c r="E25" s="543">
        <v>812.17000000000064</v>
      </c>
      <c r="F25" s="543">
        <v>3000</v>
      </c>
      <c r="G25" s="543">
        <v>1129.7312903225857</v>
      </c>
      <c r="H25" s="543">
        <v>3282.5161290322658</v>
      </c>
      <c r="I25" s="543">
        <v>644.02064516129076</v>
      </c>
      <c r="J25" s="543">
        <v>5500</v>
      </c>
      <c r="K25" s="543">
        <v>166.97064516129021</v>
      </c>
      <c r="L25" s="543">
        <v>603.76322580644887</v>
      </c>
      <c r="M25" s="543">
        <v>673.27548387096704</v>
      </c>
      <c r="N25" s="543">
        <v>4514.1990322580623</v>
      </c>
      <c r="O25" s="543">
        <v>6823.0622580645213</v>
      </c>
      <c r="P25" s="543">
        <v>2874.3264516129029</v>
      </c>
      <c r="Q25" s="543">
        <v>11659.554548387085</v>
      </c>
      <c r="R25" s="543">
        <v>3600</v>
      </c>
      <c r="S25" s="542">
        <v>8706.0570967741915</v>
      </c>
      <c r="T25" s="543">
        <v>5776.689677419351</v>
      </c>
      <c r="U25" s="543">
        <v>3500</v>
      </c>
      <c r="V25" s="543">
        <v>500</v>
      </c>
      <c r="W25" s="543">
        <v>926.09448387096791</v>
      </c>
      <c r="X25" s="543">
        <v>5500</v>
      </c>
      <c r="Y25" s="543">
        <v>70.054838709677327</v>
      </c>
      <c r="Z25" s="543">
        <v>89.451612903225808</v>
      </c>
      <c r="AA25" s="543">
        <v>3500</v>
      </c>
      <c r="AB25" s="543">
        <v>0</v>
      </c>
      <c r="AC25" s="543">
        <v>2901.4806451612722</v>
      </c>
      <c r="AD25" s="543">
        <v>0</v>
      </c>
      <c r="AE25" s="543">
        <v>2020.8603225806428</v>
      </c>
      <c r="AF25" s="543">
        <v>678.69999999999845</v>
      </c>
      <c r="AG25" s="543">
        <v>7121.8519354838754</v>
      </c>
      <c r="AH25" s="543">
        <v>2943.876774193548</v>
      </c>
      <c r="AI25" s="543">
        <v>2043.2745161290325</v>
      </c>
      <c r="AJ25" s="543">
        <v>1439.5303225806451</v>
      </c>
      <c r="AK25" s="543">
        <v>260.97419354838746</v>
      </c>
      <c r="AL25" s="543">
        <v>11007.047419354845</v>
      </c>
      <c r="AM25" s="543">
        <v>2999.5448387096776</v>
      </c>
      <c r="AN25" s="543">
        <v>3799.6741935483842</v>
      </c>
      <c r="AO25" s="543">
        <v>5500</v>
      </c>
      <c r="AP25" s="543">
        <v>24000</v>
      </c>
      <c r="AQ25" s="543">
        <v>8000</v>
      </c>
      <c r="AR25" s="543">
        <v>2105.6477419354865</v>
      </c>
      <c r="AS25" s="543">
        <v>0</v>
      </c>
      <c r="AT25" s="543">
        <v>0</v>
      </c>
      <c r="AU25" s="543">
        <v>726.8151612903232</v>
      </c>
      <c r="AV25" s="543">
        <v>0</v>
      </c>
      <c r="AW25" s="543">
        <v>3018.0416129032269</v>
      </c>
      <c r="AX25" s="543">
        <v>2044.9996774193546</v>
      </c>
      <c r="AY25" s="543">
        <v>369.61070967741654</v>
      </c>
      <c r="AZ25" s="543">
        <v>3500</v>
      </c>
      <c r="BA25" s="543">
        <v>1121.900322580635</v>
      </c>
      <c r="BB25" s="543">
        <v>1500</v>
      </c>
      <c r="BC25" s="543">
        <v>2549.7025806451697</v>
      </c>
      <c r="BD25" s="543">
        <v>0</v>
      </c>
      <c r="BE25" s="543">
        <v>0</v>
      </c>
    </row>
    <row r="26" spans="1:57" s="530" customFormat="1" ht="15" customHeight="1">
      <c r="A26" s="754"/>
      <c r="B26" s="544">
        <f t="shared" si="13"/>
        <v>46039</v>
      </c>
      <c r="C26" s="544" t="str">
        <f t="shared" si="24"/>
        <v>Sab</v>
      </c>
      <c r="D26" s="545">
        <f t="shared" si="23"/>
        <v>165505.47038709672</v>
      </c>
      <c r="E26" s="546">
        <v>812.17000000000064</v>
      </c>
      <c r="F26" s="546">
        <v>3000</v>
      </c>
      <c r="G26" s="546">
        <v>1129.7312903225857</v>
      </c>
      <c r="H26" s="546">
        <v>3282.5161290322658</v>
      </c>
      <c r="I26" s="546">
        <v>644.02064516129076</v>
      </c>
      <c r="J26" s="546">
        <v>5500</v>
      </c>
      <c r="K26" s="546">
        <v>166.97064516129021</v>
      </c>
      <c r="L26" s="546">
        <v>603.76322580644887</v>
      </c>
      <c r="M26" s="546">
        <v>673.27548387096704</v>
      </c>
      <c r="N26" s="546">
        <v>4514.1990322580623</v>
      </c>
      <c r="O26" s="546">
        <v>6823.0622580645213</v>
      </c>
      <c r="P26" s="546">
        <v>2874.3264516129029</v>
      </c>
      <c r="Q26" s="546">
        <v>11659.554548387085</v>
      </c>
      <c r="R26" s="546">
        <v>3600</v>
      </c>
      <c r="S26" s="545">
        <v>8706.0570967741915</v>
      </c>
      <c r="T26" s="546">
        <v>5776.689677419351</v>
      </c>
      <c r="U26" s="546">
        <v>3500</v>
      </c>
      <c r="V26" s="546">
        <v>500</v>
      </c>
      <c r="W26" s="546">
        <v>926.09448387096791</v>
      </c>
      <c r="X26" s="546">
        <v>5500</v>
      </c>
      <c r="Y26" s="546">
        <v>70.054838709677327</v>
      </c>
      <c r="Z26" s="546">
        <v>89.451612903225808</v>
      </c>
      <c r="AA26" s="546">
        <v>3500</v>
      </c>
      <c r="AB26" s="546">
        <v>0</v>
      </c>
      <c r="AC26" s="546">
        <v>2901.4806451612722</v>
      </c>
      <c r="AD26" s="546">
        <v>0</v>
      </c>
      <c r="AE26" s="546">
        <v>2020.8603225806428</v>
      </c>
      <c r="AF26" s="546">
        <v>678.69999999999845</v>
      </c>
      <c r="AG26" s="546">
        <v>7121.8519354838754</v>
      </c>
      <c r="AH26" s="546">
        <v>2943.876774193548</v>
      </c>
      <c r="AI26" s="546">
        <v>2043.2745161290325</v>
      </c>
      <c r="AJ26" s="546">
        <v>1439.5303225806451</v>
      </c>
      <c r="AK26" s="546">
        <v>260.97419354838746</v>
      </c>
      <c r="AL26" s="546">
        <v>11007.047419354845</v>
      </c>
      <c r="AM26" s="546">
        <v>2999.5448387096776</v>
      </c>
      <c r="AN26" s="546">
        <v>3799.6741935483842</v>
      </c>
      <c r="AO26" s="546">
        <v>5500</v>
      </c>
      <c r="AP26" s="546">
        <v>24000</v>
      </c>
      <c r="AQ26" s="546">
        <v>8000</v>
      </c>
      <c r="AR26" s="546">
        <v>2105.6477419354865</v>
      </c>
      <c r="AS26" s="546">
        <v>0</v>
      </c>
      <c r="AT26" s="546">
        <v>0</v>
      </c>
      <c r="AU26" s="546">
        <v>726.8151612903232</v>
      </c>
      <c r="AV26" s="546">
        <v>0</v>
      </c>
      <c r="AW26" s="546">
        <v>3018.0416129032269</v>
      </c>
      <c r="AX26" s="546">
        <v>2044.9996774193546</v>
      </c>
      <c r="AY26" s="546">
        <v>369.61070967741654</v>
      </c>
      <c r="AZ26" s="546">
        <v>3500</v>
      </c>
      <c r="BA26" s="546">
        <v>1121.900322580635</v>
      </c>
      <c r="BB26" s="546">
        <v>1500</v>
      </c>
      <c r="BC26" s="546">
        <v>2549.7025806451697</v>
      </c>
      <c r="BD26" s="546">
        <v>0</v>
      </c>
      <c r="BE26" s="546">
        <v>0</v>
      </c>
    </row>
    <row r="27" spans="1:57" s="530" customFormat="1" ht="15" customHeight="1">
      <c r="A27" s="755"/>
      <c r="B27" s="544">
        <f t="shared" si="13"/>
        <v>46040</v>
      </c>
      <c r="C27" s="544" t="str">
        <f t="shared" si="24"/>
        <v>Mgg</v>
      </c>
      <c r="D27" s="545">
        <f t="shared" si="23"/>
        <v>165505.47038709672</v>
      </c>
      <c r="E27" s="546">
        <v>812.17000000000064</v>
      </c>
      <c r="F27" s="546">
        <v>3000</v>
      </c>
      <c r="G27" s="546">
        <v>1129.7312903225857</v>
      </c>
      <c r="H27" s="546">
        <v>3282.5161290322658</v>
      </c>
      <c r="I27" s="546">
        <v>644.02064516129076</v>
      </c>
      <c r="J27" s="546">
        <v>5500</v>
      </c>
      <c r="K27" s="546">
        <v>166.97064516129021</v>
      </c>
      <c r="L27" s="546">
        <v>603.76322580644887</v>
      </c>
      <c r="M27" s="546">
        <v>673.27548387096704</v>
      </c>
      <c r="N27" s="546">
        <v>4514.1990322580623</v>
      </c>
      <c r="O27" s="546">
        <v>6823.0622580645213</v>
      </c>
      <c r="P27" s="546">
        <v>2874.3264516129029</v>
      </c>
      <c r="Q27" s="546">
        <v>11659.554548387085</v>
      </c>
      <c r="R27" s="546">
        <v>3600</v>
      </c>
      <c r="S27" s="545">
        <v>8706.0570967741915</v>
      </c>
      <c r="T27" s="546">
        <v>5776.689677419351</v>
      </c>
      <c r="U27" s="546">
        <v>3500</v>
      </c>
      <c r="V27" s="546">
        <v>500</v>
      </c>
      <c r="W27" s="546">
        <v>926.09448387096791</v>
      </c>
      <c r="X27" s="546">
        <v>5500</v>
      </c>
      <c r="Y27" s="546">
        <v>70.054838709677327</v>
      </c>
      <c r="Z27" s="546">
        <v>89.451612903225808</v>
      </c>
      <c r="AA27" s="546">
        <v>3500</v>
      </c>
      <c r="AB27" s="546">
        <v>0</v>
      </c>
      <c r="AC27" s="546">
        <v>2901.4806451612722</v>
      </c>
      <c r="AD27" s="546">
        <v>0</v>
      </c>
      <c r="AE27" s="546">
        <v>2020.8603225806428</v>
      </c>
      <c r="AF27" s="546">
        <v>678.69999999999845</v>
      </c>
      <c r="AG27" s="546">
        <v>7121.8519354838754</v>
      </c>
      <c r="AH27" s="546">
        <v>2943.876774193548</v>
      </c>
      <c r="AI27" s="546">
        <v>2043.2745161290325</v>
      </c>
      <c r="AJ27" s="546">
        <v>1439.5303225806451</v>
      </c>
      <c r="AK27" s="546">
        <v>260.97419354838746</v>
      </c>
      <c r="AL27" s="546">
        <v>11007.047419354845</v>
      </c>
      <c r="AM27" s="546">
        <v>2999.5448387096776</v>
      </c>
      <c r="AN27" s="546">
        <v>3799.6741935483842</v>
      </c>
      <c r="AO27" s="546">
        <v>5500</v>
      </c>
      <c r="AP27" s="546">
        <v>24000</v>
      </c>
      <c r="AQ27" s="546">
        <v>8000</v>
      </c>
      <c r="AR27" s="546">
        <v>2105.6477419354865</v>
      </c>
      <c r="AS27" s="546">
        <v>0</v>
      </c>
      <c r="AT27" s="546">
        <v>0</v>
      </c>
      <c r="AU27" s="546">
        <v>726.8151612903232</v>
      </c>
      <c r="AV27" s="546">
        <v>0</v>
      </c>
      <c r="AW27" s="546">
        <v>3018.0416129032269</v>
      </c>
      <c r="AX27" s="546">
        <v>2044.9996774193546</v>
      </c>
      <c r="AY27" s="546">
        <v>369.61070967741654</v>
      </c>
      <c r="AZ27" s="546">
        <v>3500</v>
      </c>
      <c r="BA27" s="546">
        <v>1121.900322580635</v>
      </c>
      <c r="BB27" s="546">
        <v>1500</v>
      </c>
      <c r="BC27" s="546">
        <v>2549.7025806451697</v>
      </c>
      <c r="BD27" s="546">
        <v>0</v>
      </c>
      <c r="BE27" s="546">
        <v>0</v>
      </c>
    </row>
    <row r="28" spans="1:57" s="413" customFormat="1" ht="15" customHeight="1">
      <c r="A28" s="547"/>
      <c r="B28" s="548" t="s">
        <v>18</v>
      </c>
      <c r="C28" s="541"/>
      <c r="D28" s="549">
        <f t="shared" ref="D28:BE28" si="25">SUM(D21:D27)</f>
        <v>1158538.292709677</v>
      </c>
      <c r="E28" s="549">
        <f t="shared" si="25"/>
        <v>5685.1900000000051</v>
      </c>
      <c r="F28" s="549">
        <f t="shared" si="25"/>
        <v>21000</v>
      </c>
      <c r="G28" s="549">
        <f t="shared" si="25"/>
        <v>7908.1190322580997</v>
      </c>
      <c r="H28" s="549">
        <f t="shared" si="25"/>
        <v>22977.612903225858</v>
      </c>
      <c r="I28" s="549">
        <f t="shared" si="25"/>
        <v>4508.1445161290358</v>
      </c>
      <c r="J28" s="549">
        <f t="shared" si="25"/>
        <v>38500</v>
      </c>
      <c r="K28" s="549">
        <f t="shared" si="25"/>
        <v>1168.7945161290315</v>
      </c>
      <c r="L28" s="549">
        <f t="shared" si="25"/>
        <v>4226.3425806451414</v>
      </c>
      <c r="M28" s="549">
        <f t="shared" si="25"/>
        <v>4712.9283870967693</v>
      </c>
      <c r="N28" s="549">
        <f t="shared" si="25"/>
        <v>31599.393225806431</v>
      </c>
      <c r="O28" s="549">
        <f t="shared" si="25"/>
        <v>47761.435806451649</v>
      </c>
      <c r="P28" s="549">
        <f t="shared" si="25"/>
        <v>20120.285161290318</v>
      </c>
      <c r="Q28" s="549">
        <f t="shared" si="25"/>
        <v>81616.881838709582</v>
      </c>
      <c r="R28" s="549">
        <f t="shared" si="25"/>
        <v>25200</v>
      </c>
      <c r="S28" s="549">
        <f t="shared" si="25"/>
        <v>60942.399677419351</v>
      </c>
      <c r="T28" s="549">
        <f t="shared" si="25"/>
        <v>40436.827741935456</v>
      </c>
      <c r="U28" s="549">
        <f t="shared" ref="U28" si="26">SUM(U21:U27)</f>
        <v>24500</v>
      </c>
      <c r="V28" s="549">
        <f t="shared" si="25"/>
        <v>3500</v>
      </c>
      <c r="W28" s="549">
        <f t="shared" si="25"/>
        <v>6482.661387096774</v>
      </c>
      <c r="X28" s="549">
        <f t="shared" si="25"/>
        <v>38500</v>
      </c>
      <c r="Y28" s="549">
        <f t="shared" si="25"/>
        <v>490.38387096774125</v>
      </c>
      <c r="Z28" s="549">
        <f t="shared" si="25"/>
        <v>626.16129032258073</v>
      </c>
      <c r="AA28" s="549">
        <f t="shared" si="25"/>
        <v>24500</v>
      </c>
      <c r="AB28" s="549">
        <f t="shared" si="25"/>
        <v>0</v>
      </c>
      <c r="AC28" s="549">
        <f t="shared" si="25"/>
        <v>20310.364516128902</v>
      </c>
      <c r="AD28" s="549">
        <f t="shared" si="25"/>
        <v>0</v>
      </c>
      <c r="AE28" s="549">
        <f t="shared" si="25"/>
        <v>14146.022258064502</v>
      </c>
      <c r="AF28" s="549">
        <f t="shared" si="25"/>
        <v>4750.8999999999887</v>
      </c>
      <c r="AG28" s="549">
        <f t="shared" si="25"/>
        <v>49852.963548387139</v>
      </c>
      <c r="AH28" s="549">
        <f t="shared" ref="AH28" si="27">SUM(AH21:AH27)</f>
        <v>20607.137419354836</v>
      </c>
      <c r="AI28" s="549">
        <f t="shared" si="25"/>
        <v>14302.921612903228</v>
      </c>
      <c r="AJ28" s="549">
        <f t="shared" si="25"/>
        <v>10076.712258064517</v>
      </c>
      <c r="AK28" s="549">
        <f t="shared" si="25"/>
        <v>1826.8193548387126</v>
      </c>
      <c r="AL28" s="549">
        <f t="shared" si="25"/>
        <v>77049.331935483919</v>
      </c>
      <c r="AM28" s="549">
        <f t="shared" ref="AM28" si="28">SUM(AM21:AM27)</f>
        <v>20996.813870967741</v>
      </c>
      <c r="AN28" s="549">
        <f t="shared" ref="AN28" si="29">SUM(AN21:AN27)</f>
        <v>26597.719354838689</v>
      </c>
      <c r="AO28" s="549">
        <f t="shared" ref="AO28" si="30">SUM(AO21:AO27)</f>
        <v>38500</v>
      </c>
      <c r="AP28" s="549">
        <f t="shared" ref="AP28" si="31">SUM(AP21:AP27)</f>
        <v>168000</v>
      </c>
      <c r="AQ28" s="549">
        <f t="shared" si="25"/>
        <v>56000</v>
      </c>
      <c r="AR28" s="549">
        <f t="shared" si="25"/>
        <v>14739.534193548407</v>
      </c>
      <c r="AS28" s="549">
        <f t="shared" si="25"/>
        <v>0</v>
      </c>
      <c r="AT28" s="549">
        <f t="shared" si="25"/>
        <v>0</v>
      </c>
      <c r="AU28" s="549">
        <f t="shared" si="25"/>
        <v>5087.7061290322617</v>
      </c>
      <c r="AV28" s="549">
        <f t="shared" si="25"/>
        <v>0</v>
      </c>
      <c r="AW28" s="549">
        <f t="shared" si="25"/>
        <v>21126.291290322588</v>
      </c>
      <c r="AX28" s="549">
        <f t="shared" si="25"/>
        <v>14314.997741935484</v>
      </c>
      <c r="AY28" s="549">
        <f t="shared" si="25"/>
        <v>2587.274967741916</v>
      </c>
      <c r="AZ28" s="549">
        <f t="shared" si="25"/>
        <v>24500</v>
      </c>
      <c r="BA28" s="549">
        <f t="shared" si="25"/>
        <v>7853.3022580644465</v>
      </c>
      <c r="BB28" s="549">
        <f t="shared" si="25"/>
        <v>10500</v>
      </c>
      <c r="BC28" s="549">
        <f t="shared" si="25"/>
        <v>17847.918064516187</v>
      </c>
      <c r="BD28" s="549">
        <f t="shared" si="25"/>
        <v>0</v>
      </c>
      <c r="BE28" s="549">
        <f t="shared" si="25"/>
        <v>0</v>
      </c>
    </row>
    <row r="29" spans="1:57" s="413" customFormat="1" ht="15" customHeight="1">
      <c r="A29" s="547"/>
      <c r="B29" s="541"/>
      <c r="C29" s="541"/>
      <c r="D29" s="541"/>
      <c r="E29" s="543"/>
      <c r="F29" s="543"/>
      <c r="G29" s="543"/>
      <c r="H29" s="543"/>
      <c r="I29" s="543"/>
      <c r="J29" s="543"/>
      <c r="K29" s="543"/>
      <c r="L29" s="543"/>
      <c r="M29" s="543"/>
      <c r="N29" s="543"/>
      <c r="O29" s="543"/>
      <c r="P29" s="543"/>
      <c r="Q29" s="543"/>
      <c r="R29" s="543"/>
      <c r="S29" s="541"/>
      <c r="T29" s="543"/>
      <c r="U29" s="543"/>
      <c r="V29" s="543"/>
      <c r="W29" s="543"/>
      <c r="X29" s="543"/>
      <c r="Y29" s="543"/>
      <c r="Z29" s="543"/>
      <c r="AA29" s="543"/>
      <c r="AB29" s="543"/>
      <c r="AC29" s="543"/>
      <c r="AD29" s="543"/>
      <c r="AE29" s="543"/>
      <c r="AF29" s="543"/>
      <c r="AG29" s="543"/>
      <c r="AH29" s="543"/>
      <c r="AI29" s="543"/>
      <c r="AJ29" s="543"/>
      <c r="AK29" s="543"/>
      <c r="AL29" s="543"/>
      <c r="AM29" s="543"/>
      <c r="AN29" s="543"/>
      <c r="AO29" s="543"/>
      <c r="AP29" s="543"/>
      <c r="AQ29" s="541"/>
      <c r="AR29" s="543"/>
      <c r="AS29" s="543"/>
      <c r="AT29" s="543"/>
      <c r="AU29" s="543"/>
      <c r="AV29" s="543"/>
      <c r="AW29" s="543"/>
      <c r="AX29" s="543"/>
      <c r="AY29" s="543"/>
      <c r="AZ29" s="543"/>
      <c r="BA29" s="543"/>
      <c r="BB29" s="543"/>
      <c r="BC29" s="543"/>
      <c r="BD29" s="543"/>
      <c r="BE29" s="543"/>
    </row>
    <row r="30" spans="1:57" s="529" customFormat="1" ht="15" customHeight="1">
      <c r="A30" s="753">
        <f>WEEKNUM(B32)</f>
        <v>4</v>
      </c>
      <c r="B30" s="541">
        <f>B27+1</f>
        <v>46041</v>
      </c>
      <c r="C30" s="541" t="str">
        <f t="shared" ref="C30:C33" si="32">TEXT(B30,"ddd")</f>
        <v>Sen</v>
      </c>
      <c r="D30" s="542">
        <f t="shared" ref="D30:D36" si="33">SUM(E30:BE30)</f>
        <v>165505.47038709672</v>
      </c>
      <c r="E30" s="543">
        <v>812.17000000000064</v>
      </c>
      <c r="F30" s="543">
        <v>3000</v>
      </c>
      <c r="G30" s="543">
        <v>1129.7312903225857</v>
      </c>
      <c r="H30" s="543">
        <v>3282.5161290322658</v>
      </c>
      <c r="I30" s="543">
        <v>644.02064516129076</v>
      </c>
      <c r="J30" s="543">
        <v>5500</v>
      </c>
      <c r="K30" s="543">
        <v>166.97064516129021</v>
      </c>
      <c r="L30" s="543">
        <v>603.76322580644887</v>
      </c>
      <c r="M30" s="543">
        <v>673.27548387096704</v>
      </c>
      <c r="N30" s="543">
        <v>4514.1990322580623</v>
      </c>
      <c r="O30" s="543">
        <v>6823.0622580645213</v>
      </c>
      <c r="P30" s="543">
        <v>2874.3264516129029</v>
      </c>
      <c r="Q30" s="543">
        <v>11659.554548387085</v>
      </c>
      <c r="R30" s="543">
        <v>3600</v>
      </c>
      <c r="S30" s="542">
        <v>8706.0570967741915</v>
      </c>
      <c r="T30" s="543">
        <v>5776.689677419351</v>
      </c>
      <c r="U30" s="543">
        <v>3500</v>
      </c>
      <c r="V30" s="543">
        <v>500</v>
      </c>
      <c r="W30" s="543">
        <v>926.09448387096791</v>
      </c>
      <c r="X30" s="543">
        <v>5500</v>
      </c>
      <c r="Y30" s="543">
        <v>70.054838709677327</v>
      </c>
      <c r="Z30" s="543">
        <v>89.451612903225808</v>
      </c>
      <c r="AA30" s="543">
        <v>3500</v>
      </c>
      <c r="AB30" s="543">
        <v>0</v>
      </c>
      <c r="AC30" s="543">
        <v>2901.4806451612722</v>
      </c>
      <c r="AD30" s="543">
        <v>0</v>
      </c>
      <c r="AE30" s="543">
        <v>2020.8603225806428</v>
      </c>
      <c r="AF30" s="543">
        <v>678.69999999999845</v>
      </c>
      <c r="AG30" s="543">
        <v>7121.8519354838754</v>
      </c>
      <c r="AH30" s="543">
        <v>2943.876774193548</v>
      </c>
      <c r="AI30" s="543">
        <v>2043.2745161290325</v>
      </c>
      <c r="AJ30" s="543">
        <v>1439.5303225806451</v>
      </c>
      <c r="AK30" s="543">
        <v>260.97419354838746</v>
      </c>
      <c r="AL30" s="543">
        <v>11007.047419354845</v>
      </c>
      <c r="AM30" s="543">
        <v>2999.5448387096776</v>
      </c>
      <c r="AN30" s="543">
        <v>3799.6741935483842</v>
      </c>
      <c r="AO30" s="543">
        <v>5500</v>
      </c>
      <c r="AP30" s="543">
        <v>24000</v>
      </c>
      <c r="AQ30" s="543">
        <v>8000</v>
      </c>
      <c r="AR30" s="543">
        <v>2105.6477419354865</v>
      </c>
      <c r="AS30" s="543">
        <v>0</v>
      </c>
      <c r="AT30" s="543">
        <v>0</v>
      </c>
      <c r="AU30" s="543">
        <v>726.8151612903232</v>
      </c>
      <c r="AV30" s="543">
        <v>0</v>
      </c>
      <c r="AW30" s="543">
        <v>3018.0416129032269</v>
      </c>
      <c r="AX30" s="543">
        <v>2044.9996774193546</v>
      </c>
      <c r="AY30" s="543">
        <v>369.61070967741654</v>
      </c>
      <c r="AZ30" s="543">
        <v>3500</v>
      </c>
      <c r="BA30" s="543">
        <v>1121.900322580635</v>
      </c>
      <c r="BB30" s="543">
        <v>1500</v>
      </c>
      <c r="BC30" s="543">
        <v>2549.7025806451697</v>
      </c>
      <c r="BD30" s="543">
        <v>0</v>
      </c>
      <c r="BE30" s="543">
        <v>0</v>
      </c>
    </row>
    <row r="31" spans="1:57" s="529" customFormat="1" ht="15" customHeight="1">
      <c r="A31" s="754"/>
      <c r="B31" s="541">
        <f t="shared" ref="B31:B33" si="34">B30+1</f>
        <v>46042</v>
      </c>
      <c r="C31" s="541" t="str">
        <f t="shared" si="32"/>
        <v>Sel</v>
      </c>
      <c r="D31" s="542">
        <f t="shared" si="33"/>
        <v>165505.47038709672</v>
      </c>
      <c r="E31" s="543">
        <v>812.17000000000064</v>
      </c>
      <c r="F31" s="543">
        <v>3000</v>
      </c>
      <c r="G31" s="543">
        <v>1129.7312903225857</v>
      </c>
      <c r="H31" s="543">
        <v>3282.5161290322658</v>
      </c>
      <c r="I31" s="543">
        <v>644.02064516129076</v>
      </c>
      <c r="J31" s="543">
        <v>5500</v>
      </c>
      <c r="K31" s="543">
        <v>166.97064516129021</v>
      </c>
      <c r="L31" s="543">
        <v>603.76322580644887</v>
      </c>
      <c r="M31" s="543">
        <v>673.27548387096704</v>
      </c>
      <c r="N31" s="543">
        <v>4514.1990322580623</v>
      </c>
      <c r="O31" s="543">
        <v>6823.0622580645213</v>
      </c>
      <c r="P31" s="543">
        <v>2874.3264516129029</v>
      </c>
      <c r="Q31" s="543">
        <v>11659.554548387085</v>
      </c>
      <c r="R31" s="543">
        <v>3600</v>
      </c>
      <c r="S31" s="542">
        <v>8706.0570967741915</v>
      </c>
      <c r="T31" s="543">
        <v>5776.689677419351</v>
      </c>
      <c r="U31" s="543">
        <v>3500</v>
      </c>
      <c r="V31" s="543">
        <v>500</v>
      </c>
      <c r="W31" s="543">
        <v>926.09448387096791</v>
      </c>
      <c r="X31" s="543">
        <v>5500</v>
      </c>
      <c r="Y31" s="543">
        <v>70.054838709677327</v>
      </c>
      <c r="Z31" s="543">
        <v>89.451612903225808</v>
      </c>
      <c r="AA31" s="543">
        <v>3500</v>
      </c>
      <c r="AB31" s="543">
        <v>0</v>
      </c>
      <c r="AC31" s="543">
        <v>2901.4806451612722</v>
      </c>
      <c r="AD31" s="543">
        <v>0</v>
      </c>
      <c r="AE31" s="543">
        <v>2020.8603225806428</v>
      </c>
      <c r="AF31" s="543">
        <v>678.69999999999845</v>
      </c>
      <c r="AG31" s="543">
        <v>7121.8519354838754</v>
      </c>
      <c r="AH31" s="543">
        <v>2943.876774193548</v>
      </c>
      <c r="AI31" s="543">
        <v>2043.2745161290325</v>
      </c>
      <c r="AJ31" s="543">
        <v>1439.5303225806451</v>
      </c>
      <c r="AK31" s="543">
        <v>260.97419354838746</v>
      </c>
      <c r="AL31" s="543">
        <v>11007.047419354845</v>
      </c>
      <c r="AM31" s="543">
        <v>2999.5448387096776</v>
      </c>
      <c r="AN31" s="543">
        <v>3799.6741935483842</v>
      </c>
      <c r="AO31" s="543">
        <v>5500</v>
      </c>
      <c r="AP31" s="543">
        <v>24000</v>
      </c>
      <c r="AQ31" s="543">
        <v>8000</v>
      </c>
      <c r="AR31" s="543">
        <v>2105.6477419354865</v>
      </c>
      <c r="AS31" s="543">
        <v>0</v>
      </c>
      <c r="AT31" s="543">
        <v>0</v>
      </c>
      <c r="AU31" s="543">
        <v>726.8151612903232</v>
      </c>
      <c r="AV31" s="543">
        <v>0</v>
      </c>
      <c r="AW31" s="543">
        <v>3018.0416129032269</v>
      </c>
      <c r="AX31" s="543">
        <v>2044.9996774193546</v>
      </c>
      <c r="AY31" s="543">
        <v>369.61070967741654</v>
      </c>
      <c r="AZ31" s="543">
        <v>3500</v>
      </c>
      <c r="BA31" s="543">
        <v>1121.900322580635</v>
      </c>
      <c r="BB31" s="543">
        <v>1500</v>
      </c>
      <c r="BC31" s="543">
        <v>2549.7025806451697</v>
      </c>
      <c r="BD31" s="543">
        <v>0</v>
      </c>
      <c r="BE31" s="543">
        <v>0</v>
      </c>
    </row>
    <row r="32" spans="1:57" s="529" customFormat="1" ht="15" customHeight="1">
      <c r="A32" s="754"/>
      <c r="B32" s="541">
        <f t="shared" si="34"/>
        <v>46043</v>
      </c>
      <c r="C32" s="541" t="str">
        <f t="shared" si="32"/>
        <v>Rab</v>
      </c>
      <c r="D32" s="542">
        <f t="shared" si="33"/>
        <v>165505.47038709672</v>
      </c>
      <c r="E32" s="543">
        <v>812.17000000000064</v>
      </c>
      <c r="F32" s="543">
        <v>3000</v>
      </c>
      <c r="G32" s="543">
        <v>1129.7312903225857</v>
      </c>
      <c r="H32" s="543">
        <v>3282.5161290322658</v>
      </c>
      <c r="I32" s="543">
        <v>644.02064516129076</v>
      </c>
      <c r="J32" s="543">
        <v>5500</v>
      </c>
      <c r="K32" s="543">
        <v>166.97064516129021</v>
      </c>
      <c r="L32" s="543">
        <v>603.76322580644887</v>
      </c>
      <c r="M32" s="543">
        <v>673.27548387096704</v>
      </c>
      <c r="N32" s="543">
        <v>4514.1990322580623</v>
      </c>
      <c r="O32" s="543">
        <v>6823.0622580645213</v>
      </c>
      <c r="P32" s="543">
        <v>2874.3264516129029</v>
      </c>
      <c r="Q32" s="543">
        <v>11659.554548387085</v>
      </c>
      <c r="R32" s="543">
        <v>3600</v>
      </c>
      <c r="S32" s="542">
        <v>8706.0570967741915</v>
      </c>
      <c r="T32" s="543">
        <v>5776.689677419351</v>
      </c>
      <c r="U32" s="543">
        <v>3500</v>
      </c>
      <c r="V32" s="543">
        <v>500</v>
      </c>
      <c r="W32" s="543">
        <v>926.09448387096791</v>
      </c>
      <c r="X32" s="543">
        <v>5500</v>
      </c>
      <c r="Y32" s="543">
        <v>70.054838709677327</v>
      </c>
      <c r="Z32" s="543">
        <v>89.451612903225808</v>
      </c>
      <c r="AA32" s="543">
        <v>3500</v>
      </c>
      <c r="AB32" s="543">
        <v>0</v>
      </c>
      <c r="AC32" s="543">
        <v>2901.4806451612722</v>
      </c>
      <c r="AD32" s="543">
        <v>0</v>
      </c>
      <c r="AE32" s="543">
        <v>2020.8603225806428</v>
      </c>
      <c r="AF32" s="543">
        <v>678.69999999999845</v>
      </c>
      <c r="AG32" s="543">
        <v>7121.8519354838754</v>
      </c>
      <c r="AH32" s="543">
        <v>2943.876774193548</v>
      </c>
      <c r="AI32" s="543">
        <v>2043.2745161290325</v>
      </c>
      <c r="AJ32" s="543">
        <v>1439.5303225806451</v>
      </c>
      <c r="AK32" s="543">
        <v>260.97419354838746</v>
      </c>
      <c r="AL32" s="543">
        <v>11007.047419354845</v>
      </c>
      <c r="AM32" s="543">
        <v>2999.5448387096776</v>
      </c>
      <c r="AN32" s="543">
        <v>3799.6741935483842</v>
      </c>
      <c r="AO32" s="543">
        <v>5500</v>
      </c>
      <c r="AP32" s="543">
        <v>24000</v>
      </c>
      <c r="AQ32" s="543">
        <v>8000</v>
      </c>
      <c r="AR32" s="543">
        <v>2105.6477419354865</v>
      </c>
      <c r="AS32" s="543">
        <v>0</v>
      </c>
      <c r="AT32" s="543">
        <v>0</v>
      </c>
      <c r="AU32" s="543">
        <v>726.8151612903232</v>
      </c>
      <c r="AV32" s="543">
        <v>0</v>
      </c>
      <c r="AW32" s="543">
        <v>3018.0416129032269</v>
      </c>
      <c r="AX32" s="543">
        <v>2044.9996774193546</v>
      </c>
      <c r="AY32" s="543">
        <v>369.61070967741654</v>
      </c>
      <c r="AZ32" s="543">
        <v>3500</v>
      </c>
      <c r="BA32" s="543">
        <v>1121.900322580635</v>
      </c>
      <c r="BB32" s="543">
        <v>1500</v>
      </c>
      <c r="BC32" s="543">
        <v>2549.7025806451697</v>
      </c>
      <c r="BD32" s="543">
        <v>0</v>
      </c>
      <c r="BE32" s="543">
        <v>0</v>
      </c>
    </row>
    <row r="33" spans="1:57" s="529" customFormat="1" ht="15" customHeight="1">
      <c r="A33" s="754"/>
      <c r="B33" s="541">
        <f t="shared" si="34"/>
        <v>46044</v>
      </c>
      <c r="C33" s="541" t="str">
        <f t="shared" si="32"/>
        <v>Kam</v>
      </c>
      <c r="D33" s="542">
        <f t="shared" si="33"/>
        <v>165505.47038709672</v>
      </c>
      <c r="E33" s="543">
        <v>812.17000000000064</v>
      </c>
      <c r="F33" s="543">
        <v>3000</v>
      </c>
      <c r="G33" s="543">
        <v>1129.7312903225857</v>
      </c>
      <c r="H33" s="543">
        <v>3282.5161290322658</v>
      </c>
      <c r="I33" s="543">
        <v>644.02064516129076</v>
      </c>
      <c r="J33" s="543">
        <v>5500</v>
      </c>
      <c r="K33" s="543">
        <v>166.97064516129021</v>
      </c>
      <c r="L33" s="543">
        <v>603.76322580644887</v>
      </c>
      <c r="M33" s="543">
        <v>673.27548387096704</v>
      </c>
      <c r="N33" s="543">
        <v>4514.1990322580623</v>
      </c>
      <c r="O33" s="543">
        <v>6823.0622580645213</v>
      </c>
      <c r="P33" s="543">
        <v>2874.3264516129029</v>
      </c>
      <c r="Q33" s="543">
        <v>11659.554548387085</v>
      </c>
      <c r="R33" s="543">
        <v>3600</v>
      </c>
      <c r="S33" s="542">
        <v>8706.0570967741915</v>
      </c>
      <c r="T33" s="543">
        <v>5776.689677419351</v>
      </c>
      <c r="U33" s="543">
        <v>3500</v>
      </c>
      <c r="V33" s="543">
        <v>500</v>
      </c>
      <c r="W33" s="543">
        <v>926.09448387096791</v>
      </c>
      <c r="X33" s="543">
        <v>5500</v>
      </c>
      <c r="Y33" s="543">
        <v>70.054838709677327</v>
      </c>
      <c r="Z33" s="543">
        <v>89.451612903225808</v>
      </c>
      <c r="AA33" s="543">
        <v>3500</v>
      </c>
      <c r="AB33" s="543">
        <v>0</v>
      </c>
      <c r="AC33" s="543">
        <v>2901.4806451612722</v>
      </c>
      <c r="AD33" s="543">
        <v>0</v>
      </c>
      <c r="AE33" s="543">
        <v>2020.8603225806428</v>
      </c>
      <c r="AF33" s="543">
        <v>678.69999999999845</v>
      </c>
      <c r="AG33" s="543">
        <v>7121.8519354838754</v>
      </c>
      <c r="AH33" s="543">
        <v>2943.876774193548</v>
      </c>
      <c r="AI33" s="543">
        <v>2043.2745161290325</v>
      </c>
      <c r="AJ33" s="543">
        <v>1439.5303225806451</v>
      </c>
      <c r="AK33" s="543">
        <v>260.97419354838746</v>
      </c>
      <c r="AL33" s="543">
        <v>11007.047419354845</v>
      </c>
      <c r="AM33" s="543">
        <v>2999.5448387096776</v>
      </c>
      <c r="AN33" s="543">
        <v>3799.6741935483842</v>
      </c>
      <c r="AO33" s="543">
        <v>5500</v>
      </c>
      <c r="AP33" s="543">
        <v>24000</v>
      </c>
      <c r="AQ33" s="543">
        <v>8000</v>
      </c>
      <c r="AR33" s="543">
        <v>2105.6477419354865</v>
      </c>
      <c r="AS33" s="543">
        <v>0</v>
      </c>
      <c r="AT33" s="543">
        <v>0</v>
      </c>
      <c r="AU33" s="543">
        <v>726.8151612903232</v>
      </c>
      <c r="AV33" s="543">
        <v>0</v>
      </c>
      <c r="AW33" s="543">
        <v>3018.0416129032269</v>
      </c>
      <c r="AX33" s="543">
        <v>2044.9996774193546</v>
      </c>
      <c r="AY33" s="543">
        <v>369.61070967741654</v>
      </c>
      <c r="AZ33" s="543">
        <v>3500</v>
      </c>
      <c r="BA33" s="543">
        <v>1121.900322580635</v>
      </c>
      <c r="BB33" s="543">
        <v>1500</v>
      </c>
      <c r="BC33" s="543">
        <v>2549.7025806451697</v>
      </c>
      <c r="BD33" s="543">
        <v>0</v>
      </c>
      <c r="BE33" s="543">
        <v>0</v>
      </c>
    </row>
    <row r="34" spans="1:57" s="529" customFormat="1" ht="15" customHeight="1">
      <c r="A34" s="754"/>
      <c r="B34" s="541">
        <f t="shared" ref="B34:B36" si="35">B33+1</f>
        <v>46045</v>
      </c>
      <c r="C34" s="541" t="str">
        <f t="shared" ref="C34:C36" si="36">TEXT(B34,"ddd")</f>
        <v>Jum</v>
      </c>
      <c r="D34" s="542">
        <f t="shared" si="33"/>
        <v>165505.47038709672</v>
      </c>
      <c r="E34" s="543">
        <v>812.17000000000064</v>
      </c>
      <c r="F34" s="543">
        <v>3000</v>
      </c>
      <c r="G34" s="543">
        <v>1129.7312903225857</v>
      </c>
      <c r="H34" s="543">
        <v>3282.5161290322658</v>
      </c>
      <c r="I34" s="543">
        <v>644.02064516129076</v>
      </c>
      <c r="J34" s="543">
        <v>5500</v>
      </c>
      <c r="K34" s="543">
        <v>166.97064516129021</v>
      </c>
      <c r="L34" s="543">
        <v>603.76322580644887</v>
      </c>
      <c r="M34" s="543">
        <v>673.27548387096704</v>
      </c>
      <c r="N34" s="543">
        <v>4514.1990322580623</v>
      </c>
      <c r="O34" s="543">
        <v>6823.0622580645213</v>
      </c>
      <c r="P34" s="543">
        <v>2874.3264516129029</v>
      </c>
      <c r="Q34" s="543">
        <v>11659.554548387085</v>
      </c>
      <c r="R34" s="543">
        <v>3600</v>
      </c>
      <c r="S34" s="542">
        <v>8706.0570967741915</v>
      </c>
      <c r="T34" s="543">
        <v>5776.689677419351</v>
      </c>
      <c r="U34" s="543">
        <v>3500</v>
      </c>
      <c r="V34" s="543">
        <v>500</v>
      </c>
      <c r="W34" s="543">
        <v>926.09448387096791</v>
      </c>
      <c r="X34" s="543">
        <v>5500</v>
      </c>
      <c r="Y34" s="543">
        <v>70.054838709677327</v>
      </c>
      <c r="Z34" s="543">
        <v>89.451612903225808</v>
      </c>
      <c r="AA34" s="543">
        <v>3500</v>
      </c>
      <c r="AB34" s="543">
        <v>0</v>
      </c>
      <c r="AC34" s="543">
        <v>2901.4806451612722</v>
      </c>
      <c r="AD34" s="543">
        <v>0</v>
      </c>
      <c r="AE34" s="543">
        <v>2020.8603225806428</v>
      </c>
      <c r="AF34" s="543">
        <v>678.69999999999845</v>
      </c>
      <c r="AG34" s="543">
        <v>7121.8519354838754</v>
      </c>
      <c r="AH34" s="543">
        <v>2943.876774193548</v>
      </c>
      <c r="AI34" s="543">
        <v>2043.2745161290325</v>
      </c>
      <c r="AJ34" s="543">
        <v>1439.5303225806451</v>
      </c>
      <c r="AK34" s="543">
        <v>260.97419354838746</v>
      </c>
      <c r="AL34" s="543">
        <v>11007.047419354845</v>
      </c>
      <c r="AM34" s="543">
        <v>2999.5448387096776</v>
      </c>
      <c r="AN34" s="543">
        <v>3799.6741935483842</v>
      </c>
      <c r="AO34" s="543">
        <v>5500</v>
      </c>
      <c r="AP34" s="543">
        <v>24000</v>
      </c>
      <c r="AQ34" s="543">
        <v>8000</v>
      </c>
      <c r="AR34" s="543">
        <v>2105.6477419354865</v>
      </c>
      <c r="AS34" s="543">
        <v>0</v>
      </c>
      <c r="AT34" s="543">
        <v>0</v>
      </c>
      <c r="AU34" s="543">
        <v>726.8151612903232</v>
      </c>
      <c r="AV34" s="543">
        <v>0</v>
      </c>
      <c r="AW34" s="543">
        <v>3018.0416129032269</v>
      </c>
      <c r="AX34" s="543">
        <v>2044.9996774193546</v>
      </c>
      <c r="AY34" s="543">
        <v>369.61070967741654</v>
      </c>
      <c r="AZ34" s="543">
        <v>3500</v>
      </c>
      <c r="BA34" s="543">
        <v>1121.900322580635</v>
      </c>
      <c r="BB34" s="543">
        <v>1500</v>
      </c>
      <c r="BC34" s="543">
        <v>2549.7025806451697</v>
      </c>
      <c r="BD34" s="543">
        <v>0</v>
      </c>
      <c r="BE34" s="543">
        <v>0</v>
      </c>
    </row>
    <row r="35" spans="1:57" s="530" customFormat="1" ht="15" customHeight="1">
      <c r="A35" s="754"/>
      <c r="B35" s="544">
        <f t="shared" si="35"/>
        <v>46046</v>
      </c>
      <c r="C35" s="544" t="str">
        <f t="shared" si="36"/>
        <v>Sab</v>
      </c>
      <c r="D35" s="545">
        <f t="shared" si="33"/>
        <v>165505.47038709672</v>
      </c>
      <c r="E35" s="546">
        <v>812.17000000000064</v>
      </c>
      <c r="F35" s="546">
        <v>3000</v>
      </c>
      <c r="G35" s="546">
        <v>1129.7312903225857</v>
      </c>
      <c r="H35" s="546">
        <v>3282.5161290322658</v>
      </c>
      <c r="I35" s="546">
        <v>644.02064516129076</v>
      </c>
      <c r="J35" s="546">
        <v>5500</v>
      </c>
      <c r="K35" s="546">
        <v>166.97064516129021</v>
      </c>
      <c r="L35" s="546">
        <v>603.76322580644887</v>
      </c>
      <c r="M35" s="546">
        <v>673.27548387096704</v>
      </c>
      <c r="N35" s="546">
        <v>4514.1990322580623</v>
      </c>
      <c r="O35" s="546">
        <v>6823.0622580645213</v>
      </c>
      <c r="P35" s="546">
        <v>2874.3264516129029</v>
      </c>
      <c r="Q35" s="546">
        <v>11659.554548387085</v>
      </c>
      <c r="R35" s="546">
        <v>3600</v>
      </c>
      <c r="S35" s="545">
        <v>8706.0570967741915</v>
      </c>
      <c r="T35" s="546">
        <v>5776.689677419351</v>
      </c>
      <c r="U35" s="546">
        <v>3500</v>
      </c>
      <c r="V35" s="546">
        <v>500</v>
      </c>
      <c r="W35" s="546">
        <v>926.09448387096791</v>
      </c>
      <c r="X35" s="546">
        <v>5500</v>
      </c>
      <c r="Y35" s="546">
        <v>70.054838709677327</v>
      </c>
      <c r="Z35" s="546">
        <v>89.451612903225808</v>
      </c>
      <c r="AA35" s="546">
        <v>3500</v>
      </c>
      <c r="AB35" s="546">
        <v>0</v>
      </c>
      <c r="AC35" s="546">
        <v>2901.4806451612722</v>
      </c>
      <c r="AD35" s="546">
        <v>0</v>
      </c>
      <c r="AE35" s="546">
        <v>2020.8603225806428</v>
      </c>
      <c r="AF35" s="546">
        <v>678.69999999999845</v>
      </c>
      <c r="AG35" s="546">
        <v>7121.8519354838754</v>
      </c>
      <c r="AH35" s="546">
        <v>2943.876774193548</v>
      </c>
      <c r="AI35" s="546">
        <v>2043.2745161290325</v>
      </c>
      <c r="AJ35" s="546">
        <v>1439.5303225806451</v>
      </c>
      <c r="AK35" s="546">
        <v>260.97419354838746</v>
      </c>
      <c r="AL35" s="546">
        <v>11007.047419354845</v>
      </c>
      <c r="AM35" s="546">
        <v>2999.5448387096776</v>
      </c>
      <c r="AN35" s="546">
        <v>3799.6741935483842</v>
      </c>
      <c r="AO35" s="546">
        <v>5500</v>
      </c>
      <c r="AP35" s="546">
        <v>24000</v>
      </c>
      <c r="AQ35" s="546">
        <v>8000</v>
      </c>
      <c r="AR35" s="546">
        <v>2105.6477419354865</v>
      </c>
      <c r="AS35" s="546">
        <v>0</v>
      </c>
      <c r="AT35" s="546">
        <v>0</v>
      </c>
      <c r="AU35" s="546">
        <v>726.8151612903232</v>
      </c>
      <c r="AV35" s="546">
        <v>0</v>
      </c>
      <c r="AW35" s="546">
        <v>3018.0416129032269</v>
      </c>
      <c r="AX35" s="546">
        <v>2044.9996774193546</v>
      </c>
      <c r="AY35" s="546">
        <v>369.61070967741654</v>
      </c>
      <c r="AZ35" s="546">
        <v>3500</v>
      </c>
      <c r="BA35" s="546">
        <v>1121.900322580635</v>
      </c>
      <c r="BB35" s="546">
        <v>1500</v>
      </c>
      <c r="BC35" s="546">
        <v>2549.7025806451697</v>
      </c>
      <c r="BD35" s="546">
        <v>0</v>
      </c>
      <c r="BE35" s="546">
        <v>0</v>
      </c>
    </row>
    <row r="36" spans="1:57" s="530" customFormat="1" ht="15" customHeight="1">
      <c r="A36" s="755"/>
      <c r="B36" s="544">
        <f t="shared" si="35"/>
        <v>46047</v>
      </c>
      <c r="C36" s="544" t="str">
        <f t="shared" si="36"/>
        <v>Mgg</v>
      </c>
      <c r="D36" s="545">
        <f t="shared" si="33"/>
        <v>165505.47038709672</v>
      </c>
      <c r="E36" s="546">
        <v>812.17000000000064</v>
      </c>
      <c r="F36" s="546">
        <v>3000</v>
      </c>
      <c r="G36" s="546">
        <v>1129.7312903225857</v>
      </c>
      <c r="H36" s="546">
        <v>3282.5161290322658</v>
      </c>
      <c r="I36" s="546">
        <v>644.02064516129076</v>
      </c>
      <c r="J36" s="546">
        <v>5500</v>
      </c>
      <c r="K36" s="546">
        <v>166.97064516129021</v>
      </c>
      <c r="L36" s="546">
        <v>603.76322580644887</v>
      </c>
      <c r="M36" s="546">
        <v>673.27548387096704</v>
      </c>
      <c r="N36" s="546">
        <v>4514.1990322580623</v>
      </c>
      <c r="O36" s="546">
        <v>6823.0622580645213</v>
      </c>
      <c r="P36" s="546">
        <v>2874.3264516129029</v>
      </c>
      <c r="Q36" s="546">
        <v>11659.554548387085</v>
      </c>
      <c r="R36" s="546">
        <v>3600</v>
      </c>
      <c r="S36" s="545">
        <v>8706.0570967741915</v>
      </c>
      <c r="T36" s="546">
        <v>5776.689677419351</v>
      </c>
      <c r="U36" s="546">
        <v>3500</v>
      </c>
      <c r="V36" s="546">
        <v>500</v>
      </c>
      <c r="W36" s="546">
        <v>926.09448387096791</v>
      </c>
      <c r="X36" s="546">
        <v>5500</v>
      </c>
      <c r="Y36" s="546">
        <v>70.054838709677327</v>
      </c>
      <c r="Z36" s="546">
        <v>89.451612903225808</v>
      </c>
      <c r="AA36" s="546">
        <v>3500</v>
      </c>
      <c r="AB36" s="546">
        <v>0</v>
      </c>
      <c r="AC36" s="546">
        <v>2901.4806451612722</v>
      </c>
      <c r="AD36" s="546">
        <v>0</v>
      </c>
      <c r="AE36" s="546">
        <v>2020.8603225806428</v>
      </c>
      <c r="AF36" s="546">
        <v>678.69999999999845</v>
      </c>
      <c r="AG36" s="546">
        <v>7121.8519354838754</v>
      </c>
      <c r="AH36" s="546">
        <v>2943.876774193548</v>
      </c>
      <c r="AI36" s="546">
        <v>2043.2745161290325</v>
      </c>
      <c r="AJ36" s="546">
        <v>1439.5303225806451</v>
      </c>
      <c r="AK36" s="546">
        <v>260.97419354838746</v>
      </c>
      <c r="AL36" s="546">
        <v>11007.047419354845</v>
      </c>
      <c r="AM36" s="546">
        <v>2999.5448387096776</v>
      </c>
      <c r="AN36" s="546">
        <v>3799.6741935483842</v>
      </c>
      <c r="AO36" s="546">
        <v>5500</v>
      </c>
      <c r="AP36" s="546">
        <v>24000</v>
      </c>
      <c r="AQ36" s="546">
        <v>8000</v>
      </c>
      <c r="AR36" s="546">
        <v>2105.6477419354865</v>
      </c>
      <c r="AS36" s="546">
        <v>0</v>
      </c>
      <c r="AT36" s="546">
        <v>0</v>
      </c>
      <c r="AU36" s="546">
        <v>726.8151612903232</v>
      </c>
      <c r="AV36" s="546">
        <v>0</v>
      </c>
      <c r="AW36" s="546">
        <v>3018.0416129032269</v>
      </c>
      <c r="AX36" s="546">
        <v>2044.9996774193546</v>
      </c>
      <c r="AY36" s="546">
        <v>369.61070967741654</v>
      </c>
      <c r="AZ36" s="546">
        <v>3500</v>
      </c>
      <c r="BA36" s="546">
        <v>1121.900322580635</v>
      </c>
      <c r="BB36" s="546">
        <v>1500</v>
      </c>
      <c r="BC36" s="546">
        <v>2549.7025806451697</v>
      </c>
      <c r="BD36" s="546">
        <v>0</v>
      </c>
      <c r="BE36" s="546">
        <v>0</v>
      </c>
    </row>
    <row r="37" spans="1:57" s="413" customFormat="1" ht="15" customHeight="1">
      <c r="A37" s="547"/>
      <c r="B37" s="548" t="s">
        <v>18</v>
      </c>
      <c r="C37" s="541"/>
      <c r="D37" s="549">
        <f t="shared" ref="D37:BE37" si="37">SUM(D30:D36)</f>
        <v>1158538.292709677</v>
      </c>
      <c r="E37" s="549">
        <f t="shared" si="37"/>
        <v>5685.1900000000051</v>
      </c>
      <c r="F37" s="549">
        <f t="shared" si="37"/>
        <v>21000</v>
      </c>
      <c r="G37" s="549">
        <f t="shared" si="37"/>
        <v>7908.1190322580997</v>
      </c>
      <c r="H37" s="549">
        <f t="shared" si="37"/>
        <v>22977.612903225858</v>
      </c>
      <c r="I37" s="549">
        <f t="shared" si="37"/>
        <v>4508.1445161290358</v>
      </c>
      <c r="J37" s="549">
        <f t="shared" si="37"/>
        <v>38500</v>
      </c>
      <c r="K37" s="549">
        <f t="shared" si="37"/>
        <v>1168.7945161290315</v>
      </c>
      <c r="L37" s="549">
        <f t="shared" si="37"/>
        <v>4226.3425806451414</v>
      </c>
      <c r="M37" s="549">
        <f t="shared" si="37"/>
        <v>4712.9283870967693</v>
      </c>
      <c r="N37" s="549">
        <f t="shared" si="37"/>
        <v>31599.393225806431</v>
      </c>
      <c r="O37" s="549">
        <f t="shared" si="37"/>
        <v>47761.435806451649</v>
      </c>
      <c r="P37" s="549">
        <f t="shared" si="37"/>
        <v>20120.285161290318</v>
      </c>
      <c r="Q37" s="549">
        <f t="shared" si="37"/>
        <v>81616.881838709582</v>
      </c>
      <c r="R37" s="549">
        <f t="shared" si="37"/>
        <v>25200</v>
      </c>
      <c r="S37" s="549">
        <f t="shared" si="37"/>
        <v>60942.399677419351</v>
      </c>
      <c r="T37" s="549">
        <f t="shared" si="37"/>
        <v>40436.827741935456</v>
      </c>
      <c r="U37" s="549">
        <f t="shared" ref="U37" si="38">SUM(U30:U36)</f>
        <v>24500</v>
      </c>
      <c r="V37" s="549">
        <f t="shared" si="37"/>
        <v>3500</v>
      </c>
      <c r="W37" s="549">
        <f t="shared" si="37"/>
        <v>6482.661387096774</v>
      </c>
      <c r="X37" s="549">
        <f t="shared" si="37"/>
        <v>38500</v>
      </c>
      <c r="Y37" s="549">
        <f t="shared" si="37"/>
        <v>490.38387096774125</v>
      </c>
      <c r="Z37" s="549">
        <f t="shared" si="37"/>
        <v>626.16129032258073</v>
      </c>
      <c r="AA37" s="549">
        <f t="shared" si="37"/>
        <v>24500</v>
      </c>
      <c r="AB37" s="549">
        <f t="shared" si="37"/>
        <v>0</v>
      </c>
      <c r="AC37" s="549">
        <f t="shared" si="37"/>
        <v>20310.364516128902</v>
      </c>
      <c r="AD37" s="549">
        <f t="shared" si="37"/>
        <v>0</v>
      </c>
      <c r="AE37" s="549">
        <f t="shared" si="37"/>
        <v>14146.022258064502</v>
      </c>
      <c r="AF37" s="549">
        <f t="shared" si="37"/>
        <v>4750.8999999999887</v>
      </c>
      <c r="AG37" s="549">
        <f t="shared" si="37"/>
        <v>49852.963548387139</v>
      </c>
      <c r="AH37" s="549">
        <f t="shared" ref="AH37" si="39">SUM(AH30:AH36)</f>
        <v>20607.137419354836</v>
      </c>
      <c r="AI37" s="549">
        <f t="shared" si="37"/>
        <v>14302.921612903228</v>
      </c>
      <c r="AJ37" s="549">
        <f t="shared" si="37"/>
        <v>10076.712258064517</v>
      </c>
      <c r="AK37" s="549">
        <f t="shared" si="37"/>
        <v>1826.8193548387126</v>
      </c>
      <c r="AL37" s="549">
        <f t="shared" si="37"/>
        <v>77049.331935483919</v>
      </c>
      <c r="AM37" s="549">
        <f t="shared" ref="AM37" si="40">SUM(AM30:AM36)</f>
        <v>20996.813870967741</v>
      </c>
      <c r="AN37" s="549">
        <f t="shared" ref="AN37" si="41">SUM(AN30:AN36)</f>
        <v>26597.719354838689</v>
      </c>
      <c r="AO37" s="549">
        <f t="shared" ref="AO37" si="42">SUM(AO30:AO36)</f>
        <v>38500</v>
      </c>
      <c r="AP37" s="549">
        <f t="shared" ref="AP37" si="43">SUM(AP30:AP36)</f>
        <v>168000</v>
      </c>
      <c r="AQ37" s="549">
        <f t="shared" si="37"/>
        <v>56000</v>
      </c>
      <c r="AR37" s="549">
        <f t="shared" si="37"/>
        <v>14739.534193548407</v>
      </c>
      <c r="AS37" s="549">
        <f t="shared" si="37"/>
        <v>0</v>
      </c>
      <c r="AT37" s="549">
        <f t="shared" si="37"/>
        <v>0</v>
      </c>
      <c r="AU37" s="549">
        <f t="shared" si="37"/>
        <v>5087.7061290322617</v>
      </c>
      <c r="AV37" s="549">
        <f t="shared" si="37"/>
        <v>0</v>
      </c>
      <c r="AW37" s="549">
        <f t="shared" si="37"/>
        <v>21126.291290322588</v>
      </c>
      <c r="AX37" s="549">
        <f t="shared" si="37"/>
        <v>14314.997741935484</v>
      </c>
      <c r="AY37" s="549">
        <f t="shared" si="37"/>
        <v>2587.274967741916</v>
      </c>
      <c r="AZ37" s="549">
        <f t="shared" si="37"/>
        <v>24500</v>
      </c>
      <c r="BA37" s="549">
        <f t="shared" si="37"/>
        <v>7853.3022580644465</v>
      </c>
      <c r="BB37" s="549">
        <f t="shared" si="37"/>
        <v>10500</v>
      </c>
      <c r="BC37" s="549">
        <f t="shared" si="37"/>
        <v>17847.918064516187</v>
      </c>
      <c r="BD37" s="549">
        <f t="shared" si="37"/>
        <v>0</v>
      </c>
      <c r="BE37" s="549">
        <f t="shared" si="37"/>
        <v>0</v>
      </c>
    </row>
    <row r="38" spans="1:57" s="413" customFormat="1" ht="15" customHeight="1">
      <c r="A38" s="547"/>
      <c r="B38" s="541"/>
      <c r="C38" s="541"/>
      <c r="D38" s="541"/>
      <c r="E38" s="543"/>
      <c r="F38" s="543"/>
      <c r="G38" s="543"/>
      <c r="H38" s="543"/>
      <c r="I38" s="543"/>
      <c r="J38" s="543"/>
      <c r="K38" s="543"/>
      <c r="L38" s="543"/>
      <c r="M38" s="543"/>
      <c r="N38" s="543"/>
      <c r="O38" s="543"/>
      <c r="P38" s="543"/>
      <c r="Q38" s="543"/>
      <c r="R38" s="543"/>
      <c r="S38" s="541"/>
      <c r="T38" s="543"/>
      <c r="U38" s="543"/>
      <c r="V38" s="543"/>
      <c r="W38" s="543"/>
      <c r="X38" s="543"/>
      <c r="Y38" s="543"/>
      <c r="Z38" s="543"/>
      <c r="AA38" s="543"/>
      <c r="AB38" s="543"/>
      <c r="AC38" s="543"/>
      <c r="AD38" s="543"/>
      <c r="AE38" s="543"/>
      <c r="AF38" s="543"/>
      <c r="AG38" s="543"/>
      <c r="AH38" s="543"/>
      <c r="AI38" s="543"/>
      <c r="AJ38" s="543"/>
      <c r="AK38" s="543"/>
      <c r="AL38" s="543"/>
      <c r="AM38" s="543"/>
      <c r="AN38" s="543"/>
      <c r="AO38" s="543"/>
      <c r="AP38" s="543"/>
      <c r="AQ38" s="541"/>
      <c r="AR38" s="543"/>
      <c r="AS38" s="543"/>
      <c r="AT38" s="543"/>
      <c r="AU38" s="543"/>
      <c r="AV38" s="543"/>
      <c r="AW38" s="543"/>
      <c r="AX38" s="543"/>
      <c r="AY38" s="543"/>
      <c r="AZ38" s="543"/>
      <c r="BA38" s="543"/>
      <c r="BB38" s="543"/>
      <c r="BC38" s="543"/>
      <c r="BD38" s="543"/>
      <c r="BE38" s="543"/>
    </row>
    <row r="39" spans="1:57" s="529" customFormat="1" ht="15" customHeight="1">
      <c r="A39" s="753">
        <f>WEEKNUM(B41)</f>
        <v>5</v>
      </c>
      <c r="B39" s="541">
        <f>B36+1</f>
        <v>46048</v>
      </c>
      <c r="C39" s="541" t="str">
        <f t="shared" ref="C39:C40" si="44">TEXT(B39,"ddd")</f>
        <v>Sen</v>
      </c>
      <c r="D39" s="542">
        <f t="shared" ref="D39:D44" si="45">SUM(E39:BE39)</f>
        <v>165505.47038709672</v>
      </c>
      <c r="E39" s="543">
        <v>812.17000000000064</v>
      </c>
      <c r="F39" s="543">
        <v>3000</v>
      </c>
      <c r="G39" s="543">
        <v>1129.7312903225857</v>
      </c>
      <c r="H39" s="543">
        <v>3282.5161290322658</v>
      </c>
      <c r="I39" s="543">
        <v>644.02064516129076</v>
      </c>
      <c r="J39" s="543">
        <v>5500</v>
      </c>
      <c r="K39" s="543">
        <v>166.97064516129021</v>
      </c>
      <c r="L39" s="543">
        <v>603.76322580644887</v>
      </c>
      <c r="M39" s="543">
        <v>673.27548387096704</v>
      </c>
      <c r="N39" s="543">
        <v>4514.1990322580623</v>
      </c>
      <c r="O39" s="543">
        <v>6823.0622580645213</v>
      </c>
      <c r="P39" s="543">
        <v>2874.3264516129029</v>
      </c>
      <c r="Q39" s="543">
        <v>11659.554548387085</v>
      </c>
      <c r="R39" s="543">
        <v>3600</v>
      </c>
      <c r="S39" s="542">
        <v>8706.0570967741915</v>
      </c>
      <c r="T39" s="543">
        <v>5776.689677419351</v>
      </c>
      <c r="U39" s="543">
        <v>3500</v>
      </c>
      <c r="V39" s="543">
        <v>500</v>
      </c>
      <c r="W39" s="543">
        <v>926.09448387096791</v>
      </c>
      <c r="X39" s="543">
        <v>5500</v>
      </c>
      <c r="Y39" s="543">
        <v>70.054838709677327</v>
      </c>
      <c r="Z39" s="543">
        <v>89.451612903225808</v>
      </c>
      <c r="AA39" s="543">
        <v>3500</v>
      </c>
      <c r="AB39" s="543">
        <v>0</v>
      </c>
      <c r="AC39" s="543">
        <v>2901.4806451612722</v>
      </c>
      <c r="AD39" s="543">
        <v>0</v>
      </c>
      <c r="AE39" s="543">
        <v>2020.8603225806428</v>
      </c>
      <c r="AF39" s="543">
        <v>678.69999999999845</v>
      </c>
      <c r="AG39" s="543">
        <v>7121.8519354838754</v>
      </c>
      <c r="AH39" s="543">
        <v>2943.876774193548</v>
      </c>
      <c r="AI39" s="543">
        <v>2043.2745161290325</v>
      </c>
      <c r="AJ39" s="543">
        <v>1439.5303225806451</v>
      </c>
      <c r="AK39" s="543">
        <v>260.97419354838746</v>
      </c>
      <c r="AL39" s="543">
        <v>11007.047419354845</v>
      </c>
      <c r="AM39" s="543">
        <v>2999.5448387096776</v>
      </c>
      <c r="AN39" s="543">
        <v>3799.6741935483842</v>
      </c>
      <c r="AO39" s="543">
        <v>5500</v>
      </c>
      <c r="AP39" s="543">
        <v>24000</v>
      </c>
      <c r="AQ39" s="543">
        <v>8000</v>
      </c>
      <c r="AR39" s="543">
        <v>2105.6477419354865</v>
      </c>
      <c r="AS39" s="543">
        <v>0</v>
      </c>
      <c r="AT39" s="543">
        <v>0</v>
      </c>
      <c r="AU39" s="543">
        <v>726.8151612903232</v>
      </c>
      <c r="AV39" s="543">
        <v>0</v>
      </c>
      <c r="AW39" s="543">
        <v>3018.0416129032269</v>
      </c>
      <c r="AX39" s="543">
        <v>2044.9996774193546</v>
      </c>
      <c r="AY39" s="543">
        <v>369.61070967741654</v>
      </c>
      <c r="AZ39" s="543">
        <v>3500</v>
      </c>
      <c r="BA39" s="543">
        <v>1121.900322580635</v>
      </c>
      <c r="BB39" s="543">
        <v>1500</v>
      </c>
      <c r="BC39" s="543">
        <v>2549.7025806451697</v>
      </c>
      <c r="BD39" s="543">
        <v>0</v>
      </c>
      <c r="BE39" s="543">
        <v>0</v>
      </c>
    </row>
    <row r="40" spans="1:57" s="529" customFormat="1" ht="15" customHeight="1">
      <c r="A40" s="754"/>
      <c r="B40" s="541">
        <f t="shared" ref="B40:B42" si="46">B39+1</f>
        <v>46049</v>
      </c>
      <c r="C40" s="541" t="str">
        <f t="shared" si="44"/>
        <v>Sel</v>
      </c>
      <c r="D40" s="542">
        <f t="shared" si="45"/>
        <v>165505.47038709672</v>
      </c>
      <c r="E40" s="543">
        <v>812.17000000000064</v>
      </c>
      <c r="F40" s="543">
        <v>3000</v>
      </c>
      <c r="G40" s="543">
        <v>1129.7312903225857</v>
      </c>
      <c r="H40" s="543">
        <v>3282.5161290322658</v>
      </c>
      <c r="I40" s="543">
        <v>644.02064516129076</v>
      </c>
      <c r="J40" s="543">
        <v>5500</v>
      </c>
      <c r="K40" s="543">
        <v>166.97064516129021</v>
      </c>
      <c r="L40" s="543">
        <v>603.76322580644887</v>
      </c>
      <c r="M40" s="543">
        <v>673.27548387096704</v>
      </c>
      <c r="N40" s="543">
        <v>4514.1990322580623</v>
      </c>
      <c r="O40" s="543">
        <v>6823.0622580645213</v>
      </c>
      <c r="P40" s="543">
        <v>2874.3264516129029</v>
      </c>
      <c r="Q40" s="543">
        <v>11659.554548387085</v>
      </c>
      <c r="R40" s="543">
        <v>3600</v>
      </c>
      <c r="S40" s="542">
        <v>8706.0570967741915</v>
      </c>
      <c r="T40" s="543">
        <v>5776.689677419351</v>
      </c>
      <c r="U40" s="543">
        <v>3500</v>
      </c>
      <c r="V40" s="543">
        <v>500</v>
      </c>
      <c r="W40" s="543">
        <v>926.09448387096791</v>
      </c>
      <c r="X40" s="543">
        <v>5500</v>
      </c>
      <c r="Y40" s="543">
        <v>70.054838709677327</v>
      </c>
      <c r="Z40" s="543">
        <v>89.451612903225808</v>
      </c>
      <c r="AA40" s="543">
        <v>3500</v>
      </c>
      <c r="AB40" s="543">
        <v>0</v>
      </c>
      <c r="AC40" s="543">
        <v>2901.4806451612722</v>
      </c>
      <c r="AD40" s="543">
        <v>0</v>
      </c>
      <c r="AE40" s="543">
        <v>2020.8603225806428</v>
      </c>
      <c r="AF40" s="543">
        <v>678.69999999999845</v>
      </c>
      <c r="AG40" s="543">
        <v>7121.8519354838754</v>
      </c>
      <c r="AH40" s="543">
        <v>2943.876774193548</v>
      </c>
      <c r="AI40" s="543">
        <v>2043.2745161290325</v>
      </c>
      <c r="AJ40" s="543">
        <v>1439.5303225806451</v>
      </c>
      <c r="AK40" s="543">
        <v>260.97419354838746</v>
      </c>
      <c r="AL40" s="543">
        <v>11007.047419354845</v>
      </c>
      <c r="AM40" s="543">
        <v>2999.5448387096776</v>
      </c>
      <c r="AN40" s="543">
        <v>3799.6741935483842</v>
      </c>
      <c r="AO40" s="543">
        <v>5500</v>
      </c>
      <c r="AP40" s="543">
        <v>24000</v>
      </c>
      <c r="AQ40" s="543">
        <v>8000</v>
      </c>
      <c r="AR40" s="543">
        <v>2105.6477419354865</v>
      </c>
      <c r="AS40" s="543">
        <v>0</v>
      </c>
      <c r="AT40" s="543">
        <v>0</v>
      </c>
      <c r="AU40" s="543">
        <v>726.8151612903232</v>
      </c>
      <c r="AV40" s="543">
        <v>0</v>
      </c>
      <c r="AW40" s="543">
        <v>3018.0416129032269</v>
      </c>
      <c r="AX40" s="543">
        <v>2044.9996774193546</v>
      </c>
      <c r="AY40" s="543">
        <v>369.61070967741654</v>
      </c>
      <c r="AZ40" s="543">
        <v>3500</v>
      </c>
      <c r="BA40" s="543">
        <v>1121.900322580635</v>
      </c>
      <c r="BB40" s="543">
        <v>1500</v>
      </c>
      <c r="BC40" s="543">
        <v>2549.7025806451697</v>
      </c>
      <c r="BD40" s="543">
        <v>0</v>
      </c>
      <c r="BE40" s="543">
        <v>0</v>
      </c>
    </row>
    <row r="41" spans="1:57" s="529" customFormat="1" ht="15" customHeight="1">
      <c r="A41" s="754"/>
      <c r="B41" s="541">
        <f t="shared" si="46"/>
        <v>46050</v>
      </c>
      <c r="C41" s="541" t="str">
        <f t="shared" ref="C41:C42" si="47">TEXT(B41,"ddd")</f>
        <v>Rab</v>
      </c>
      <c r="D41" s="542">
        <f t="shared" si="45"/>
        <v>165505.47038709672</v>
      </c>
      <c r="E41" s="543">
        <v>812.17000000000064</v>
      </c>
      <c r="F41" s="543">
        <v>3000</v>
      </c>
      <c r="G41" s="543">
        <v>1129.7312903225857</v>
      </c>
      <c r="H41" s="543">
        <v>3282.5161290322658</v>
      </c>
      <c r="I41" s="543">
        <v>644.02064516129076</v>
      </c>
      <c r="J41" s="543">
        <v>5500</v>
      </c>
      <c r="K41" s="543">
        <v>166.97064516129021</v>
      </c>
      <c r="L41" s="543">
        <v>603.76322580644887</v>
      </c>
      <c r="M41" s="543">
        <v>673.27548387096704</v>
      </c>
      <c r="N41" s="543">
        <v>4514.1990322580623</v>
      </c>
      <c r="O41" s="543">
        <v>6823.0622580645213</v>
      </c>
      <c r="P41" s="543">
        <v>2874.3264516129029</v>
      </c>
      <c r="Q41" s="543">
        <v>11659.554548387085</v>
      </c>
      <c r="R41" s="543">
        <v>3600</v>
      </c>
      <c r="S41" s="542">
        <v>8706.0570967741915</v>
      </c>
      <c r="T41" s="543">
        <v>5776.689677419351</v>
      </c>
      <c r="U41" s="543">
        <v>3500</v>
      </c>
      <c r="V41" s="543">
        <v>500</v>
      </c>
      <c r="W41" s="543">
        <v>926.09448387096791</v>
      </c>
      <c r="X41" s="543">
        <v>5500</v>
      </c>
      <c r="Y41" s="543">
        <v>70.054838709677327</v>
      </c>
      <c r="Z41" s="543">
        <v>89.451612903225808</v>
      </c>
      <c r="AA41" s="543">
        <v>3500</v>
      </c>
      <c r="AB41" s="543">
        <v>0</v>
      </c>
      <c r="AC41" s="543">
        <v>2901.4806451612722</v>
      </c>
      <c r="AD41" s="543">
        <v>0</v>
      </c>
      <c r="AE41" s="543">
        <v>2020.8603225806428</v>
      </c>
      <c r="AF41" s="543">
        <v>678.69999999999845</v>
      </c>
      <c r="AG41" s="543">
        <v>7121.8519354838754</v>
      </c>
      <c r="AH41" s="543">
        <v>2943.876774193548</v>
      </c>
      <c r="AI41" s="543">
        <v>2043.2745161290325</v>
      </c>
      <c r="AJ41" s="543">
        <v>1439.5303225806451</v>
      </c>
      <c r="AK41" s="543">
        <v>260.97419354838746</v>
      </c>
      <c r="AL41" s="543">
        <v>11007.047419354845</v>
      </c>
      <c r="AM41" s="543">
        <v>2999.5448387096776</v>
      </c>
      <c r="AN41" s="543">
        <v>3799.6741935483842</v>
      </c>
      <c r="AO41" s="543">
        <v>5500</v>
      </c>
      <c r="AP41" s="543">
        <v>24000</v>
      </c>
      <c r="AQ41" s="543">
        <v>8000</v>
      </c>
      <c r="AR41" s="543">
        <v>2105.6477419354865</v>
      </c>
      <c r="AS41" s="543">
        <v>0</v>
      </c>
      <c r="AT41" s="543">
        <v>0</v>
      </c>
      <c r="AU41" s="543">
        <v>726.8151612903232</v>
      </c>
      <c r="AV41" s="543">
        <v>0</v>
      </c>
      <c r="AW41" s="543">
        <v>3018.0416129032269</v>
      </c>
      <c r="AX41" s="543">
        <v>2044.9996774193546</v>
      </c>
      <c r="AY41" s="543">
        <v>369.61070967741654</v>
      </c>
      <c r="AZ41" s="543">
        <v>3500</v>
      </c>
      <c r="BA41" s="543">
        <v>1121.900322580635</v>
      </c>
      <c r="BB41" s="543">
        <v>1500</v>
      </c>
      <c r="BC41" s="543">
        <v>2549.7025806451697</v>
      </c>
      <c r="BD41" s="543">
        <v>0</v>
      </c>
      <c r="BE41" s="543">
        <v>0</v>
      </c>
    </row>
    <row r="42" spans="1:57" s="529" customFormat="1" ht="15" customHeight="1">
      <c r="A42" s="754"/>
      <c r="B42" s="541">
        <f t="shared" si="46"/>
        <v>46051</v>
      </c>
      <c r="C42" s="541" t="str">
        <f t="shared" si="47"/>
        <v>Kam</v>
      </c>
      <c r="D42" s="542">
        <f>SUM(E42:BE42)</f>
        <v>165505.47038709672</v>
      </c>
      <c r="E42" s="543">
        <v>812.17000000000064</v>
      </c>
      <c r="F42" s="543">
        <v>3000</v>
      </c>
      <c r="G42" s="543">
        <v>1129.7312903225857</v>
      </c>
      <c r="H42" s="543">
        <v>3282.5161290322658</v>
      </c>
      <c r="I42" s="543">
        <v>644.02064516129076</v>
      </c>
      <c r="J42" s="543">
        <v>5500</v>
      </c>
      <c r="K42" s="543">
        <v>166.97064516129021</v>
      </c>
      <c r="L42" s="543">
        <v>603.76322580644887</v>
      </c>
      <c r="M42" s="543">
        <v>673.27548387096704</v>
      </c>
      <c r="N42" s="543">
        <v>4514.1990322580623</v>
      </c>
      <c r="O42" s="543">
        <v>6823.0622580645213</v>
      </c>
      <c r="P42" s="543">
        <v>2874.3264516129029</v>
      </c>
      <c r="Q42" s="543">
        <v>11659.554548387085</v>
      </c>
      <c r="R42" s="543">
        <v>3600</v>
      </c>
      <c r="S42" s="542">
        <v>8706.0570967741915</v>
      </c>
      <c r="T42" s="543">
        <v>5776.689677419351</v>
      </c>
      <c r="U42" s="543">
        <v>3500</v>
      </c>
      <c r="V42" s="543">
        <v>500</v>
      </c>
      <c r="W42" s="543">
        <v>926.09448387096791</v>
      </c>
      <c r="X42" s="543">
        <v>5500</v>
      </c>
      <c r="Y42" s="543">
        <v>70.054838709677327</v>
      </c>
      <c r="Z42" s="543">
        <v>89.451612903225808</v>
      </c>
      <c r="AA42" s="543">
        <v>3500</v>
      </c>
      <c r="AB42" s="543">
        <v>0</v>
      </c>
      <c r="AC42" s="543">
        <v>2901.4806451612722</v>
      </c>
      <c r="AD42" s="543">
        <v>0</v>
      </c>
      <c r="AE42" s="543">
        <v>2020.8603225806428</v>
      </c>
      <c r="AF42" s="543">
        <v>678.69999999999845</v>
      </c>
      <c r="AG42" s="543">
        <v>7121.8519354838754</v>
      </c>
      <c r="AH42" s="543">
        <v>2943.876774193548</v>
      </c>
      <c r="AI42" s="543">
        <v>2043.2745161290325</v>
      </c>
      <c r="AJ42" s="543">
        <v>1439.5303225806451</v>
      </c>
      <c r="AK42" s="543">
        <v>260.97419354838746</v>
      </c>
      <c r="AL42" s="543">
        <v>11007.047419354845</v>
      </c>
      <c r="AM42" s="543">
        <v>2999.5448387096776</v>
      </c>
      <c r="AN42" s="543">
        <v>3799.6741935483842</v>
      </c>
      <c r="AO42" s="543">
        <v>5500</v>
      </c>
      <c r="AP42" s="543">
        <v>24000</v>
      </c>
      <c r="AQ42" s="543">
        <v>8000</v>
      </c>
      <c r="AR42" s="543">
        <v>2105.6477419354865</v>
      </c>
      <c r="AS42" s="543">
        <v>0</v>
      </c>
      <c r="AT42" s="543">
        <v>0</v>
      </c>
      <c r="AU42" s="543">
        <v>726.8151612903232</v>
      </c>
      <c r="AV42" s="543">
        <v>0</v>
      </c>
      <c r="AW42" s="543">
        <v>3018.0416129032269</v>
      </c>
      <c r="AX42" s="543">
        <v>2044.9996774193546</v>
      </c>
      <c r="AY42" s="543">
        <v>369.61070967741654</v>
      </c>
      <c r="AZ42" s="543">
        <v>3500</v>
      </c>
      <c r="BA42" s="543">
        <v>1121.900322580635</v>
      </c>
      <c r="BB42" s="543">
        <v>1500</v>
      </c>
      <c r="BC42" s="543">
        <v>2549.7025806451697</v>
      </c>
      <c r="BD42" s="543">
        <v>0</v>
      </c>
      <c r="BE42" s="543">
        <v>0</v>
      </c>
    </row>
    <row r="43" spans="1:57" s="529" customFormat="1" ht="15" customHeight="1">
      <c r="A43" s="754"/>
      <c r="B43" s="541">
        <f t="shared" ref="B43:B44" si="48">B42+1</f>
        <v>46052</v>
      </c>
      <c r="C43" s="541" t="str">
        <f t="shared" ref="C43:C44" si="49">TEXT(B43,"ddd")</f>
        <v>Jum</v>
      </c>
      <c r="D43" s="542">
        <f t="shared" si="45"/>
        <v>165505.47038709672</v>
      </c>
      <c r="E43" s="543">
        <v>812.17000000000064</v>
      </c>
      <c r="F43" s="543">
        <v>3000</v>
      </c>
      <c r="G43" s="543">
        <v>1129.7312903225857</v>
      </c>
      <c r="H43" s="543">
        <v>3282.5161290322658</v>
      </c>
      <c r="I43" s="543">
        <v>644.02064516129076</v>
      </c>
      <c r="J43" s="543">
        <v>5500</v>
      </c>
      <c r="K43" s="543">
        <v>166.97064516129021</v>
      </c>
      <c r="L43" s="543">
        <v>603.76322580644887</v>
      </c>
      <c r="M43" s="543">
        <v>673.27548387096704</v>
      </c>
      <c r="N43" s="543">
        <v>4514.1990322580623</v>
      </c>
      <c r="O43" s="543">
        <v>6823.0622580645213</v>
      </c>
      <c r="P43" s="543">
        <v>2874.3264516129029</v>
      </c>
      <c r="Q43" s="543">
        <v>11659.554548387085</v>
      </c>
      <c r="R43" s="543">
        <v>3600</v>
      </c>
      <c r="S43" s="542">
        <v>8706.0570967741915</v>
      </c>
      <c r="T43" s="543">
        <v>5776.689677419351</v>
      </c>
      <c r="U43" s="543">
        <v>3500</v>
      </c>
      <c r="V43" s="543">
        <v>500</v>
      </c>
      <c r="W43" s="543">
        <v>926.09448387096791</v>
      </c>
      <c r="X43" s="543">
        <v>5500</v>
      </c>
      <c r="Y43" s="543">
        <v>70.054838709677327</v>
      </c>
      <c r="Z43" s="543">
        <v>89.451612903225808</v>
      </c>
      <c r="AA43" s="543">
        <v>3500</v>
      </c>
      <c r="AB43" s="543">
        <v>0</v>
      </c>
      <c r="AC43" s="543">
        <v>2901.4806451612722</v>
      </c>
      <c r="AD43" s="543">
        <v>0</v>
      </c>
      <c r="AE43" s="543">
        <v>2020.8603225806428</v>
      </c>
      <c r="AF43" s="543">
        <v>678.69999999999845</v>
      </c>
      <c r="AG43" s="543">
        <v>7121.8519354838754</v>
      </c>
      <c r="AH43" s="543">
        <v>2943.876774193548</v>
      </c>
      <c r="AI43" s="543">
        <v>2043.2745161290325</v>
      </c>
      <c r="AJ43" s="543">
        <v>1439.5303225806451</v>
      </c>
      <c r="AK43" s="543">
        <v>260.97419354838746</v>
      </c>
      <c r="AL43" s="543">
        <v>11007.047419354845</v>
      </c>
      <c r="AM43" s="543">
        <v>2999.5448387096776</v>
      </c>
      <c r="AN43" s="543">
        <v>3799.6741935483842</v>
      </c>
      <c r="AO43" s="543">
        <v>5500</v>
      </c>
      <c r="AP43" s="543">
        <v>24000</v>
      </c>
      <c r="AQ43" s="543">
        <v>8000</v>
      </c>
      <c r="AR43" s="543">
        <v>2105.6477419354865</v>
      </c>
      <c r="AS43" s="543">
        <v>0</v>
      </c>
      <c r="AT43" s="543">
        <v>0</v>
      </c>
      <c r="AU43" s="543">
        <v>726.8151612903232</v>
      </c>
      <c r="AV43" s="543">
        <v>0</v>
      </c>
      <c r="AW43" s="543">
        <v>3018.0416129032269</v>
      </c>
      <c r="AX43" s="543">
        <v>2044.9996774193546</v>
      </c>
      <c r="AY43" s="543">
        <v>369.61070967741654</v>
      </c>
      <c r="AZ43" s="543">
        <v>3500</v>
      </c>
      <c r="BA43" s="543">
        <v>1121.900322580635</v>
      </c>
      <c r="BB43" s="543">
        <v>1500</v>
      </c>
      <c r="BC43" s="543">
        <v>2549.7025806451697</v>
      </c>
      <c r="BD43" s="543">
        <v>0</v>
      </c>
      <c r="BE43" s="543">
        <v>0</v>
      </c>
    </row>
    <row r="44" spans="1:57" s="530" customFormat="1" ht="15" customHeight="1">
      <c r="A44" s="755"/>
      <c r="B44" s="544">
        <f t="shared" si="48"/>
        <v>46053</v>
      </c>
      <c r="C44" s="544" t="str">
        <f t="shared" si="49"/>
        <v>Sab</v>
      </c>
      <c r="D44" s="545">
        <f t="shared" si="45"/>
        <v>165505.47038709672</v>
      </c>
      <c r="E44" s="546">
        <v>812.17000000000064</v>
      </c>
      <c r="F44" s="546">
        <v>3000</v>
      </c>
      <c r="G44" s="546">
        <v>1129.7312903225857</v>
      </c>
      <c r="H44" s="546">
        <v>3282.5161290322658</v>
      </c>
      <c r="I44" s="546">
        <v>644.02064516129076</v>
      </c>
      <c r="J44" s="546">
        <v>5500</v>
      </c>
      <c r="K44" s="546">
        <v>166.97064516129021</v>
      </c>
      <c r="L44" s="546">
        <v>603.76322580644887</v>
      </c>
      <c r="M44" s="546">
        <v>673.27548387096704</v>
      </c>
      <c r="N44" s="546">
        <v>4514.1990322580623</v>
      </c>
      <c r="O44" s="546">
        <v>6823.0622580645213</v>
      </c>
      <c r="P44" s="546">
        <v>2874.3264516129029</v>
      </c>
      <c r="Q44" s="546">
        <v>11659.554548387085</v>
      </c>
      <c r="R44" s="546">
        <v>3600</v>
      </c>
      <c r="S44" s="545">
        <v>8706.0570967741915</v>
      </c>
      <c r="T44" s="546">
        <v>5776.689677419351</v>
      </c>
      <c r="U44" s="546">
        <v>3500</v>
      </c>
      <c r="V44" s="546">
        <v>500</v>
      </c>
      <c r="W44" s="546">
        <v>926.09448387096791</v>
      </c>
      <c r="X44" s="546">
        <v>5500</v>
      </c>
      <c r="Y44" s="546">
        <v>70.054838709677327</v>
      </c>
      <c r="Z44" s="546">
        <v>89.451612903225808</v>
      </c>
      <c r="AA44" s="546">
        <v>3500</v>
      </c>
      <c r="AB44" s="546">
        <v>0</v>
      </c>
      <c r="AC44" s="546">
        <v>2901.4806451612722</v>
      </c>
      <c r="AD44" s="546">
        <v>0</v>
      </c>
      <c r="AE44" s="546">
        <v>2020.8603225806428</v>
      </c>
      <c r="AF44" s="546">
        <v>678.69999999999845</v>
      </c>
      <c r="AG44" s="546">
        <v>7121.8519354838754</v>
      </c>
      <c r="AH44" s="546">
        <v>2943.876774193548</v>
      </c>
      <c r="AI44" s="546">
        <v>2043.2745161290325</v>
      </c>
      <c r="AJ44" s="546">
        <v>1439.5303225806451</v>
      </c>
      <c r="AK44" s="546">
        <v>260.97419354838746</v>
      </c>
      <c r="AL44" s="546">
        <v>11007.047419354845</v>
      </c>
      <c r="AM44" s="546">
        <v>2999.5448387096776</v>
      </c>
      <c r="AN44" s="546">
        <v>3799.6741935483842</v>
      </c>
      <c r="AO44" s="546">
        <v>5500</v>
      </c>
      <c r="AP44" s="546">
        <v>24000</v>
      </c>
      <c r="AQ44" s="546">
        <v>8000</v>
      </c>
      <c r="AR44" s="546">
        <v>2105.6477419354865</v>
      </c>
      <c r="AS44" s="546">
        <v>0</v>
      </c>
      <c r="AT44" s="546">
        <v>0</v>
      </c>
      <c r="AU44" s="546">
        <v>726.8151612903232</v>
      </c>
      <c r="AV44" s="546">
        <v>0</v>
      </c>
      <c r="AW44" s="546">
        <v>3018.0416129032269</v>
      </c>
      <c r="AX44" s="546">
        <v>2044.9996774193546</v>
      </c>
      <c r="AY44" s="546">
        <v>369.61070967741654</v>
      </c>
      <c r="AZ44" s="546">
        <v>3500</v>
      </c>
      <c r="BA44" s="546">
        <v>1121.900322580635</v>
      </c>
      <c r="BB44" s="546">
        <v>1500</v>
      </c>
      <c r="BC44" s="546">
        <v>2549.7025806451697</v>
      </c>
      <c r="BD44" s="546">
        <v>0</v>
      </c>
      <c r="BE44" s="546">
        <v>0</v>
      </c>
    </row>
    <row r="45" spans="1:57" s="413" customFormat="1" ht="15" customHeight="1">
      <c r="A45" s="547"/>
      <c r="B45" s="548" t="s">
        <v>18</v>
      </c>
      <c r="C45" s="541"/>
      <c r="D45" s="549">
        <f>SUM(D39:D44)</f>
        <v>993032.82232258038</v>
      </c>
      <c r="E45" s="549">
        <f t="shared" ref="E45:BE45" si="50">SUM(E39:E44)</f>
        <v>4873.0200000000041</v>
      </c>
      <c r="F45" s="549">
        <f t="shared" si="50"/>
        <v>18000</v>
      </c>
      <c r="G45" s="549">
        <f t="shared" si="50"/>
        <v>6778.387741935514</v>
      </c>
      <c r="H45" s="549">
        <f t="shared" si="50"/>
        <v>19695.096774193593</v>
      </c>
      <c r="I45" s="549">
        <f t="shared" si="50"/>
        <v>3864.1238709677446</v>
      </c>
      <c r="J45" s="549">
        <f t="shared" si="50"/>
        <v>33000</v>
      </c>
      <c r="K45" s="549">
        <f t="shared" si="50"/>
        <v>1001.8238709677413</v>
      </c>
      <c r="L45" s="549">
        <f t="shared" si="50"/>
        <v>3622.5793548386928</v>
      </c>
      <c r="M45" s="549">
        <f t="shared" si="50"/>
        <v>4039.6529032258022</v>
      </c>
      <c r="N45" s="549">
        <f t="shared" si="50"/>
        <v>27085.19419354837</v>
      </c>
      <c r="O45" s="549">
        <f t="shared" si="50"/>
        <v>40938.373548387128</v>
      </c>
      <c r="P45" s="549">
        <f t="shared" si="50"/>
        <v>17245.958709677416</v>
      </c>
      <c r="Q45" s="549">
        <f t="shared" si="50"/>
        <v>69957.327290322501</v>
      </c>
      <c r="R45" s="549">
        <f t="shared" si="50"/>
        <v>21600</v>
      </c>
      <c r="S45" s="549">
        <f t="shared" si="50"/>
        <v>52236.342580645156</v>
      </c>
      <c r="T45" s="549">
        <f t="shared" si="50"/>
        <v>34660.138064516104</v>
      </c>
      <c r="U45" s="549">
        <f t="shared" ref="U45" si="51">SUM(U39:U44)</f>
        <v>21000</v>
      </c>
      <c r="V45" s="549">
        <f t="shared" si="50"/>
        <v>3000</v>
      </c>
      <c r="W45" s="549">
        <f t="shared" si="50"/>
        <v>5556.5669032258065</v>
      </c>
      <c r="X45" s="549">
        <f t="shared" si="50"/>
        <v>33000</v>
      </c>
      <c r="Y45" s="549">
        <f t="shared" si="50"/>
        <v>420.32903225806393</v>
      </c>
      <c r="Z45" s="549">
        <f t="shared" si="50"/>
        <v>536.70967741935488</v>
      </c>
      <c r="AA45" s="549">
        <f t="shared" si="50"/>
        <v>21000</v>
      </c>
      <c r="AB45" s="549">
        <f t="shared" si="50"/>
        <v>0</v>
      </c>
      <c r="AC45" s="549">
        <f t="shared" si="50"/>
        <v>17408.883870967631</v>
      </c>
      <c r="AD45" s="549">
        <f t="shared" si="50"/>
        <v>0</v>
      </c>
      <c r="AE45" s="549">
        <f t="shared" si="50"/>
        <v>12125.161935483859</v>
      </c>
      <c r="AF45" s="549">
        <f t="shared" si="50"/>
        <v>4072.1999999999907</v>
      </c>
      <c r="AG45" s="549">
        <f t="shared" si="50"/>
        <v>42731.11161290326</v>
      </c>
      <c r="AH45" s="549">
        <f t="shared" ref="AH45" si="52">SUM(AH39:AH44)</f>
        <v>17663.260645161288</v>
      </c>
      <c r="AI45" s="549">
        <f t="shared" si="50"/>
        <v>12259.647096774195</v>
      </c>
      <c r="AJ45" s="549">
        <f t="shared" si="50"/>
        <v>8637.1819354838717</v>
      </c>
      <c r="AK45" s="549">
        <f t="shared" si="50"/>
        <v>1565.845161290325</v>
      </c>
      <c r="AL45" s="549">
        <f t="shared" si="50"/>
        <v>66042.284516129075</v>
      </c>
      <c r="AM45" s="549">
        <f t="shared" ref="AM45" si="53">SUM(AM39:AM44)</f>
        <v>17997.269032258064</v>
      </c>
      <c r="AN45" s="549">
        <f t="shared" ref="AN45" si="54">SUM(AN39:AN44)</f>
        <v>22798.045161290305</v>
      </c>
      <c r="AO45" s="549">
        <f t="shared" ref="AO45" si="55">SUM(AO39:AO44)</f>
        <v>33000</v>
      </c>
      <c r="AP45" s="549">
        <f t="shared" ref="AP45" si="56">SUM(AP39:AP44)</f>
        <v>144000</v>
      </c>
      <c r="AQ45" s="549">
        <f t="shared" si="50"/>
        <v>48000</v>
      </c>
      <c r="AR45" s="549">
        <f t="shared" si="50"/>
        <v>12633.88645161292</v>
      </c>
      <c r="AS45" s="549">
        <f t="shared" si="50"/>
        <v>0</v>
      </c>
      <c r="AT45" s="549">
        <f t="shared" si="50"/>
        <v>0</v>
      </c>
      <c r="AU45" s="549">
        <f t="shared" si="50"/>
        <v>4360.8909677419388</v>
      </c>
      <c r="AV45" s="549">
        <f t="shared" si="50"/>
        <v>0</v>
      </c>
      <c r="AW45" s="549">
        <f t="shared" si="50"/>
        <v>18108.249677419361</v>
      </c>
      <c r="AX45" s="549">
        <f t="shared" si="50"/>
        <v>12269.998064516129</v>
      </c>
      <c r="AY45" s="549">
        <f t="shared" si="50"/>
        <v>2217.6642580644993</v>
      </c>
      <c r="AZ45" s="549">
        <f t="shared" si="50"/>
        <v>21000</v>
      </c>
      <c r="BA45" s="549">
        <f t="shared" si="50"/>
        <v>6731.401935483811</v>
      </c>
      <c r="BB45" s="549">
        <f t="shared" si="50"/>
        <v>9000</v>
      </c>
      <c r="BC45" s="549">
        <f t="shared" si="50"/>
        <v>15298.215483871018</v>
      </c>
      <c r="BD45" s="549">
        <f t="shared" si="50"/>
        <v>0</v>
      </c>
      <c r="BE45" s="549">
        <f t="shared" si="50"/>
        <v>0</v>
      </c>
    </row>
    <row r="46" spans="1:57" s="413" customFormat="1" ht="15" customHeight="1">
      <c r="A46" s="547"/>
      <c r="B46" s="541"/>
      <c r="C46" s="541"/>
      <c r="D46" s="541"/>
      <c r="E46" s="543"/>
      <c r="F46" s="543"/>
      <c r="G46" s="543"/>
      <c r="H46" s="543"/>
      <c r="I46" s="543"/>
      <c r="J46" s="543"/>
      <c r="K46" s="543"/>
      <c r="L46" s="543"/>
      <c r="M46" s="543"/>
      <c r="N46" s="543"/>
      <c r="O46" s="543"/>
      <c r="P46" s="543"/>
      <c r="Q46" s="543"/>
      <c r="R46" s="543"/>
      <c r="S46" s="541"/>
      <c r="T46" s="543"/>
      <c r="U46" s="543"/>
      <c r="V46" s="543"/>
      <c r="W46" s="543"/>
      <c r="X46" s="543"/>
      <c r="Y46" s="543"/>
      <c r="Z46" s="543"/>
      <c r="AA46" s="543"/>
      <c r="AB46" s="543"/>
      <c r="AC46" s="543"/>
      <c r="AD46" s="543"/>
      <c r="AE46" s="543"/>
      <c r="AF46" s="543"/>
      <c r="AG46" s="543"/>
      <c r="AH46" s="543"/>
      <c r="AI46" s="543"/>
      <c r="AJ46" s="543"/>
      <c r="AK46" s="543"/>
      <c r="AL46" s="543"/>
      <c r="AM46" s="543"/>
      <c r="AN46" s="543"/>
      <c r="AO46" s="543"/>
      <c r="AP46" s="543"/>
      <c r="AQ46" s="541"/>
      <c r="AR46" s="543"/>
      <c r="AS46" s="543"/>
      <c r="AT46" s="543"/>
      <c r="AU46" s="543"/>
      <c r="AV46" s="543"/>
      <c r="AW46" s="543"/>
      <c r="AX46" s="543"/>
      <c r="AY46" s="543"/>
      <c r="AZ46" s="543"/>
      <c r="BA46" s="543"/>
      <c r="BB46" s="543"/>
      <c r="BC46" s="543"/>
      <c r="BD46" s="543"/>
      <c r="BE46" s="543"/>
    </row>
    <row r="47" spans="1:57" s="413" customFormat="1" ht="15" customHeight="1" thickBot="1">
      <c r="A47" s="550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1"/>
      <c r="P47" s="551"/>
      <c r="Q47" s="551"/>
      <c r="R47" s="551"/>
      <c r="S47" s="551"/>
      <c r="T47" s="551"/>
      <c r="U47" s="551"/>
      <c r="V47" s="551"/>
      <c r="W47" s="551"/>
      <c r="X47" s="551"/>
      <c r="Y47" s="551"/>
      <c r="Z47" s="551"/>
      <c r="AA47" s="551"/>
      <c r="AB47" s="551"/>
      <c r="AC47" s="551"/>
      <c r="AD47" s="551"/>
      <c r="AE47" s="565"/>
      <c r="AF47" s="565"/>
      <c r="AG47" s="565"/>
      <c r="AH47" s="565"/>
      <c r="AI47" s="565"/>
      <c r="AJ47" s="565"/>
      <c r="AK47" s="565"/>
      <c r="AL47" s="565"/>
      <c r="AM47" s="565"/>
      <c r="AN47" s="565"/>
      <c r="AO47" s="565"/>
      <c r="AP47" s="565"/>
      <c r="AQ47" s="565"/>
      <c r="AR47" s="565"/>
      <c r="AS47" s="565"/>
      <c r="AT47" s="565"/>
      <c r="AU47" s="551"/>
      <c r="AV47" s="551"/>
      <c r="AW47" s="551"/>
      <c r="AX47" s="551"/>
      <c r="AY47" s="551"/>
      <c r="AZ47" s="551"/>
      <c r="BA47" s="551"/>
      <c r="BB47" s="551"/>
      <c r="BC47" s="551"/>
      <c r="BD47" s="551"/>
      <c r="BE47" s="551"/>
    </row>
    <row r="48" spans="1:57" s="413" customFormat="1" ht="15" customHeight="1" thickTop="1">
      <c r="A48" s="552"/>
      <c r="B48" s="553" t="s">
        <v>18</v>
      </c>
      <c r="C48" s="554"/>
      <c r="D48" s="555">
        <f>SUM(D37,D28,D19,D10,D45)</f>
        <v>5057534.6690967726</v>
      </c>
      <c r="E48" s="555">
        <f t="shared" ref="E48:BE48" si="57">SUM(E37,E28,E19,E10,E45)</f>
        <v>25177.270000000022</v>
      </c>
      <c r="F48" s="555">
        <f t="shared" si="57"/>
        <v>93000</v>
      </c>
      <c r="G48" s="555">
        <f t="shared" si="57"/>
        <v>35021.670000000158</v>
      </c>
      <c r="H48" s="555">
        <f t="shared" si="57"/>
        <v>88627.935483871159</v>
      </c>
      <c r="I48" s="555">
        <f t="shared" si="57"/>
        <v>19964.640000000014</v>
      </c>
      <c r="J48" s="555">
        <f t="shared" si="57"/>
        <v>170500</v>
      </c>
      <c r="K48" s="555">
        <f t="shared" si="57"/>
        <v>5176.0899999999965</v>
      </c>
      <c r="L48" s="555">
        <f t="shared" si="57"/>
        <v>18112.896774193465</v>
      </c>
      <c r="M48" s="555">
        <f t="shared" si="57"/>
        <v>20871.539999999979</v>
      </c>
      <c r="N48" s="555">
        <f t="shared" si="57"/>
        <v>139940.16999999993</v>
      </c>
      <c r="O48" s="555">
        <f t="shared" si="57"/>
        <v>211514.93000000017</v>
      </c>
      <c r="P48" s="555">
        <f t="shared" si="57"/>
        <v>86229.793548387082</v>
      </c>
      <c r="Q48" s="555">
        <f t="shared" si="57"/>
        <v>361446.19099999958</v>
      </c>
      <c r="R48" s="555">
        <f t="shared" si="57"/>
        <v>111600</v>
      </c>
      <c r="S48" s="555">
        <f t="shared" si="57"/>
        <v>269887.77</v>
      </c>
      <c r="T48" s="555">
        <f t="shared" si="57"/>
        <v>155970.62129032248</v>
      </c>
      <c r="U48" s="555">
        <f t="shared" si="57"/>
        <v>116000</v>
      </c>
      <c r="V48" s="555">
        <f t="shared" si="57"/>
        <v>15500</v>
      </c>
      <c r="W48" s="555">
        <f t="shared" si="57"/>
        <v>28708.929000000004</v>
      </c>
      <c r="X48" s="555">
        <f t="shared" si="57"/>
        <v>151000</v>
      </c>
      <c r="Y48" s="555">
        <f t="shared" si="57"/>
        <v>2171.6999999999971</v>
      </c>
      <c r="Z48" s="555">
        <f t="shared" si="57"/>
        <v>2773</v>
      </c>
      <c r="AA48" s="555">
        <f t="shared" si="57"/>
        <v>108500</v>
      </c>
      <c r="AB48" s="555">
        <f t="shared" si="57"/>
        <v>0</v>
      </c>
      <c r="AC48" s="555">
        <f t="shared" si="57"/>
        <v>89945.899999999427</v>
      </c>
      <c r="AD48" s="555">
        <f t="shared" si="57"/>
        <v>0</v>
      </c>
      <c r="AE48" s="555">
        <f t="shared" si="57"/>
        <v>62646.66999999994</v>
      </c>
      <c r="AF48" s="555">
        <f t="shared" si="57"/>
        <v>21039.69999999995</v>
      </c>
      <c r="AG48" s="555">
        <f t="shared" si="57"/>
        <v>220777.41000000015</v>
      </c>
      <c r="AH48" s="555">
        <f t="shared" si="57"/>
        <v>89260.18</v>
      </c>
      <c r="AI48" s="555">
        <f t="shared" si="57"/>
        <v>63341.510000000009</v>
      </c>
      <c r="AJ48" s="555">
        <f t="shared" si="57"/>
        <v>44625.44000000001</v>
      </c>
      <c r="AK48" s="555">
        <f t="shared" si="57"/>
        <v>8090.2000000000116</v>
      </c>
      <c r="AL48" s="555">
        <f t="shared" si="57"/>
        <v>341218.4700000002</v>
      </c>
      <c r="AM48" s="555">
        <f t="shared" si="57"/>
        <v>87065.889999999985</v>
      </c>
      <c r="AN48" s="555">
        <f t="shared" si="57"/>
        <v>117789.89999999991</v>
      </c>
      <c r="AO48" s="555">
        <f t="shared" si="57"/>
        <v>143000</v>
      </c>
      <c r="AP48" s="555">
        <f t="shared" si="57"/>
        <v>744000</v>
      </c>
      <c r="AQ48" s="555">
        <f t="shared" si="57"/>
        <v>248000</v>
      </c>
      <c r="AR48" s="555">
        <f t="shared" si="57"/>
        <v>65275.080000000089</v>
      </c>
      <c r="AS48" s="555">
        <f t="shared" si="57"/>
        <v>0</v>
      </c>
      <c r="AT48" s="555">
        <f t="shared" si="57"/>
        <v>0</v>
      </c>
      <c r="AU48" s="555">
        <f t="shared" si="57"/>
        <v>22531.270000000019</v>
      </c>
      <c r="AV48" s="555">
        <f t="shared" si="57"/>
        <v>14000</v>
      </c>
      <c r="AW48" s="555">
        <f t="shared" si="57"/>
        <v>93559.290000000023</v>
      </c>
      <c r="AX48" s="555">
        <f t="shared" si="57"/>
        <v>63394.99</v>
      </c>
      <c r="AY48" s="555">
        <f t="shared" si="57"/>
        <v>11457.931999999913</v>
      </c>
      <c r="AZ48" s="555">
        <f t="shared" si="57"/>
        <v>108500</v>
      </c>
      <c r="BA48" s="555">
        <f t="shared" si="57"/>
        <v>34778.909999999691</v>
      </c>
      <c r="BB48" s="555">
        <f t="shared" si="57"/>
        <v>46500</v>
      </c>
      <c r="BC48" s="555">
        <f t="shared" si="57"/>
        <v>79040.780000000261</v>
      </c>
      <c r="BD48" s="555">
        <f t="shared" si="57"/>
        <v>0</v>
      </c>
      <c r="BE48" s="555">
        <f t="shared" si="57"/>
        <v>0</v>
      </c>
    </row>
    <row r="49" spans="1:161" s="413" customFormat="1" ht="15" customHeight="1" thickBot="1">
      <c r="A49" s="556"/>
      <c r="B49" s="557" t="s">
        <v>19</v>
      </c>
      <c r="C49" s="558"/>
      <c r="D49" s="559">
        <f>SUM(D30:D36,D21:D27,D12:D18,D6:D9,D39:D44)</f>
        <v>5057534.6690967698</v>
      </c>
      <c r="E49" s="559">
        <f t="shared" ref="E49:BE49" si="58">SUM(E30:E36,E21:E27,E12:E18,E6:E9,E39:E44)</f>
        <v>25177.27000000003</v>
      </c>
      <c r="F49" s="559">
        <f t="shared" si="58"/>
        <v>93000</v>
      </c>
      <c r="G49" s="559">
        <f t="shared" si="58"/>
        <v>35021.670000000173</v>
      </c>
      <c r="H49" s="559">
        <f t="shared" si="58"/>
        <v>88627.935483871217</v>
      </c>
      <c r="I49" s="559">
        <f t="shared" si="58"/>
        <v>19964.640000000003</v>
      </c>
      <c r="J49" s="559">
        <f t="shared" si="58"/>
        <v>170500</v>
      </c>
      <c r="K49" s="559">
        <f t="shared" si="58"/>
        <v>5176.0899999999947</v>
      </c>
      <c r="L49" s="559">
        <f t="shared" si="58"/>
        <v>18112.896774193472</v>
      </c>
      <c r="M49" s="559">
        <f t="shared" si="58"/>
        <v>20871.539999999961</v>
      </c>
      <c r="N49" s="559">
        <f t="shared" si="58"/>
        <v>139940.16999999998</v>
      </c>
      <c r="O49" s="559">
        <f t="shared" si="58"/>
        <v>211514.93000000002</v>
      </c>
      <c r="P49" s="559">
        <f t="shared" si="58"/>
        <v>86229.793548387082</v>
      </c>
      <c r="Q49" s="559">
        <f t="shared" si="58"/>
        <v>361446.19099999958</v>
      </c>
      <c r="R49" s="559">
        <f t="shared" si="58"/>
        <v>111600</v>
      </c>
      <c r="S49" s="559">
        <f t="shared" si="58"/>
        <v>269887.77</v>
      </c>
      <c r="T49" s="559">
        <f t="shared" si="58"/>
        <v>155970.62129032239</v>
      </c>
      <c r="U49" s="559">
        <f t="shared" si="58"/>
        <v>116000</v>
      </c>
      <c r="V49" s="559">
        <f t="shared" si="58"/>
        <v>15500</v>
      </c>
      <c r="W49" s="559">
        <f t="shared" si="58"/>
        <v>28708.929000000018</v>
      </c>
      <c r="X49" s="559">
        <f t="shared" si="58"/>
        <v>151000</v>
      </c>
      <c r="Y49" s="559">
        <f t="shared" si="58"/>
        <v>2171.699999999998</v>
      </c>
      <c r="Z49" s="559">
        <f t="shared" si="58"/>
        <v>2773.0000000000009</v>
      </c>
      <c r="AA49" s="559">
        <f t="shared" si="58"/>
        <v>108500</v>
      </c>
      <c r="AB49" s="559">
        <f t="shared" si="58"/>
        <v>0</v>
      </c>
      <c r="AC49" s="559">
        <f t="shared" si="58"/>
        <v>89945.899999999427</v>
      </c>
      <c r="AD49" s="559">
        <f t="shared" si="58"/>
        <v>0</v>
      </c>
      <c r="AE49" s="559">
        <f t="shared" si="58"/>
        <v>62646.669999999947</v>
      </c>
      <c r="AF49" s="559">
        <f t="shared" si="58"/>
        <v>21039.69999999995</v>
      </c>
      <c r="AG49" s="559">
        <f t="shared" si="58"/>
        <v>220777.41000000006</v>
      </c>
      <c r="AH49" s="559">
        <f t="shared" si="58"/>
        <v>89260.17999999992</v>
      </c>
      <c r="AI49" s="559">
        <f t="shared" si="58"/>
        <v>63341.509999999973</v>
      </c>
      <c r="AJ49" s="559">
        <f t="shared" si="58"/>
        <v>44625.439999999981</v>
      </c>
      <c r="AK49" s="559">
        <f t="shared" si="58"/>
        <v>8090.2000000000071</v>
      </c>
      <c r="AL49" s="559">
        <f t="shared" si="58"/>
        <v>341218.4700000002</v>
      </c>
      <c r="AM49" s="559">
        <f t="shared" si="58"/>
        <v>87065.890000000043</v>
      </c>
      <c r="AN49" s="559">
        <f t="shared" si="58"/>
        <v>117789.9</v>
      </c>
      <c r="AO49" s="559">
        <f t="shared" si="58"/>
        <v>143000</v>
      </c>
      <c r="AP49" s="559">
        <f t="shared" si="58"/>
        <v>744000</v>
      </c>
      <c r="AQ49" s="559">
        <f t="shared" si="58"/>
        <v>248000</v>
      </c>
      <c r="AR49" s="559">
        <f t="shared" si="58"/>
        <v>65275.080000000053</v>
      </c>
      <c r="AS49" s="559">
        <f t="shared" si="58"/>
        <v>0</v>
      </c>
      <c r="AT49" s="559">
        <f t="shared" si="58"/>
        <v>0</v>
      </c>
      <c r="AU49" s="559">
        <f t="shared" si="58"/>
        <v>22531.27000000003</v>
      </c>
      <c r="AV49" s="559">
        <f t="shared" si="58"/>
        <v>14000</v>
      </c>
      <c r="AW49" s="559">
        <f t="shared" si="58"/>
        <v>93559.289999999979</v>
      </c>
      <c r="AX49" s="559">
        <f t="shared" si="58"/>
        <v>63394.99000000002</v>
      </c>
      <c r="AY49" s="559">
        <f t="shared" si="58"/>
        <v>11457.93199999991</v>
      </c>
      <c r="AZ49" s="559">
        <f t="shared" si="58"/>
        <v>108500</v>
      </c>
      <c r="BA49" s="559">
        <f t="shared" si="58"/>
        <v>34778.909999999676</v>
      </c>
      <c r="BB49" s="559">
        <f t="shared" si="58"/>
        <v>46500</v>
      </c>
      <c r="BC49" s="559">
        <f t="shared" si="58"/>
        <v>79040.78000000029</v>
      </c>
      <c r="BD49" s="559">
        <f t="shared" si="58"/>
        <v>0</v>
      </c>
      <c r="BE49" s="559">
        <f t="shared" si="58"/>
        <v>0</v>
      </c>
    </row>
    <row r="50" spans="1:161" s="414" customFormat="1" ht="16.5" thickTop="1">
      <c r="BX50" s="572"/>
      <c r="BY50" s="572"/>
      <c r="BZ50" s="572"/>
      <c r="CA50" s="572"/>
      <c r="CB50" s="572"/>
      <c r="CC50" s="572"/>
      <c r="CD50" s="572"/>
      <c r="CE50" s="572"/>
      <c r="CF50" s="572"/>
      <c r="CG50" s="572"/>
      <c r="CH50" s="572"/>
      <c r="CI50" s="572"/>
      <c r="CJ50" s="572"/>
      <c r="CK50" s="572"/>
      <c r="CL50" s="572"/>
      <c r="CM50" s="572"/>
      <c r="CN50" s="572"/>
      <c r="CO50" s="572"/>
      <c r="CP50" s="572"/>
      <c r="CQ50" s="572"/>
      <c r="CR50" s="572"/>
      <c r="CS50" s="572"/>
      <c r="CT50" s="572"/>
      <c r="CU50" s="572"/>
      <c r="CV50" s="572"/>
      <c r="CW50" s="572"/>
      <c r="CX50" s="572"/>
      <c r="CY50" s="572"/>
      <c r="CZ50" s="572"/>
      <c r="DA50" s="572"/>
      <c r="DB50" s="572"/>
      <c r="DC50" s="572"/>
      <c r="DD50" s="572"/>
      <c r="DE50" s="572"/>
      <c r="DF50" s="572"/>
      <c r="DG50" s="572"/>
      <c r="DH50" s="572"/>
      <c r="DI50" s="572"/>
      <c r="DJ50" s="572"/>
      <c r="DK50" s="572"/>
      <c r="DL50" s="572"/>
      <c r="DM50" s="572"/>
      <c r="DN50" s="572"/>
      <c r="DO50" s="572"/>
      <c r="DP50" s="572"/>
      <c r="DQ50" s="572"/>
      <c r="DR50" s="572"/>
      <c r="DS50" s="572"/>
      <c r="DT50" s="572"/>
      <c r="DU50" s="572"/>
      <c r="DV50" s="572"/>
      <c r="DW50" s="572"/>
      <c r="DX50" s="572"/>
      <c r="DY50" s="572"/>
      <c r="DZ50" s="572"/>
      <c r="EA50" s="572"/>
      <c r="EB50" s="572"/>
      <c r="EC50" s="572"/>
      <c r="ED50" s="572"/>
      <c r="EE50" s="572"/>
      <c r="EF50" s="572"/>
      <c r="EG50" s="572"/>
      <c r="EH50" s="572"/>
      <c r="EI50" s="572"/>
      <c r="EJ50" s="572"/>
      <c r="EK50" s="572"/>
      <c r="EL50" s="572"/>
      <c r="EM50" s="572"/>
      <c r="EN50" s="572"/>
      <c r="EO50" s="572"/>
      <c r="EP50" s="572"/>
      <c r="EQ50" s="572"/>
      <c r="ER50" s="572"/>
      <c r="ES50" s="572"/>
      <c r="ET50" s="572"/>
      <c r="EU50" s="572"/>
      <c r="EV50" s="572"/>
      <c r="EW50" s="572"/>
      <c r="EX50" s="572"/>
      <c r="EY50" s="572"/>
      <c r="EZ50" s="572"/>
      <c r="FA50" s="572"/>
      <c r="FB50" s="572"/>
      <c r="FC50" s="572"/>
      <c r="FD50" s="572"/>
      <c r="FE50" s="572"/>
    </row>
    <row r="51" spans="1:161" s="414" customFormat="1">
      <c r="BX51" s="572"/>
      <c r="BY51" s="572"/>
      <c r="BZ51" s="572"/>
      <c r="CA51" s="572"/>
      <c r="CB51" s="572"/>
      <c r="CC51" s="572"/>
      <c r="CD51" s="572"/>
      <c r="CE51" s="572"/>
      <c r="CF51" s="572"/>
      <c r="CG51" s="572"/>
      <c r="CH51" s="572"/>
      <c r="CI51" s="572"/>
      <c r="CJ51" s="572"/>
      <c r="CK51" s="572"/>
      <c r="CL51" s="572"/>
      <c r="CM51" s="572"/>
      <c r="CN51" s="572"/>
      <c r="CO51" s="572"/>
      <c r="CP51" s="572"/>
      <c r="CQ51" s="572"/>
      <c r="CR51" s="572"/>
      <c r="CS51" s="572"/>
      <c r="CT51" s="572"/>
      <c r="CU51" s="572"/>
      <c r="CV51" s="572"/>
      <c r="CW51" s="572"/>
      <c r="CX51" s="572"/>
      <c r="CY51" s="572"/>
      <c r="CZ51" s="572"/>
      <c r="DA51" s="572"/>
      <c r="DB51" s="572"/>
      <c r="DC51" s="572"/>
      <c r="DD51" s="572"/>
      <c r="DE51" s="572"/>
      <c r="DF51" s="572"/>
      <c r="DG51" s="572"/>
      <c r="DH51" s="572"/>
      <c r="DI51" s="572"/>
      <c r="DJ51" s="572"/>
      <c r="DK51" s="572"/>
      <c r="DL51" s="572"/>
      <c r="DM51" s="572"/>
      <c r="DN51" s="572"/>
      <c r="DO51" s="572"/>
      <c r="DP51" s="572"/>
      <c r="DQ51" s="572"/>
      <c r="DR51" s="572"/>
      <c r="DS51" s="572"/>
      <c r="DT51" s="572"/>
      <c r="DU51" s="572"/>
      <c r="DV51" s="572"/>
      <c r="DW51" s="572"/>
      <c r="DX51" s="572"/>
      <c r="DY51" s="572"/>
      <c r="DZ51" s="572"/>
      <c r="EA51" s="572"/>
      <c r="EB51" s="572"/>
      <c r="EC51" s="572"/>
      <c r="ED51" s="572"/>
      <c r="EE51" s="572"/>
      <c r="EF51" s="572"/>
      <c r="EG51" s="572"/>
      <c r="EH51" s="572"/>
      <c r="EI51" s="572"/>
      <c r="EJ51" s="572"/>
      <c r="EK51" s="572"/>
      <c r="EL51" s="572"/>
      <c r="EM51" s="572"/>
      <c r="EN51" s="572"/>
      <c r="EO51" s="572"/>
      <c r="EP51" s="572"/>
      <c r="EQ51" s="572"/>
      <c r="ER51" s="572"/>
      <c r="ES51" s="572"/>
      <c r="ET51" s="572"/>
      <c r="EU51" s="572"/>
      <c r="EV51" s="572"/>
      <c r="EW51" s="572"/>
      <c r="EX51" s="572"/>
      <c r="EY51" s="572"/>
      <c r="EZ51" s="572"/>
      <c r="FA51" s="572"/>
      <c r="FB51" s="572"/>
      <c r="FC51" s="572"/>
      <c r="FD51" s="572"/>
      <c r="FE51" s="572"/>
    </row>
    <row r="52" spans="1:161" s="414" customFormat="1">
      <c r="BX52" s="572"/>
      <c r="BY52" s="572"/>
      <c r="BZ52" s="572"/>
      <c r="CA52" s="572"/>
      <c r="CB52" s="572"/>
      <c r="CC52" s="572"/>
      <c r="CD52" s="572"/>
      <c r="CE52" s="572"/>
      <c r="CF52" s="572"/>
      <c r="CG52" s="572"/>
      <c r="CH52" s="572"/>
      <c r="CI52" s="572"/>
      <c r="CJ52" s="572"/>
      <c r="CK52" s="572"/>
      <c r="CL52" s="572"/>
      <c r="CM52" s="572"/>
      <c r="CN52" s="572"/>
      <c r="CO52" s="572"/>
      <c r="CP52" s="572"/>
      <c r="CQ52" s="572"/>
      <c r="CR52" s="572"/>
      <c r="CS52" s="572"/>
      <c r="CT52" s="572"/>
      <c r="CU52" s="572"/>
      <c r="CV52" s="572"/>
      <c r="CW52" s="572"/>
      <c r="CX52" s="572"/>
      <c r="CY52" s="572"/>
      <c r="CZ52" s="572"/>
      <c r="DA52" s="572"/>
      <c r="DB52" s="572"/>
      <c r="DC52" s="572"/>
      <c r="DD52" s="572"/>
      <c r="DE52" s="572"/>
      <c r="DF52" s="572"/>
      <c r="DG52" s="572"/>
      <c r="DH52" s="572"/>
      <c r="DI52" s="572"/>
      <c r="DJ52" s="572"/>
      <c r="DK52" s="572"/>
      <c r="DL52" s="572"/>
      <c r="DM52" s="572"/>
      <c r="DN52" s="572"/>
      <c r="DO52" s="572"/>
      <c r="DP52" s="572"/>
      <c r="DQ52" s="572"/>
      <c r="DR52" s="572"/>
      <c r="DS52" s="572"/>
      <c r="DT52" s="572"/>
      <c r="DU52" s="572"/>
      <c r="DV52" s="572"/>
      <c r="DW52" s="572"/>
      <c r="DX52" s="572"/>
      <c r="DY52" s="572"/>
      <c r="DZ52" s="572"/>
      <c r="EA52" s="572"/>
      <c r="EB52" s="572"/>
      <c r="EC52" s="572"/>
      <c r="ED52" s="572"/>
      <c r="EE52" s="572"/>
      <c r="EF52" s="572"/>
      <c r="EG52" s="572"/>
      <c r="EH52" s="572"/>
      <c r="EI52" s="572"/>
      <c r="EJ52" s="572"/>
      <c r="EK52" s="572"/>
      <c r="EL52" s="572"/>
      <c r="EM52" s="572"/>
      <c r="EN52" s="572"/>
      <c r="EO52" s="572"/>
      <c r="EP52" s="572"/>
      <c r="EQ52" s="572"/>
      <c r="ER52" s="572"/>
      <c r="ES52" s="572"/>
      <c r="ET52" s="572"/>
      <c r="EU52" s="572"/>
      <c r="EV52" s="572"/>
      <c r="EW52" s="572"/>
      <c r="EX52" s="572"/>
      <c r="EY52" s="572"/>
      <c r="EZ52" s="572"/>
      <c r="FA52" s="572"/>
      <c r="FB52" s="572"/>
      <c r="FC52" s="572"/>
      <c r="FD52" s="572"/>
      <c r="FE52" s="572"/>
    </row>
    <row r="53" spans="1:161" s="414" customFormat="1">
      <c r="BX53" s="572"/>
      <c r="BY53" s="572"/>
      <c r="BZ53" s="572"/>
      <c r="CA53" s="572"/>
      <c r="CB53" s="572"/>
      <c r="CC53" s="572"/>
      <c r="CD53" s="572"/>
      <c r="CE53" s="572"/>
      <c r="CF53" s="572"/>
      <c r="CG53" s="572"/>
      <c r="CH53" s="572"/>
      <c r="CI53" s="572"/>
      <c r="CJ53" s="572"/>
      <c r="CK53" s="572"/>
      <c r="CL53" s="572"/>
      <c r="CM53" s="572"/>
      <c r="CN53" s="572"/>
      <c r="CO53" s="572"/>
      <c r="CP53" s="572"/>
      <c r="CQ53" s="572"/>
      <c r="CR53" s="572"/>
      <c r="CS53" s="572"/>
      <c r="CT53" s="572"/>
      <c r="CU53" s="572"/>
      <c r="CV53" s="572"/>
      <c r="CW53" s="572"/>
      <c r="CX53" s="572"/>
      <c r="CY53" s="572"/>
      <c r="CZ53" s="572"/>
      <c r="DA53" s="572"/>
      <c r="DB53" s="572"/>
      <c r="DC53" s="572"/>
      <c r="DD53" s="572"/>
      <c r="DE53" s="572"/>
      <c r="DF53" s="572"/>
      <c r="DG53" s="572"/>
      <c r="DH53" s="572"/>
      <c r="DI53" s="572"/>
      <c r="DJ53" s="572"/>
      <c r="DK53" s="572"/>
      <c r="DL53" s="572"/>
      <c r="DM53" s="572"/>
      <c r="DN53" s="572"/>
      <c r="DO53" s="572"/>
      <c r="DP53" s="572"/>
      <c r="DQ53" s="572"/>
      <c r="DR53" s="572"/>
      <c r="DS53" s="572"/>
      <c r="DT53" s="572"/>
      <c r="DU53" s="572"/>
      <c r="DV53" s="572"/>
      <c r="DW53" s="572"/>
      <c r="DX53" s="572"/>
      <c r="DY53" s="572"/>
      <c r="DZ53" s="572"/>
      <c r="EA53" s="572"/>
      <c r="EB53" s="572"/>
      <c r="EC53" s="572"/>
      <c r="ED53" s="572"/>
      <c r="EE53" s="572"/>
      <c r="EF53" s="572"/>
      <c r="EG53" s="572"/>
      <c r="EH53" s="572"/>
      <c r="EI53" s="572"/>
      <c r="EJ53" s="572"/>
      <c r="EK53" s="572"/>
      <c r="EL53" s="572"/>
      <c r="EM53" s="572"/>
      <c r="EN53" s="572"/>
      <c r="EO53" s="572"/>
      <c r="EP53" s="572"/>
      <c r="EQ53" s="572"/>
      <c r="ER53" s="572"/>
      <c r="ES53" s="572"/>
      <c r="ET53" s="572"/>
      <c r="EU53" s="572"/>
      <c r="EV53" s="572"/>
      <c r="EW53" s="572"/>
      <c r="EX53" s="572"/>
      <c r="EY53" s="572"/>
      <c r="EZ53" s="572"/>
      <c r="FA53" s="572"/>
      <c r="FB53" s="572"/>
      <c r="FC53" s="572"/>
      <c r="FD53" s="572"/>
      <c r="FE53" s="572"/>
    </row>
    <row r="54" spans="1:161" s="528" customFormat="1" ht="15"/>
    <row r="55" spans="1:161" s="528" customFormat="1" ht="15"/>
    <row r="56" spans="1:161" s="413" customFormat="1" ht="15">
      <c r="A56" s="528"/>
      <c r="B56" s="528"/>
      <c r="C56" s="528"/>
      <c r="D56" s="528"/>
      <c r="E56" s="528"/>
      <c r="F56" s="528"/>
      <c r="G56" s="528"/>
      <c r="H56" s="528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Y56" s="528"/>
      <c r="Z56" s="528"/>
      <c r="AA56" s="528"/>
      <c r="AB56" s="528"/>
      <c r="AC56" s="528"/>
      <c r="AD56" s="528"/>
      <c r="AE56" s="528"/>
      <c r="AF56" s="528"/>
      <c r="AG56" s="528"/>
      <c r="AH56" s="528"/>
      <c r="AI56" s="528"/>
      <c r="AJ56" s="528"/>
      <c r="AK56" s="528"/>
      <c r="AL56" s="528"/>
      <c r="AM56" s="528"/>
      <c r="AN56" s="528"/>
      <c r="AO56" s="528"/>
      <c r="AP56" s="528"/>
      <c r="AQ56" s="528"/>
      <c r="AR56" s="528"/>
      <c r="AS56" s="528"/>
      <c r="AT56" s="528"/>
      <c r="AU56" s="528"/>
      <c r="AV56" s="528"/>
      <c r="AW56" s="528"/>
      <c r="AX56" s="528"/>
      <c r="AY56" s="528"/>
      <c r="AZ56" s="528"/>
      <c r="BA56" s="528"/>
      <c r="BB56" s="528"/>
      <c r="BC56" s="528"/>
      <c r="BD56" s="528"/>
      <c r="BE56" s="528"/>
      <c r="BF56" s="528"/>
      <c r="BG56" s="528"/>
      <c r="BH56" s="528"/>
      <c r="BI56" s="528"/>
      <c r="BJ56" s="528"/>
      <c r="BK56" s="528"/>
      <c r="BL56" s="528"/>
      <c r="BM56" s="528"/>
      <c r="BN56" s="528"/>
      <c r="BO56" s="528"/>
      <c r="BP56" s="528"/>
      <c r="BQ56" s="528"/>
      <c r="BR56" s="528"/>
      <c r="BS56" s="528"/>
      <c r="BT56" s="528"/>
      <c r="BU56" s="528"/>
    </row>
    <row r="57" spans="1:161" s="413" customFormat="1" ht="15">
      <c r="A57" s="528"/>
      <c r="B57" s="528"/>
      <c r="C57" s="528"/>
      <c r="D57" s="528"/>
      <c r="E57" s="528"/>
      <c r="F57" s="528"/>
      <c r="G57" s="528"/>
      <c r="H57" s="528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Y57" s="528"/>
      <c r="Z57" s="528"/>
      <c r="AA57" s="528"/>
      <c r="AB57" s="528"/>
      <c r="AC57" s="528"/>
      <c r="AD57" s="528"/>
      <c r="AE57" s="528"/>
      <c r="AF57" s="528"/>
      <c r="AG57" s="528"/>
      <c r="AH57" s="528"/>
      <c r="AI57" s="528"/>
      <c r="AJ57" s="528"/>
      <c r="AK57" s="528"/>
      <c r="AL57" s="528"/>
      <c r="AM57" s="528"/>
      <c r="AN57" s="528"/>
      <c r="AO57" s="528"/>
      <c r="AP57" s="528"/>
      <c r="AQ57" s="528"/>
      <c r="AR57" s="528"/>
      <c r="AS57" s="528"/>
      <c r="AT57" s="528"/>
      <c r="AU57" s="528"/>
      <c r="AV57" s="528"/>
      <c r="AW57" s="528"/>
      <c r="AX57" s="528"/>
      <c r="AY57" s="528"/>
      <c r="AZ57" s="528"/>
      <c r="BA57" s="528"/>
      <c r="BB57" s="528"/>
      <c r="BC57" s="528"/>
      <c r="BD57" s="528"/>
      <c r="BE57" s="528"/>
      <c r="BF57" s="528"/>
      <c r="BG57" s="528"/>
      <c r="BH57" s="528"/>
      <c r="BI57" s="528"/>
      <c r="BJ57" s="528"/>
      <c r="BK57" s="528"/>
      <c r="BL57" s="528"/>
      <c r="BM57" s="528"/>
      <c r="BN57" s="528"/>
      <c r="BO57" s="528"/>
      <c r="BP57" s="528"/>
      <c r="BQ57" s="528"/>
      <c r="BR57" s="528"/>
      <c r="BS57" s="528"/>
      <c r="BT57" s="528"/>
      <c r="BU57" s="528"/>
    </row>
    <row r="58" spans="1:161" ht="18.7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D58"/>
    </row>
    <row r="59" spans="1:161" ht="18.7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D59"/>
    </row>
    <row r="60" spans="1:161" ht="18.75" customHeight="1">
      <c r="B60" s="560" t="s">
        <v>81</v>
      </c>
      <c r="E60" s="561"/>
      <c r="AS60" s="569"/>
      <c r="AU60" s="413"/>
      <c r="AV60" s="413"/>
      <c r="AW60" s="413"/>
      <c r="AX60" s="413"/>
      <c r="AY60" s="413"/>
      <c r="AZ60" s="413"/>
      <c r="BA60" s="413"/>
      <c r="BD60" s="413"/>
    </row>
    <row r="61" spans="1:161" ht="18.75" customHeight="1">
      <c r="B61" s="560" t="s">
        <v>81</v>
      </c>
      <c r="E61" s="561"/>
      <c r="AS61" s="569"/>
      <c r="AU61" s="413"/>
      <c r="AV61" s="413"/>
      <c r="AW61" s="413"/>
      <c r="AX61" s="413"/>
      <c r="AY61" s="413"/>
      <c r="AZ61" s="413"/>
      <c r="BA61" s="413"/>
      <c r="BD61" s="413"/>
    </row>
    <row r="62" spans="1:161" ht="18.75" customHeight="1">
      <c r="B62" s="560" t="s">
        <v>81</v>
      </c>
      <c r="E62" s="561"/>
      <c r="AS62" s="569"/>
      <c r="AU62" s="413"/>
      <c r="AV62" s="413"/>
      <c r="AW62" s="413"/>
      <c r="AX62" s="413"/>
      <c r="AY62" s="413"/>
      <c r="AZ62" s="413"/>
      <c r="BA62" s="413"/>
      <c r="BD62" s="413"/>
    </row>
    <row r="63" spans="1:161" ht="18.75" customHeight="1">
      <c r="B63" s="560" t="s">
        <v>81</v>
      </c>
      <c r="E63" s="561"/>
      <c r="AS63" s="569"/>
      <c r="AU63" s="413"/>
      <c r="AV63" s="413"/>
      <c r="AW63" s="413"/>
      <c r="AX63" s="413"/>
      <c r="AY63" s="413"/>
      <c r="AZ63" s="413"/>
      <c r="BA63" s="413"/>
      <c r="BD63" s="413"/>
    </row>
    <row r="64" spans="1:161" ht="18.75" customHeight="1">
      <c r="B64" s="560" t="s">
        <v>81</v>
      </c>
      <c r="E64" s="561"/>
      <c r="AS64" s="569"/>
      <c r="AU64" s="413"/>
      <c r="AV64" s="413"/>
      <c r="AW64" s="413"/>
      <c r="AX64" s="413"/>
      <c r="AY64" s="413"/>
      <c r="AZ64" s="413"/>
      <c r="BA64" s="413"/>
      <c r="BD64" s="413"/>
    </row>
    <row r="65" spans="2:56" ht="18.75" customHeight="1">
      <c r="B65" s="560" t="s">
        <v>81</v>
      </c>
      <c r="E65" s="561"/>
      <c r="AS65" s="569"/>
      <c r="AU65" s="413"/>
      <c r="AV65" s="413"/>
      <c r="AW65" s="413"/>
      <c r="AX65" s="413"/>
      <c r="AY65" s="413"/>
      <c r="AZ65" s="413"/>
      <c r="BA65" s="413"/>
      <c r="BD65" s="413"/>
    </row>
    <row r="66" spans="2:56" ht="18.75" customHeight="1">
      <c r="B66" s="560" t="s">
        <v>81</v>
      </c>
      <c r="E66" s="561"/>
      <c r="AS66" s="569"/>
      <c r="AU66" s="413"/>
      <c r="AV66" s="413"/>
      <c r="AW66" s="413"/>
      <c r="AX66" s="413"/>
      <c r="AY66" s="413"/>
      <c r="AZ66" s="413"/>
      <c r="BA66" s="413"/>
      <c r="BD66" s="413"/>
    </row>
    <row r="67" spans="2:56" ht="18.75" customHeight="1">
      <c r="B67" s="560" t="s">
        <v>81</v>
      </c>
      <c r="E67" s="561"/>
      <c r="AS67" s="569"/>
      <c r="AU67" s="413"/>
      <c r="AV67" s="413"/>
      <c r="AW67" s="413"/>
      <c r="AX67" s="413"/>
      <c r="AY67" s="413"/>
      <c r="AZ67" s="413"/>
      <c r="BA67" s="413"/>
      <c r="BD67" s="413"/>
    </row>
    <row r="68" spans="2:56" ht="18.75" customHeight="1">
      <c r="B68" s="560" t="s">
        <v>81</v>
      </c>
      <c r="E68" s="561"/>
      <c r="AS68" s="569"/>
      <c r="AU68" s="413"/>
      <c r="AV68" s="413"/>
      <c r="AW68" s="413"/>
      <c r="AX68" s="413"/>
      <c r="AY68" s="413"/>
      <c r="AZ68" s="413"/>
      <c r="BA68" s="413"/>
      <c r="BD68" s="413"/>
    </row>
    <row r="69" spans="2:56" ht="18.75" customHeight="1">
      <c r="B69" s="560" t="s">
        <v>81</v>
      </c>
      <c r="E69" s="561"/>
      <c r="AS69" s="569"/>
      <c r="AU69" s="413"/>
      <c r="AV69" s="413"/>
      <c r="AW69" s="413"/>
      <c r="AX69" s="413"/>
      <c r="AY69" s="413"/>
      <c r="AZ69" s="413"/>
      <c r="BA69" s="413"/>
      <c r="BD69" s="413"/>
    </row>
    <row r="70" spans="2:56" ht="18.75" customHeight="1">
      <c r="B70" s="560" t="s">
        <v>81</v>
      </c>
      <c r="E70" s="561"/>
      <c r="AS70" s="569"/>
      <c r="AU70" s="413"/>
      <c r="AV70" s="413"/>
      <c r="AW70" s="413"/>
      <c r="AX70" s="413"/>
      <c r="AY70" s="413"/>
      <c r="AZ70" s="413"/>
      <c r="BA70" s="413"/>
      <c r="BD70" s="413"/>
    </row>
    <row r="71" spans="2:56" ht="18.75" customHeight="1">
      <c r="B71" s="560" t="s">
        <v>81</v>
      </c>
      <c r="E71" s="561"/>
      <c r="AS71" s="569"/>
      <c r="AU71" s="413"/>
      <c r="AV71" s="413"/>
      <c r="AW71" s="413"/>
      <c r="AX71" s="413"/>
      <c r="AY71" s="413"/>
      <c r="AZ71" s="413"/>
      <c r="BA71" s="413"/>
      <c r="BD71" s="413"/>
    </row>
    <row r="72" spans="2:56" ht="18.75" customHeight="1">
      <c r="B72" s="560" t="s">
        <v>81</v>
      </c>
      <c r="E72" s="561"/>
      <c r="AS72" s="569"/>
      <c r="AU72" s="413"/>
      <c r="AV72" s="413"/>
      <c r="AW72" s="413"/>
      <c r="AX72" s="413"/>
      <c r="AY72" s="413"/>
      <c r="AZ72" s="413"/>
      <c r="BA72" s="413"/>
      <c r="BD72" s="413"/>
    </row>
    <row r="73" spans="2:56" ht="18.75" customHeight="1">
      <c r="B73" s="560" t="s">
        <v>81</v>
      </c>
      <c r="E73" s="561"/>
      <c r="AS73" s="569"/>
      <c r="AU73" s="413"/>
      <c r="AV73" s="413"/>
      <c r="AW73" s="413"/>
      <c r="AX73" s="413"/>
      <c r="AY73" s="413"/>
      <c r="AZ73" s="413"/>
      <c r="BA73" s="413"/>
      <c r="BD73" s="413"/>
    </row>
    <row r="74" spans="2:56" ht="18.75" customHeight="1">
      <c r="B74" s="560" t="s">
        <v>81</v>
      </c>
      <c r="E74" s="561"/>
      <c r="AS74" s="569"/>
      <c r="AU74" s="413"/>
      <c r="AV74" s="413"/>
      <c r="AW74" s="413"/>
      <c r="AX74" s="413"/>
      <c r="AY74" s="413"/>
      <c r="AZ74" s="413"/>
      <c r="BA74" s="413"/>
      <c r="BD74" s="413"/>
    </row>
    <row r="75" spans="2:56" ht="18.75" customHeight="1">
      <c r="B75" s="560" t="s">
        <v>81</v>
      </c>
      <c r="E75" s="561"/>
      <c r="AS75" s="569"/>
      <c r="AU75" s="413"/>
      <c r="AV75" s="413"/>
      <c r="AW75" s="413"/>
      <c r="AX75" s="413"/>
      <c r="AY75" s="413"/>
      <c r="AZ75" s="413"/>
      <c r="BA75" s="413"/>
      <c r="BD75" s="413"/>
    </row>
    <row r="76" spans="2:56" ht="18.75" customHeight="1">
      <c r="B76" s="560" t="s">
        <v>81</v>
      </c>
      <c r="E76" s="561"/>
      <c r="AS76" s="569"/>
      <c r="AU76" s="413"/>
      <c r="AV76" s="413"/>
      <c r="AW76" s="413"/>
      <c r="AX76" s="413"/>
      <c r="AY76" s="413"/>
      <c r="AZ76" s="413"/>
      <c r="BA76" s="413"/>
      <c r="BD76" s="413"/>
    </row>
    <row r="77" spans="2:56" ht="18.75" customHeight="1">
      <c r="B77" s="560" t="s">
        <v>81</v>
      </c>
      <c r="E77" s="561"/>
      <c r="AS77" s="569"/>
      <c r="AU77" s="413"/>
      <c r="AV77" s="413"/>
      <c r="AW77" s="413"/>
      <c r="AX77" s="413"/>
      <c r="AY77" s="413"/>
      <c r="AZ77" s="413"/>
      <c r="BA77" s="413"/>
      <c r="BD77" s="413"/>
    </row>
    <row r="78" spans="2:56" ht="18.75" customHeight="1">
      <c r="B78" s="560" t="s">
        <v>82</v>
      </c>
      <c r="E78" s="561"/>
      <c r="AS78" s="569"/>
      <c r="AU78" s="413"/>
      <c r="AV78" s="413"/>
      <c r="AW78" s="413"/>
      <c r="AX78" s="413"/>
      <c r="AY78" s="413"/>
      <c r="AZ78" s="413"/>
      <c r="BA78" s="413"/>
      <c r="BD78" s="413"/>
    </row>
    <row r="79" spans="2:56" ht="18.75" customHeight="1">
      <c r="E79" s="561"/>
      <c r="AS79" s="569"/>
      <c r="AU79" s="413"/>
      <c r="AV79" s="413"/>
      <c r="AW79" s="413"/>
      <c r="AX79" s="413"/>
      <c r="AY79" s="413"/>
      <c r="AZ79" s="413"/>
      <c r="BA79" s="413"/>
      <c r="BD79" s="413"/>
    </row>
    <row r="80" spans="2:56" ht="18.75" customHeight="1">
      <c r="E80" s="561"/>
      <c r="AS80" s="569"/>
      <c r="AV80" s="413"/>
      <c r="AW80" s="413"/>
      <c r="AX80" s="413"/>
      <c r="AY80" s="413"/>
      <c r="AZ80" s="413"/>
      <c r="BA80" s="413"/>
      <c r="BD80" s="413"/>
    </row>
    <row r="81" spans="1:73" ht="18.75" customHeight="1">
      <c r="AS81" s="569"/>
    </row>
    <row r="82" spans="1:73" ht="18.75" customHeight="1">
      <c r="AS82" s="569"/>
    </row>
    <row r="83" spans="1:73" s="531" customFormat="1">
      <c r="A83" s="532"/>
      <c r="B83" s="413"/>
      <c r="C83" s="413"/>
      <c r="D83" s="414"/>
      <c r="E83" s="414"/>
      <c r="F83" s="414"/>
      <c r="G83" s="414"/>
      <c r="H83" s="414"/>
      <c r="I83" s="414"/>
      <c r="J83" s="414"/>
      <c r="K83" s="414"/>
      <c r="L83" s="414"/>
      <c r="M83" s="414"/>
      <c r="N83" s="414"/>
      <c r="O83" s="414"/>
      <c r="P83" s="414"/>
      <c r="Q83" s="414"/>
      <c r="R83" s="414"/>
      <c r="S83" s="414"/>
      <c r="T83" s="414"/>
      <c r="U83" s="414"/>
      <c r="V83" s="414"/>
      <c r="W83" s="414"/>
      <c r="X83" s="414"/>
      <c r="Y83" s="414"/>
      <c r="Z83" s="414"/>
      <c r="AA83" s="414"/>
      <c r="AB83" s="414"/>
      <c r="AC83" s="414"/>
      <c r="AD83" s="414"/>
      <c r="AE83" s="414"/>
      <c r="AF83" s="414"/>
      <c r="AG83" s="414"/>
      <c r="AH83" s="414"/>
      <c r="AI83" s="414"/>
      <c r="AJ83" s="414"/>
      <c r="AK83" s="414"/>
      <c r="AL83" s="414"/>
      <c r="AM83" s="414"/>
      <c r="AN83" s="414"/>
      <c r="AO83" s="414"/>
      <c r="AP83" s="414"/>
      <c r="AQ83" s="414"/>
      <c r="AR83" s="414"/>
      <c r="AS83" s="569"/>
      <c r="AT83" s="414"/>
      <c r="AU83" s="414"/>
      <c r="AV83" s="528"/>
      <c r="AW83" s="528"/>
      <c r="AX83" s="528"/>
      <c r="AY83" s="528"/>
      <c r="AZ83" s="528"/>
      <c r="BA83" s="528"/>
      <c r="BB83" s="574"/>
      <c r="BC83" s="574"/>
      <c r="BD83" s="528"/>
      <c r="BE83" s="574"/>
      <c r="BF83" s="574"/>
      <c r="BG83" s="574"/>
      <c r="BH83" s="574"/>
      <c r="BI83" s="574"/>
      <c r="BJ83" s="574"/>
      <c r="BK83" s="574"/>
      <c r="BL83" s="574"/>
      <c r="BM83" s="574"/>
      <c r="BN83" s="574"/>
      <c r="BO83" s="574"/>
      <c r="BP83" s="574"/>
      <c r="BQ83" s="574"/>
      <c r="BR83" s="574"/>
      <c r="BS83" s="574"/>
      <c r="BT83" s="574"/>
      <c r="BU83" s="574"/>
    </row>
    <row r="84" spans="1:73" s="531" customFormat="1">
      <c r="A84" s="532"/>
      <c r="B84" s="413"/>
      <c r="C84" s="413"/>
      <c r="D84" s="414"/>
      <c r="E84" s="414"/>
      <c r="F84" s="414"/>
      <c r="G84" s="414"/>
      <c r="H84" s="414"/>
      <c r="I84" s="414"/>
      <c r="J84" s="414"/>
      <c r="K84" s="414"/>
      <c r="L84" s="414"/>
      <c r="M84" s="414"/>
      <c r="N84" s="414"/>
      <c r="O84" s="414"/>
      <c r="P84" s="414"/>
      <c r="Q84" s="414"/>
      <c r="R84" s="414"/>
      <c r="S84" s="414"/>
      <c r="T84" s="414"/>
      <c r="U84" s="414"/>
      <c r="V84" s="414"/>
      <c r="W84" s="414"/>
      <c r="X84" s="414"/>
      <c r="Y84" s="414"/>
      <c r="Z84" s="414"/>
      <c r="AA84" s="414"/>
      <c r="AB84" s="414"/>
      <c r="AC84" s="414"/>
      <c r="AD84" s="414"/>
      <c r="AE84" s="414"/>
      <c r="AF84" s="414"/>
      <c r="AG84" s="414"/>
      <c r="AH84" s="414"/>
      <c r="AI84" s="414"/>
      <c r="AJ84" s="414"/>
      <c r="AK84" s="414"/>
      <c r="AL84" s="414"/>
      <c r="AM84" s="414"/>
      <c r="AN84" s="414"/>
      <c r="AO84" s="414"/>
      <c r="AP84" s="414"/>
      <c r="AQ84" s="414"/>
      <c r="AR84" s="414"/>
      <c r="AS84" s="569"/>
      <c r="AT84" s="414"/>
      <c r="AU84" s="414"/>
      <c r="AV84" s="528"/>
      <c r="AW84" s="528"/>
      <c r="AX84" s="528"/>
      <c r="AY84" s="528"/>
      <c r="AZ84" s="528"/>
      <c r="BA84" s="528"/>
      <c r="BB84" s="574"/>
      <c r="BC84" s="574"/>
      <c r="BD84" s="528"/>
      <c r="BE84" s="574"/>
      <c r="BF84" s="574"/>
      <c r="BG84" s="574"/>
      <c r="BH84" s="574"/>
      <c r="BI84" s="574"/>
      <c r="BJ84" s="574"/>
      <c r="BK84" s="574"/>
      <c r="BL84" s="574"/>
      <c r="BM84" s="574"/>
      <c r="BN84" s="574"/>
      <c r="BO84" s="574"/>
      <c r="BP84" s="574"/>
      <c r="BQ84" s="574"/>
      <c r="BR84" s="574"/>
      <c r="BS84" s="574"/>
      <c r="BT84" s="574"/>
      <c r="BU84" s="574"/>
    </row>
    <row r="85" spans="1:73">
      <c r="AS85" s="569"/>
    </row>
    <row r="86" spans="1:73">
      <c r="AS86" s="569"/>
    </row>
    <row r="87" spans="1:73">
      <c r="AS87" s="569"/>
    </row>
    <row r="88" spans="1:73">
      <c r="AS88" s="569"/>
    </row>
    <row r="89" spans="1:73">
      <c r="AS89" s="569"/>
    </row>
    <row r="90" spans="1:73">
      <c r="AS90" s="569"/>
    </row>
    <row r="91" spans="1:73">
      <c r="AS91" s="569"/>
    </row>
    <row r="92" spans="1:73">
      <c r="AS92" s="569"/>
    </row>
    <row r="93" spans="1:73">
      <c r="AS93" s="569"/>
    </row>
    <row r="94" spans="1:73" hidden="1">
      <c r="AS94" s="569"/>
    </row>
    <row r="95" spans="1:73" hidden="1">
      <c r="AS95" s="569"/>
    </row>
    <row r="96" spans="1:73" hidden="1">
      <c r="AS96" s="569"/>
      <c r="AV96" s="413"/>
      <c r="AW96" s="413"/>
      <c r="AX96" s="413"/>
      <c r="AY96" s="413"/>
      <c r="AZ96" s="413"/>
      <c r="BA96" s="413"/>
      <c r="BD96" s="413"/>
    </row>
    <row r="97" spans="45:56" hidden="1">
      <c r="AS97" s="569"/>
      <c r="AV97" s="413"/>
      <c r="AW97" s="413"/>
      <c r="AX97" s="413"/>
      <c r="AY97" s="413"/>
      <c r="AZ97" s="413"/>
      <c r="BA97" s="413"/>
      <c r="BD97" s="413"/>
    </row>
    <row r="98" spans="45:56" hidden="1">
      <c r="AS98" s="569"/>
      <c r="AV98" s="413"/>
      <c r="AW98" s="413"/>
      <c r="AX98" s="413"/>
      <c r="AY98" s="413"/>
      <c r="AZ98" s="413"/>
      <c r="BA98" s="413"/>
      <c r="BD98" s="413"/>
    </row>
    <row r="99" spans="45:56" hidden="1">
      <c r="AS99" s="569"/>
      <c r="AV99" s="413"/>
      <c r="AW99" s="413"/>
      <c r="AX99" s="413"/>
      <c r="AY99" s="413"/>
      <c r="AZ99" s="413"/>
      <c r="BA99" s="413"/>
      <c r="BD99" s="413"/>
    </row>
    <row r="100" spans="45:56" hidden="1">
      <c r="AS100" s="569"/>
      <c r="AV100" s="413"/>
      <c r="AW100" s="413"/>
      <c r="AX100" s="413"/>
      <c r="AY100" s="413"/>
      <c r="AZ100" s="413"/>
      <c r="BA100" s="413"/>
      <c r="BD100" s="413"/>
    </row>
    <row r="101" spans="45:56" hidden="1">
      <c r="AS101" s="569"/>
      <c r="AV101" s="413"/>
      <c r="AW101" s="413"/>
      <c r="AX101" s="413"/>
      <c r="AY101" s="413"/>
      <c r="AZ101" s="413"/>
      <c r="BA101" s="413"/>
      <c r="BD101" s="413"/>
    </row>
    <row r="102" spans="45:56">
      <c r="AS102" s="569"/>
      <c r="AV102" s="413"/>
      <c r="AW102" s="413"/>
      <c r="AX102" s="413"/>
      <c r="AY102" s="413"/>
      <c r="AZ102" s="413"/>
      <c r="BA102" s="413"/>
      <c r="BD102" s="413"/>
    </row>
    <row r="103" spans="45:56">
      <c r="AS103" s="569"/>
      <c r="AV103" s="413"/>
      <c r="AW103" s="413"/>
      <c r="AX103" s="413"/>
      <c r="AY103" s="413"/>
      <c r="AZ103" s="413"/>
      <c r="BA103" s="413"/>
      <c r="BD103" s="413"/>
    </row>
    <row r="104" spans="45:56">
      <c r="AV104" s="413"/>
      <c r="AW104" s="413"/>
      <c r="AX104" s="413"/>
      <c r="AY104" s="413"/>
      <c r="AZ104" s="413"/>
      <c r="BA104" s="413"/>
      <c r="BD104" s="413"/>
    </row>
    <row r="105" spans="45:56">
      <c r="AV105" s="413"/>
      <c r="AW105" s="413"/>
      <c r="AX105" s="413"/>
      <c r="AY105" s="413"/>
      <c r="AZ105" s="413"/>
      <c r="BA105" s="413"/>
      <c r="BD105" s="413"/>
    </row>
    <row r="106" spans="45:56">
      <c r="AV106" s="413"/>
      <c r="AW106" s="413"/>
      <c r="AX106" s="413"/>
      <c r="AY106" s="413"/>
      <c r="AZ106" s="413"/>
      <c r="BA106" s="413"/>
      <c r="BD106" s="413"/>
    </row>
    <row r="107" spans="45:56" hidden="1">
      <c r="AV107" s="413"/>
      <c r="AW107" s="413"/>
      <c r="AX107" s="413"/>
      <c r="AY107" s="413"/>
      <c r="AZ107" s="413"/>
      <c r="BA107" s="413"/>
      <c r="BD107" s="413"/>
    </row>
    <row r="108" spans="45:56">
      <c r="AV108" s="413"/>
      <c r="AW108" s="413"/>
      <c r="AX108" s="413"/>
      <c r="AY108" s="413"/>
      <c r="AZ108" s="413"/>
      <c r="BA108" s="413"/>
      <c r="BD108" s="413"/>
    </row>
    <row r="109" spans="45:56">
      <c r="AV109" s="413"/>
      <c r="AW109" s="413"/>
      <c r="AX109" s="413"/>
      <c r="AY109" s="413"/>
      <c r="AZ109" s="413"/>
      <c r="BA109" s="413"/>
      <c r="BD109" s="413"/>
    </row>
    <row r="110" spans="45:56">
      <c r="AV110" s="413"/>
      <c r="AW110" s="413"/>
      <c r="AX110" s="413"/>
      <c r="AY110" s="413"/>
      <c r="AZ110" s="413"/>
      <c r="BA110" s="413"/>
      <c r="BD110" s="413"/>
    </row>
    <row r="111" spans="45:56">
      <c r="AV111" s="413"/>
      <c r="AW111" s="413"/>
      <c r="AX111" s="413"/>
      <c r="AY111" s="413"/>
      <c r="AZ111" s="413"/>
      <c r="BA111" s="413"/>
      <c r="BD111" s="413"/>
    </row>
    <row r="112" spans="45:56">
      <c r="AV112" s="413"/>
      <c r="AW112" s="413"/>
      <c r="AX112" s="413"/>
      <c r="AY112" s="413"/>
      <c r="AZ112" s="413"/>
      <c r="BA112" s="413"/>
      <c r="BD112" s="413"/>
    </row>
    <row r="113" spans="45:56">
      <c r="AV113" s="413"/>
      <c r="AW113" s="413"/>
      <c r="AX113" s="413"/>
      <c r="AY113" s="413"/>
      <c r="AZ113" s="413"/>
      <c r="BA113" s="413"/>
      <c r="BD113" s="413"/>
    </row>
    <row r="114" spans="45:56">
      <c r="AV114" s="413"/>
      <c r="AW114" s="413"/>
      <c r="AX114" s="413"/>
      <c r="AY114" s="413"/>
      <c r="AZ114" s="413"/>
      <c r="BA114" s="413"/>
      <c r="BD114" s="413"/>
    </row>
    <row r="115" spans="45:56">
      <c r="AV115" s="413"/>
      <c r="AW115" s="413"/>
      <c r="AX115" s="413"/>
      <c r="AY115" s="413"/>
      <c r="AZ115" s="413"/>
      <c r="BA115" s="413"/>
      <c r="BD115" s="413"/>
    </row>
    <row r="116" spans="45:56">
      <c r="AV116" s="413"/>
      <c r="AW116" s="413"/>
      <c r="AX116" s="413"/>
      <c r="AY116" s="413"/>
      <c r="AZ116" s="413"/>
      <c r="BA116" s="413"/>
      <c r="BD116" s="413"/>
    </row>
    <row r="117" spans="45:56">
      <c r="AV117" s="413"/>
      <c r="AW117" s="413"/>
      <c r="AX117" s="413"/>
      <c r="AY117" s="413"/>
      <c r="AZ117" s="413"/>
      <c r="BA117" s="413"/>
      <c r="BD117" s="413"/>
    </row>
    <row r="118" spans="45:56">
      <c r="AV118" s="413"/>
      <c r="AW118" s="413"/>
      <c r="AX118" s="413"/>
      <c r="AY118" s="413"/>
      <c r="AZ118" s="413"/>
      <c r="BA118" s="413"/>
      <c r="BD118" s="413"/>
    </row>
    <row r="119" spans="45:56">
      <c r="AV119" s="413"/>
      <c r="AW119" s="413"/>
      <c r="AX119" s="413"/>
      <c r="AY119" s="413"/>
      <c r="AZ119" s="413"/>
      <c r="BA119" s="413"/>
      <c r="BD119" s="413"/>
    </row>
    <row r="120" spans="45:56">
      <c r="AV120" s="413"/>
      <c r="AW120" s="413"/>
      <c r="AX120" s="413"/>
      <c r="AY120" s="413"/>
      <c r="AZ120" s="413"/>
      <c r="BA120" s="413"/>
      <c r="BD120" s="413"/>
    </row>
    <row r="121" spans="45:56">
      <c r="AV121" s="413"/>
      <c r="AW121" s="413"/>
      <c r="AX121" s="413"/>
      <c r="AY121" s="413"/>
      <c r="AZ121" s="413"/>
      <c r="BA121" s="413"/>
      <c r="BD121" s="413"/>
    </row>
    <row r="122" spans="45:56">
      <c r="AV122" s="413"/>
      <c r="AW122" s="413"/>
      <c r="AX122" s="413"/>
      <c r="AY122" s="413"/>
      <c r="AZ122" s="413"/>
      <c r="BA122" s="413"/>
      <c r="BD122" s="413"/>
    </row>
    <row r="123" spans="45:56">
      <c r="AV123" s="413"/>
      <c r="AW123" s="413"/>
      <c r="AX123" s="413"/>
      <c r="AY123" s="413"/>
      <c r="AZ123" s="413"/>
      <c r="BA123" s="413"/>
      <c r="BD123" s="413"/>
    </row>
    <row r="124" spans="45:56">
      <c r="AS124" s="573"/>
      <c r="AV124" s="413"/>
      <c r="AW124" s="413"/>
      <c r="AX124" s="413"/>
      <c r="AY124" s="413"/>
      <c r="AZ124" s="413"/>
      <c r="BA124" s="413"/>
      <c r="BD124" s="413"/>
    </row>
    <row r="125" spans="45:56">
      <c r="AV125" s="413"/>
      <c r="AW125" s="413"/>
      <c r="AX125" s="413"/>
      <c r="AY125" s="413"/>
      <c r="AZ125" s="413"/>
      <c r="BA125" s="413"/>
      <c r="BD125" s="413"/>
    </row>
    <row r="126" spans="45:56">
      <c r="AS126" s="573"/>
      <c r="AV126" s="413"/>
      <c r="AW126" s="413"/>
      <c r="AX126" s="413"/>
      <c r="AY126" s="413"/>
      <c r="AZ126" s="413"/>
      <c r="BA126" s="413"/>
      <c r="BD126" s="413"/>
    </row>
    <row r="127" spans="45:56">
      <c r="AV127" s="413"/>
      <c r="AW127" s="413"/>
      <c r="AX127" s="413"/>
      <c r="AY127" s="413"/>
      <c r="AZ127" s="413"/>
      <c r="BA127" s="413"/>
      <c r="BD127" s="413"/>
    </row>
    <row r="128" spans="45:56">
      <c r="AV128" s="413"/>
      <c r="AW128" s="413"/>
      <c r="AX128" s="413"/>
      <c r="AY128" s="413"/>
      <c r="AZ128" s="413"/>
      <c r="BA128" s="413"/>
      <c r="BD128" s="413"/>
    </row>
    <row r="129" spans="48:56">
      <c r="AV129" s="413"/>
      <c r="AW129" s="413"/>
      <c r="AX129" s="413"/>
      <c r="AY129" s="413"/>
      <c r="AZ129" s="413"/>
      <c r="BA129" s="413"/>
      <c r="BD129" s="413"/>
    </row>
    <row r="130" spans="48:56">
      <c r="AV130" s="413"/>
      <c r="AW130" s="413"/>
      <c r="AX130" s="413"/>
      <c r="AY130" s="413"/>
      <c r="AZ130" s="413"/>
      <c r="BA130" s="413"/>
      <c r="BD130" s="413"/>
    </row>
    <row r="131" spans="48:56">
      <c r="AV131" s="413"/>
      <c r="AW131" s="413"/>
      <c r="AX131" s="413"/>
      <c r="AY131" s="413"/>
      <c r="AZ131" s="413"/>
      <c r="BA131" s="413"/>
      <c r="BD131" s="413"/>
    </row>
    <row r="132" spans="48:56">
      <c r="AV132" s="413"/>
      <c r="AW132" s="413"/>
      <c r="AX132" s="413"/>
      <c r="AY132" s="413"/>
      <c r="AZ132" s="413"/>
      <c r="BA132" s="413"/>
      <c r="BD132" s="413"/>
    </row>
    <row r="133" spans="48:56">
      <c r="AV133" s="413"/>
      <c r="AW133" s="413"/>
      <c r="AX133" s="413"/>
      <c r="AY133" s="413"/>
      <c r="AZ133" s="413"/>
      <c r="BA133" s="413"/>
      <c r="BD133" s="413"/>
    </row>
    <row r="134" spans="48:56">
      <c r="AV134" s="413"/>
      <c r="AW134" s="413"/>
      <c r="AX134" s="413"/>
      <c r="AY134" s="413"/>
      <c r="AZ134" s="413"/>
      <c r="BA134" s="413"/>
      <c r="BD134" s="413"/>
    </row>
    <row r="135" spans="48:56">
      <c r="AV135" s="413"/>
      <c r="AW135" s="413"/>
      <c r="AX135" s="413"/>
      <c r="AY135" s="413"/>
      <c r="AZ135" s="413"/>
      <c r="BA135" s="413"/>
      <c r="BD135" s="413"/>
    </row>
    <row r="136" spans="48:56">
      <c r="AV136" s="413"/>
      <c r="AW136" s="413"/>
      <c r="AX136" s="413"/>
      <c r="AY136" s="413"/>
      <c r="AZ136" s="413"/>
      <c r="BA136" s="413"/>
      <c r="BD136" s="413"/>
    </row>
    <row r="137" spans="48:56">
      <c r="AV137" s="413"/>
      <c r="AW137" s="413"/>
      <c r="AX137" s="413"/>
      <c r="AY137" s="413"/>
      <c r="AZ137" s="413"/>
      <c r="BA137" s="413"/>
      <c r="BD137" s="413"/>
    </row>
    <row r="138" spans="48:56">
      <c r="AV138" s="413"/>
      <c r="AW138" s="413"/>
      <c r="AX138" s="413"/>
      <c r="AY138" s="413"/>
      <c r="AZ138" s="413"/>
      <c r="BA138" s="413"/>
      <c r="BD138" s="413"/>
    </row>
    <row r="139" spans="48:56">
      <c r="AV139" s="413"/>
      <c r="AW139" s="413"/>
      <c r="AX139" s="413"/>
      <c r="AY139" s="413"/>
      <c r="AZ139" s="413"/>
      <c r="BA139" s="413"/>
      <c r="BD139" s="413"/>
    </row>
    <row r="140" spans="48:56">
      <c r="AV140" s="413"/>
      <c r="AW140" s="413"/>
      <c r="AX140" s="413"/>
      <c r="AY140" s="413"/>
      <c r="AZ140" s="413"/>
      <c r="BA140" s="413"/>
      <c r="BD140" s="413"/>
    </row>
    <row r="141" spans="48:56">
      <c r="AV141" s="413"/>
      <c r="AW141" s="413"/>
      <c r="AX141" s="413"/>
      <c r="AY141" s="413"/>
      <c r="AZ141" s="413"/>
      <c r="BA141" s="413"/>
      <c r="BD141" s="413"/>
    </row>
    <row r="142" spans="48:56">
      <c r="AV142" s="413"/>
      <c r="AW142" s="413"/>
      <c r="AX142" s="413"/>
      <c r="AY142" s="413"/>
      <c r="AZ142" s="413"/>
      <c r="BA142" s="413"/>
      <c r="BD142" s="413"/>
    </row>
    <row r="143" spans="48:56">
      <c r="AV143" s="413"/>
      <c r="AW143" s="413"/>
      <c r="AX143" s="413"/>
      <c r="AY143" s="413"/>
      <c r="AZ143" s="413"/>
      <c r="BA143" s="413"/>
      <c r="BD143" s="413"/>
    </row>
    <row r="144" spans="48:56">
      <c r="AV144" s="413"/>
      <c r="AW144" s="413"/>
      <c r="AX144" s="413"/>
      <c r="AY144" s="413"/>
      <c r="AZ144" s="413"/>
      <c r="BA144" s="413"/>
      <c r="BD144" s="413"/>
    </row>
    <row r="145" spans="48:56">
      <c r="AV145" s="413"/>
      <c r="AW145" s="413"/>
      <c r="AX145" s="413"/>
      <c r="AY145" s="413"/>
      <c r="AZ145" s="413"/>
      <c r="BA145" s="413"/>
      <c r="BD145" s="413"/>
    </row>
    <row r="146" spans="48:56">
      <c r="AV146" s="413"/>
      <c r="AW146" s="413"/>
      <c r="AX146" s="413"/>
      <c r="AY146" s="413"/>
      <c r="AZ146" s="413"/>
      <c r="BA146" s="413"/>
      <c r="BD146" s="413"/>
    </row>
    <row r="147" spans="48:56">
      <c r="AV147" s="413"/>
      <c r="AW147" s="413"/>
      <c r="AX147" s="413"/>
      <c r="AY147" s="413"/>
      <c r="AZ147" s="413"/>
      <c r="BA147" s="413"/>
      <c r="BD147" s="413"/>
    </row>
    <row r="148" spans="48:56">
      <c r="AV148" s="413"/>
      <c r="AW148" s="413"/>
      <c r="AX148" s="413"/>
      <c r="AY148" s="413"/>
      <c r="AZ148" s="413"/>
      <c r="BA148" s="413"/>
      <c r="BD148" s="413"/>
    </row>
    <row r="149" spans="48:56">
      <c r="AV149" s="413"/>
      <c r="AW149" s="413"/>
      <c r="AX149" s="413"/>
      <c r="AY149" s="413"/>
      <c r="AZ149" s="413"/>
      <c r="BA149" s="413"/>
      <c r="BD149" s="413"/>
    </row>
    <row r="150" spans="48:56">
      <c r="AV150" s="413"/>
      <c r="AW150" s="413"/>
      <c r="AX150" s="413"/>
      <c r="AY150" s="413"/>
      <c r="AZ150" s="413"/>
      <c r="BA150" s="413"/>
      <c r="BD150" s="413"/>
    </row>
    <row r="151" spans="48:56">
      <c r="AV151" s="413"/>
      <c r="AW151" s="413"/>
      <c r="AX151" s="413"/>
      <c r="AY151" s="413"/>
      <c r="AZ151" s="413"/>
      <c r="BA151" s="413"/>
      <c r="BD151" s="413"/>
    </row>
    <row r="152" spans="48:56">
      <c r="AV152" s="413"/>
      <c r="AW152" s="413"/>
      <c r="AX152" s="413"/>
      <c r="AY152" s="413"/>
      <c r="AZ152" s="413"/>
      <c r="BA152" s="413"/>
      <c r="BD152" s="413"/>
    </row>
    <row r="153" spans="48:56">
      <c r="AV153" s="413"/>
      <c r="AW153" s="413"/>
      <c r="AX153" s="413"/>
      <c r="AY153" s="413"/>
      <c r="AZ153" s="413"/>
      <c r="BA153" s="413"/>
      <c r="BD153" s="413"/>
    </row>
    <row r="154" spans="48:56">
      <c r="AV154" s="413"/>
      <c r="AW154" s="413"/>
      <c r="AX154" s="413"/>
      <c r="AY154" s="413"/>
      <c r="AZ154" s="413"/>
      <c r="BA154" s="413"/>
      <c r="BD154" s="413"/>
    </row>
    <row r="155" spans="48:56">
      <c r="AV155" s="413"/>
      <c r="AW155" s="413"/>
      <c r="AX155" s="413"/>
      <c r="AY155" s="413"/>
      <c r="AZ155" s="413"/>
      <c r="BA155" s="413"/>
      <c r="BD155" s="413"/>
    </row>
    <row r="156" spans="48:56">
      <c r="AV156" s="413"/>
      <c r="AW156" s="413"/>
      <c r="AX156" s="413"/>
      <c r="AY156" s="413"/>
      <c r="AZ156" s="413"/>
      <c r="BA156" s="413"/>
      <c r="BD156" s="413"/>
    </row>
  </sheetData>
  <mergeCells count="7">
    <mergeCell ref="A30:A36"/>
    <mergeCell ref="A39:A44"/>
    <mergeCell ref="A3:C3"/>
    <mergeCell ref="B5:C5"/>
    <mergeCell ref="A6:A9"/>
    <mergeCell ref="A12:A18"/>
    <mergeCell ref="A21:A27"/>
  </mergeCells>
  <conditionalFormatting sqref="B18 B21">
    <cfRule type="cellIs" dxfId="140" priority="210" operator="lessThan">
      <formula>0</formula>
    </cfRule>
  </conditionalFormatting>
  <conditionalFormatting sqref="B27 B30">
    <cfRule type="cellIs" dxfId="139" priority="170" operator="lessThan">
      <formula>0</formula>
    </cfRule>
  </conditionalFormatting>
  <conditionalFormatting sqref="B36:B37">
    <cfRule type="cellIs" dxfId="138" priority="130" operator="lessThan">
      <formula>0</formula>
    </cfRule>
  </conditionalFormatting>
  <conditionalFormatting sqref="B7:D46">
    <cfRule type="cellIs" dxfId="137" priority="12" operator="lessThan">
      <formula>0</formula>
    </cfRule>
  </conditionalFormatting>
  <conditionalFormatting sqref="B47:O49">
    <cfRule type="cellIs" dxfId="136" priority="235" operator="lessThan">
      <formula>0</formula>
    </cfRule>
  </conditionalFormatting>
  <conditionalFormatting sqref="D5:D9">
    <cfRule type="cellIs" dxfId="135" priority="599" operator="lessThan">
      <formula>0</formula>
    </cfRule>
  </conditionalFormatting>
  <conditionalFormatting sqref="D12:D18">
    <cfRule type="cellIs" dxfId="134" priority="211" operator="lessThan">
      <formula>0</formula>
    </cfRule>
  </conditionalFormatting>
  <conditionalFormatting sqref="D21:D27">
    <cfRule type="cellIs" dxfId="133" priority="171" operator="lessThan">
      <formula>0</formula>
    </cfRule>
  </conditionalFormatting>
  <conditionalFormatting sqref="D30:D37">
    <cfRule type="cellIs" dxfId="132" priority="131" operator="lessThan">
      <formula>0</formula>
    </cfRule>
  </conditionalFormatting>
  <conditionalFormatting sqref="D39:D44">
    <cfRule type="cellIs" dxfId="131" priority="105" operator="lessThan">
      <formula>0</formula>
    </cfRule>
  </conditionalFormatting>
  <conditionalFormatting sqref="E5:O46">
    <cfRule type="cellIs" dxfId="130" priority="11" operator="lessThan">
      <formula>0</formula>
    </cfRule>
  </conditionalFormatting>
  <conditionalFormatting sqref="P46">
    <cfRule type="cellIs" dxfId="129" priority="91" operator="lessThan">
      <formula>0</formula>
    </cfRule>
  </conditionalFormatting>
  <conditionalFormatting sqref="P21:Q25">
    <cfRule type="cellIs" dxfId="128" priority="162" operator="lessThan">
      <formula>0</formula>
    </cfRule>
  </conditionalFormatting>
  <conditionalFormatting sqref="P30:Q34">
    <cfRule type="cellIs" dxfId="127" priority="122" operator="lessThan">
      <formula>0</formula>
    </cfRule>
  </conditionalFormatting>
  <conditionalFormatting sqref="Q4:AC4 BB6:BB9 P8:U8 D10:BE10 BB11:BB18 P12:U16 D19:BE19 R20:U27 BB20:BB27 D28:BE28 R29:U43 BB29:BB44 D37:BE37 P39:Q43 D45:BE45 R46:AD46 BB46 D48:BE49">
    <cfRule type="cellIs" dxfId="126" priority="275" operator="lessThan">
      <formula>0</formula>
    </cfRule>
  </conditionalFormatting>
  <conditionalFormatting sqref="V6:V45">
    <cfRule type="cellIs" dxfId="125" priority="8" operator="lessThan">
      <formula>0</formula>
    </cfRule>
  </conditionalFormatting>
  <conditionalFormatting sqref="AE4:AG4">
    <cfRule type="cellIs" dxfId="124" priority="272" operator="lessThan">
      <formula>0</formula>
    </cfRule>
  </conditionalFormatting>
  <conditionalFormatting sqref="AI4:AR4">
    <cfRule type="cellIs" dxfId="123" priority="262" operator="lessThan">
      <formula>0</formula>
    </cfRule>
  </conditionalFormatting>
  <conditionalFormatting sqref="AL50:AP55">
    <cfRule type="cellIs" dxfId="122" priority="689" operator="lessThan">
      <formula>0</formula>
    </cfRule>
  </conditionalFormatting>
  <conditionalFormatting sqref="AP6:AQ9">
    <cfRule type="cellIs" dxfId="121" priority="251" operator="lessThan">
      <formula>0</formula>
    </cfRule>
  </conditionalFormatting>
  <conditionalFormatting sqref="AP11:AQ18">
    <cfRule type="cellIs" dxfId="120" priority="53" operator="lessThan">
      <formula>0</formula>
    </cfRule>
  </conditionalFormatting>
  <conditionalFormatting sqref="AP20:AQ27">
    <cfRule type="cellIs" dxfId="119" priority="42" operator="lessThan">
      <formula>0</formula>
    </cfRule>
  </conditionalFormatting>
  <conditionalFormatting sqref="AP29:AQ44">
    <cfRule type="cellIs" dxfId="118" priority="6" operator="lessThan">
      <formula>0</formula>
    </cfRule>
  </conditionalFormatting>
  <conditionalFormatting sqref="AP46:AT46">
    <cfRule type="cellIs" dxfId="117" priority="88" operator="lessThan">
      <formula>0</formula>
    </cfRule>
  </conditionalFormatting>
  <conditionalFormatting sqref="AR9">
    <cfRule type="cellIs" dxfId="116" priority="254" operator="lessThan">
      <formula>0</formula>
    </cfRule>
  </conditionalFormatting>
  <conditionalFormatting sqref="AR11">
    <cfRule type="cellIs" dxfId="115" priority="54" operator="lessThan">
      <formula>0</formula>
    </cfRule>
  </conditionalFormatting>
  <conditionalFormatting sqref="AR14">
    <cfRule type="cellIs" dxfId="114" priority="222" operator="lessThan">
      <formula>0</formula>
    </cfRule>
  </conditionalFormatting>
  <conditionalFormatting sqref="AR17">
    <cfRule type="cellIs" dxfId="113" priority="208" operator="lessThan">
      <formula>0</formula>
    </cfRule>
  </conditionalFormatting>
  <conditionalFormatting sqref="AR20">
    <cfRule type="cellIs" dxfId="112" priority="43" operator="lessThan">
      <formula>0</formula>
    </cfRule>
  </conditionalFormatting>
  <conditionalFormatting sqref="AR23">
    <cfRule type="cellIs" dxfId="111" priority="195" operator="lessThan">
      <formula>0</formula>
    </cfRule>
  </conditionalFormatting>
  <conditionalFormatting sqref="AR26">
    <cfRule type="cellIs" dxfId="110" priority="168" operator="lessThan">
      <formula>0</formula>
    </cfRule>
  </conditionalFormatting>
  <conditionalFormatting sqref="AR29">
    <cfRule type="cellIs" dxfId="109" priority="31" operator="lessThan">
      <formula>0</formula>
    </cfRule>
  </conditionalFormatting>
  <conditionalFormatting sqref="AR32">
    <cfRule type="cellIs" dxfId="108" priority="155" operator="lessThan">
      <formula>0</formula>
    </cfRule>
  </conditionalFormatting>
  <conditionalFormatting sqref="AR35">
    <cfRule type="cellIs" dxfId="107" priority="128" operator="lessThan">
      <formula>0</formula>
    </cfRule>
  </conditionalFormatting>
  <conditionalFormatting sqref="AR38:AR41">
    <cfRule type="cellIs" dxfId="106" priority="7" operator="lessThan">
      <formula>0</formula>
    </cfRule>
  </conditionalFormatting>
  <conditionalFormatting sqref="AR44">
    <cfRule type="cellIs" dxfId="105" priority="103" operator="lessThan">
      <formula>0</formula>
    </cfRule>
  </conditionalFormatting>
  <conditionalFormatting sqref="AS6:AT9">
    <cfRule type="cellIs" dxfId="104" priority="250" operator="lessThan">
      <formula>0</formula>
    </cfRule>
  </conditionalFormatting>
  <conditionalFormatting sqref="AS11:AT18">
    <cfRule type="cellIs" dxfId="103" priority="52" operator="lessThan">
      <formula>0</formula>
    </cfRule>
  </conditionalFormatting>
  <conditionalFormatting sqref="AS20:AT27">
    <cfRule type="cellIs" dxfId="102" priority="41" operator="lessThan">
      <formula>0</formula>
    </cfRule>
  </conditionalFormatting>
  <conditionalFormatting sqref="AS29:AT44">
    <cfRule type="cellIs" dxfId="101" priority="5" operator="lessThan">
      <formula>0</formula>
    </cfRule>
  </conditionalFormatting>
  <conditionalFormatting sqref="AW6:AW9">
    <cfRule type="cellIs" dxfId="100" priority="248" operator="lessThan">
      <formula>0</formula>
    </cfRule>
  </conditionalFormatting>
  <conditionalFormatting sqref="AW11:AW18">
    <cfRule type="cellIs" dxfId="99" priority="50" operator="lessThan">
      <formula>0</formula>
    </cfRule>
  </conditionalFormatting>
  <conditionalFormatting sqref="AW20:AW27">
    <cfRule type="cellIs" dxfId="98" priority="39" operator="lessThan">
      <formula>0</formula>
    </cfRule>
  </conditionalFormatting>
  <conditionalFormatting sqref="AW29:AW44">
    <cfRule type="cellIs" dxfId="97" priority="3" operator="lessThan">
      <formula>0</formula>
    </cfRule>
  </conditionalFormatting>
  <conditionalFormatting sqref="AW46">
    <cfRule type="cellIs" dxfId="96" priority="86" operator="lessThan">
      <formula>0</formula>
    </cfRule>
  </conditionalFormatting>
  <conditionalFormatting sqref="AY6:AZ9">
    <cfRule type="cellIs" dxfId="95" priority="246" operator="lessThan">
      <formula>0</formula>
    </cfRule>
  </conditionalFormatting>
  <conditionalFormatting sqref="AY11:AZ18">
    <cfRule type="cellIs" dxfId="94" priority="49" operator="lessThan">
      <formula>0</formula>
    </cfRule>
  </conditionalFormatting>
  <conditionalFormatting sqref="AY20:AZ27">
    <cfRule type="cellIs" dxfId="93" priority="38" operator="lessThan">
      <formula>0</formula>
    </cfRule>
  </conditionalFormatting>
  <conditionalFormatting sqref="AY29:AZ44">
    <cfRule type="cellIs" dxfId="92" priority="2" operator="lessThan">
      <formula>0</formula>
    </cfRule>
  </conditionalFormatting>
  <conditionalFormatting sqref="AY46:AZ46">
    <cfRule type="cellIs" dxfId="91" priority="85" operator="lessThan">
      <formula>0</formula>
    </cfRule>
  </conditionalFormatting>
  <conditionalFormatting sqref="BX5:XFD55">
    <cfRule type="cellIs" dxfId="90" priority="13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5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F18" sqref="F18"/>
    </sheetView>
  </sheetViews>
  <sheetFormatPr defaultRowHeight="15"/>
  <cols>
    <col min="1" max="1" width="12.85546875" style="381" customWidth="1"/>
    <col min="2" max="2" width="15.5703125" style="381" customWidth="1"/>
    <col min="3" max="3" width="13" style="381" customWidth="1"/>
    <col min="4" max="4" width="25.5703125" style="491" customWidth="1"/>
    <col min="5" max="5" width="15.7109375" customWidth="1"/>
    <col min="6" max="6" width="15.5703125" customWidth="1"/>
    <col min="7" max="8" width="16.7109375" customWidth="1"/>
    <col min="9" max="10" width="11.140625" bestFit="1" customWidth="1"/>
    <col min="11" max="11" width="11.28515625" customWidth="1"/>
    <col min="12" max="12" width="13.42578125" customWidth="1"/>
    <col min="13" max="13" width="11.7109375" bestFit="1" customWidth="1"/>
    <col min="14" max="14" width="21.5703125" bestFit="1" customWidth="1"/>
    <col min="15" max="15" width="10.140625" bestFit="1" customWidth="1"/>
    <col min="16" max="16" width="14.5703125" customWidth="1"/>
    <col min="17" max="17" width="16.7109375" customWidth="1"/>
  </cols>
  <sheetData>
    <row r="1" spans="1:17" ht="21">
      <c r="A1" s="643" t="s">
        <v>307</v>
      </c>
      <c r="B1" s="492"/>
      <c r="C1" s="492"/>
      <c r="D1" s="493"/>
    </row>
    <row r="2" spans="1:17" ht="20.25">
      <c r="A2" s="492"/>
      <c r="B2" s="492"/>
      <c r="C2" s="492"/>
      <c r="D2" s="493"/>
    </row>
    <row r="3" spans="1:17" ht="21" thickBot="1">
      <c r="A3" s="492"/>
      <c r="B3" s="492"/>
      <c r="C3" s="492"/>
      <c r="D3" s="493"/>
    </row>
    <row r="4" spans="1:17" ht="20.25" thickTop="1" thickBot="1">
      <c r="A4" s="764">
        <f>'SO FOB Januari 2026'!A4</f>
        <v>46023</v>
      </c>
      <c r="B4" s="764"/>
      <c r="C4" s="764"/>
      <c r="D4" s="494"/>
      <c r="E4" s="760" t="s">
        <v>309</v>
      </c>
      <c r="F4" s="761"/>
      <c r="G4" s="761"/>
      <c r="H4" s="761"/>
      <c r="I4" s="762" t="s">
        <v>308</v>
      </c>
      <c r="J4" s="762"/>
      <c r="K4" s="762"/>
      <c r="L4" s="762"/>
      <c r="M4" s="762"/>
      <c r="N4" s="762"/>
      <c r="O4" s="762"/>
      <c r="P4" s="762"/>
      <c r="Q4" s="763"/>
    </row>
    <row r="5" spans="1:17" s="642" customFormat="1" ht="20.25" thickTop="1" thickBot="1">
      <c r="A5" s="645" t="s">
        <v>1</v>
      </c>
      <c r="B5" s="765" t="s">
        <v>2</v>
      </c>
      <c r="C5" s="765"/>
      <c r="D5" s="646" t="s">
        <v>313</v>
      </c>
      <c r="E5" s="647" t="s">
        <v>310</v>
      </c>
      <c r="F5" s="647" t="s">
        <v>311</v>
      </c>
      <c r="G5" s="647" t="s">
        <v>312</v>
      </c>
      <c r="H5" s="648" t="s">
        <v>3</v>
      </c>
      <c r="I5" s="649" t="s">
        <v>84</v>
      </c>
      <c r="J5" s="649" t="s">
        <v>85</v>
      </c>
      <c r="K5" s="649" t="s">
        <v>86</v>
      </c>
      <c r="L5" s="649" t="s">
        <v>87</v>
      </c>
      <c r="M5" s="649" t="s">
        <v>88</v>
      </c>
      <c r="N5" s="649" t="s">
        <v>89</v>
      </c>
      <c r="O5" s="649" t="s">
        <v>90</v>
      </c>
      <c r="P5" s="649" t="s">
        <v>91</v>
      </c>
      <c r="Q5" s="650" t="s">
        <v>3</v>
      </c>
    </row>
    <row r="6" spans="1:17" ht="16.5" thickTop="1">
      <c r="A6" s="759">
        <f>WEEKNUM(B6)</f>
        <v>1</v>
      </c>
      <c r="B6" s="651">
        <v>46023</v>
      </c>
      <c r="C6" s="652" t="str">
        <f>TEXT(B6,"ddd")</f>
        <v>Kam</v>
      </c>
      <c r="D6" s="653">
        <f>Q6-H6</f>
        <v>-31591.938129032264</v>
      </c>
      <c r="E6" s="654">
        <f>SUM('SO Januari 2026 rev.2'!E6:AR6)</f>
        <v>127260.86806451614</v>
      </c>
      <c r="F6" s="654">
        <f>SUM('SO Januari 2026 rev.2'!AU6:BC6)</f>
        <v>18331.070064516127</v>
      </c>
      <c r="G6" s="654">
        <f>SUM('SO Januari 2026 rev.2'!BD6:BE6)</f>
        <v>0</v>
      </c>
      <c r="H6" s="655">
        <f>SUM(E6:G6)</f>
        <v>145591.93812903226</v>
      </c>
      <c r="I6" s="656">
        <f>'SO MS'!E6</f>
        <v>60000</v>
      </c>
      <c r="J6" s="656">
        <f>'SO MS'!F6</f>
        <v>43200</v>
      </c>
      <c r="K6" s="656">
        <f>'SO MS'!G6</f>
        <v>10800</v>
      </c>
      <c r="L6" s="656">
        <f>'SO MS'!H6</f>
        <v>0</v>
      </c>
      <c r="M6" s="656">
        <f>'SO MS'!I6</f>
        <v>0</v>
      </c>
      <c r="N6" s="656">
        <f>'SO MS'!J6</f>
        <v>0</v>
      </c>
      <c r="O6" s="656">
        <f>'SO MS'!K6</f>
        <v>0</v>
      </c>
      <c r="P6" s="656">
        <f>'SO MS'!L6</f>
        <v>0</v>
      </c>
      <c r="Q6" s="657">
        <f>SUM(I6:P6)</f>
        <v>114000</v>
      </c>
    </row>
    <row r="7" spans="1:17" ht="15.75">
      <c r="A7" s="759"/>
      <c r="B7" s="658">
        <f t="shared" ref="B7:B9" si="0">B6+1</f>
        <v>46024</v>
      </c>
      <c r="C7" s="659" t="str">
        <f t="shared" ref="C7:C9" si="1">TEXT(B7,"ddd")</f>
        <v>Jum</v>
      </c>
      <c r="D7" s="660">
        <f t="shared" ref="D7:D9" si="2">Q7-H7</f>
        <v>-39026.264580645162</v>
      </c>
      <c r="E7" s="661">
        <f>SUM('SO Januari 2026 rev.2'!E7:AR7)</f>
        <v>130135.19451612904</v>
      </c>
      <c r="F7" s="661">
        <f>SUM('SO Januari 2026 rev.2'!AU7:BC7)</f>
        <v>18331.070064516127</v>
      </c>
      <c r="G7" s="661">
        <f>SUM('SO Januari 2026 rev.2'!BD7:BE7)</f>
        <v>0</v>
      </c>
      <c r="H7" s="662">
        <f t="shared" ref="H7:H9" si="3">SUM(E7:G7)</f>
        <v>148466.26458064516</v>
      </c>
      <c r="I7" s="663">
        <f>'SO MS'!E7</f>
        <v>60000</v>
      </c>
      <c r="J7" s="663">
        <f>'SO MS'!F7</f>
        <v>38640</v>
      </c>
      <c r="K7" s="663">
        <f>'SO MS'!G7</f>
        <v>10800</v>
      </c>
      <c r="L7" s="663">
        <f>'SO MS'!H7</f>
        <v>0</v>
      </c>
      <c r="M7" s="663">
        <f>'SO MS'!I7</f>
        <v>0</v>
      </c>
      <c r="N7" s="663">
        <f>'SO MS'!J7</f>
        <v>0</v>
      </c>
      <c r="O7" s="663">
        <f>'SO MS'!K7</f>
        <v>0</v>
      </c>
      <c r="P7" s="663">
        <f>'SO MS'!L7</f>
        <v>0</v>
      </c>
      <c r="Q7" s="664">
        <f t="shared" ref="Q7:Q9" si="4">SUM(I7:P7)</f>
        <v>109440</v>
      </c>
    </row>
    <row r="8" spans="1:17" ht="15.75">
      <c r="A8" s="759"/>
      <c r="B8" s="665">
        <f t="shared" si="0"/>
        <v>46025</v>
      </c>
      <c r="C8" s="666" t="str">
        <f t="shared" si="1"/>
        <v>Sab</v>
      </c>
      <c r="D8" s="667">
        <f t="shared" si="2"/>
        <v>-38422.501354838721</v>
      </c>
      <c r="E8" s="661">
        <f>SUM('SO Januari 2026 rev.2'!E8:AR8)</f>
        <v>129531.43129032259</v>
      </c>
      <c r="F8" s="661">
        <f>SUM('SO Januari 2026 rev.2'!AU8:BC8)</f>
        <v>18331.070064516127</v>
      </c>
      <c r="G8" s="661">
        <f>SUM('SO Januari 2026 rev.2'!BD8:BE8)</f>
        <v>0</v>
      </c>
      <c r="H8" s="662">
        <f t="shared" si="3"/>
        <v>147862.50135483872</v>
      </c>
      <c r="I8" s="663">
        <f>'SO MS'!E8</f>
        <v>60000</v>
      </c>
      <c r="J8" s="663">
        <f>'SO MS'!F8</f>
        <v>38640</v>
      </c>
      <c r="K8" s="663">
        <f>'SO MS'!G8</f>
        <v>10800</v>
      </c>
      <c r="L8" s="663">
        <f>'SO MS'!H8</f>
        <v>0</v>
      </c>
      <c r="M8" s="663">
        <f>'SO MS'!I8</f>
        <v>0</v>
      </c>
      <c r="N8" s="663">
        <f>'SO MS'!J8</f>
        <v>0</v>
      </c>
      <c r="O8" s="663">
        <f>'SO MS'!K8</f>
        <v>0</v>
      </c>
      <c r="P8" s="663">
        <f>'SO MS'!L8</f>
        <v>0</v>
      </c>
      <c r="Q8" s="664">
        <f t="shared" si="4"/>
        <v>109440</v>
      </c>
    </row>
    <row r="9" spans="1:17" ht="15.75">
      <c r="A9" s="759"/>
      <c r="B9" s="665">
        <f t="shared" si="0"/>
        <v>46026</v>
      </c>
      <c r="C9" s="666" t="str">
        <f t="shared" si="1"/>
        <v>Mgg</v>
      </c>
      <c r="D9" s="667">
        <f t="shared" si="2"/>
        <v>-41526.264580645162</v>
      </c>
      <c r="E9" s="661">
        <f>SUM('SO Januari 2026 rev.2'!E9:AR9)</f>
        <v>132635.19451612904</v>
      </c>
      <c r="F9" s="661">
        <f>SUM('SO Januari 2026 rev.2'!AU9:BC9)</f>
        <v>18331.070064516127</v>
      </c>
      <c r="G9" s="661">
        <f>SUM('SO Januari 2026 rev.2'!BD9:BE9)</f>
        <v>0</v>
      </c>
      <c r="H9" s="662">
        <f t="shared" si="3"/>
        <v>150966.26458064516</v>
      </c>
      <c r="I9" s="663">
        <f>'SO MS'!E9</f>
        <v>60000</v>
      </c>
      <c r="J9" s="663">
        <f>'SO MS'!F9</f>
        <v>38640</v>
      </c>
      <c r="K9" s="663">
        <f>'SO MS'!G9</f>
        <v>10800</v>
      </c>
      <c r="L9" s="663">
        <f>'SO MS'!H9</f>
        <v>0</v>
      </c>
      <c r="M9" s="663">
        <f>'SO MS'!I9</f>
        <v>0</v>
      </c>
      <c r="N9" s="663">
        <f>'SO MS'!J9</f>
        <v>0</v>
      </c>
      <c r="O9" s="663">
        <f>'SO MS'!K9</f>
        <v>0</v>
      </c>
      <c r="P9" s="663">
        <f>'SO MS'!L9</f>
        <v>0</v>
      </c>
      <c r="Q9" s="664">
        <f t="shared" si="4"/>
        <v>109440</v>
      </c>
    </row>
    <row r="10" spans="1:17" ht="15.75">
      <c r="A10" s="644"/>
      <c r="B10" s="668" t="s">
        <v>18</v>
      </c>
      <c r="C10" s="659"/>
      <c r="D10" s="669">
        <f>SUM(D6:D9)</f>
        <v>-150566.96864516131</v>
      </c>
      <c r="E10" s="661">
        <f t="shared" ref="E10:Q10" si="5">SUM(E6:E9)</f>
        <v>519562.6883870968</v>
      </c>
      <c r="F10" s="661">
        <f t="shared" si="5"/>
        <v>73324.280258064508</v>
      </c>
      <c r="G10" s="661">
        <f t="shared" si="5"/>
        <v>0</v>
      </c>
      <c r="H10" s="662">
        <f t="shared" si="5"/>
        <v>592886.96864516125</v>
      </c>
      <c r="I10" s="663">
        <f t="shared" si="5"/>
        <v>240000</v>
      </c>
      <c r="J10" s="663">
        <f t="shared" si="5"/>
        <v>159120</v>
      </c>
      <c r="K10" s="663">
        <f t="shared" si="5"/>
        <v>43200</v>
      </c>
      <c r="L10" s="663">
        <f t="shared" si="5"/>
        <v>0</v>
      </c>
      <c r="M10" s="663">
        <f t="shared" si="5"/>
        <v>0</v>
      </c>
      <c r="N10" s="663">
        <f t="shared" si="5"/>
        <v>0</v>
      </c>
      <c r="O10" s="663">
        <f t="shared" si="5"/>
        <v>0</v>
      </c>
      <c r="P10" s="663">
        <f t="shared" si="5"/>
        <v>0</v>
      </c>
      <c r="Q10" s="664">
        <f t="shared" si="5"/>
        <v>442320</v>
      </c>
    </row>
    <row r="11" spans="1:17" ht="15.75">
      <c r="A11" s="644"/>
      <c r="B11" s="658"/>
      <c r="C11" s="659"/>
      <c r="D11" s="670"/>
      <c r="E11" s="661"/>
      <c r="F11" s="661"/>
      <c r="G11" s="661"/>
      <c r="H11" s="662"/>
      <c r="I11" s="663"/>
      <c r="J11" s="663"/>
      <c r="K11" s="663"/>
      <c r="L11" s="663"/>
      <c r="M11" s="663"/>
      <c r="N11" s="663"/>
      <c r="O11" s="663"/>
      <c r="P11" s="663"/>
      <c r="Q11" s="664"/>
    </row>
    <row r="12" spans="1:17" ht="15.75">
      <c r="A12" s="759">
        <f>WEEKNUM(B13)</f>
        <v>2</v>
      </c>
      <c r="B12" s="658">
        <f>B9+1</f>
        <v>46027</v>
      </c>
      <c r="C12" s="659" t="str">
        <f t="shared" ref="C12:C18" si="6">TEXT(B12,"ddd")</f>
        <v>Sen</v>
      </c>
      <c r="D12" s="660">
        <f t="shared" ref="D12:D18" si="7">Q12-H12</f>
        <v>-56145.47038709675</v>
      </c>
      <c r="E12" s="661">
        <f>SUM('SO Januari 2026 rev.2'!E12:AR12)</f>
        <v>146674.40032258062</v>
      </c>
      <c r="F12" s="661">
        <f>SUM('SO Januari 2026 rev.2'!AU12:BC12)</f>
        <v>14831.070064516127</v>
      </c>
      <c r="G12" s="661">
        <f>SUM('SO Januari 2026 rev.2'!BD12:BE12)</f>
        <v>0</v>
      </c>
      <c r="H12" s="662">
        <f t="shared" ref="H12:H27" si="8">SUM(E12:G12)</f>
        <v>161505.47038709675</v>
      </c>
      <c r="I12" s="663">
        <f>'SO MS'!E12</f>
        <v>60000</v>
      </c>
      <c r="J12" s="663">
        <f>'SO MS'!F12</f>
        <v>34560</v>
      </c>
      <c r="K12" s="663">
        <f>'SO MS'!G12</f>
        <v>10800</v>
      </c>
      <c r="L12" s="663">
        <f>'SO MS'!H12</f>
        <v>0</v>
      </c>
      <c r="M12" s="663">
        <f>'SO MS'!I12</f>
        <v>0</v>
      </c>
      <c r="N12" s="663">
        <f>'SO MS'!J12</f>
        <v>0</v>
      </c>
      <c r="O12" s="663">
        <f>'SO MS'!K12</f>
        <v>0</v>
      </c>
      <c r="P12" s="663">
        <f>'SO MS'!L12</f>
        <v>0</v>
      </c>
      <c r="Q12" s="664">
        <f t="shared" ref="Q12:Q18" si="9">SUM(I12:P12)</f>
        <v>105360</v>
      </c>
    </row>
    <row r="13" spans="1:17" ht="15.75">
      <c r="A13" s="759"/>
      <c r="B13" s="658">
        <f t="shared" ref="B13:B18" si="10">B12+1</f>
        <v>46028</v>
      </c>
      <c r="C13" s="659" t="str">
        <f t="shared" si="6"/>
        <v>Sel</v>
      </c>
      <c r="D13" s="660">
        <f t="shared" si="7"/>
        <v>-48039.822645161257</v>
      </c>
      <c r="E13" s="661">
        <f>SUM('SO Januari 2026 rev.2'!E13:AR13)-'SO Januari 2026 rev.2'!U13</f>
        <v>147174.40032258062</v>
      </c>
      <c r="F13" s="661">
        <f>SUM('SO Januari 2026 rev.2'!AU13:BC13)+'SO Januari 2026 rev.2'!U13</f>
        <v>18331.070064516127</v>
      </c>
      <c r="G13" s="661">
        <f>SUM('SO Januari 2026 rev.2'!BD13:BE13)</f>
        <v>0</v>
      </c>
      <c r="H13" s="662">
        <f t="shared" si="8"/>
        <v>165505.47038709675</v>
      </c>
      <c r="I13" s="663">
        <f>'SO MS'!E13</f>
        <v>60000</v>
      </c>
      <c r="J13" s="663">
        <f>'SO MS'!F13</f>
        <v>34560</v>
      </c>
      <c r="K13" s="663">
        <f>'SO MS'!G13</f>
        <v>10800</v>
      </c>
      <c r="L13" s="663">
        <f>'SO MS'!H13</f>
        <v>10000</v>
      </c>
      <c r="M13" s="663">
        <f>'SO MS'!I13</f>
        <v>0</v>
      </c>
      <c r="N13" s="663">
        <f>'SO MS'!J13</f>
        <v>2105.6477419354865</v>
      </c>
      <c r="O13" s="663">
        <f>'SO MS'!K13</f>
        <v>0</v>
      </c>
      <c r="P13" s="663">
        <f>'SO MS'!L13</f>
        <v>0</v>
      </c>
      <c r="Q13" s="664">
        <f t="shared" si="9"/>
        <v>117465.64774193549</v>
      </c>
    </row>
    <row r="14" spans="1:17" ht="15.75">
      <c r="A14" s="759"/>
      <c r="B14" s="658">
        <f t="shared" si="10"/>
        <v>46029</v>
      </c>
      <c r="C14" s="659" t="str">
        <f t="shared" si="6"/>
        <v>Rab</v>
      </c>
      <c r="D14" s="660">
        <f t="shared" si="7"/>
        <v>-43039.822645161257</v>
      </c>
      <c r="E14" s="661">
        <f>SUM('SO Januari 2026 rev.2'!E14:AR14)-'SO Januari 2026 rev.2'!U14</f>
        <v>147174.40032258062</v>
      </c>
      <c r="F14" s="661">
        <f>SUM('SO Januari 2026 rev.2'!AU14:BC14)+'SO Januari 2026 rev.2'!U14</f>
        <v>18331.070064516127</v>
      </c>
      <c r="G14" s="661">
        <f>SUM('SO Januari 2026 rev.2'!BD14:BE14)</f>
        <v>0</v>
      </c>
      <c r="H14" s="662">
        <f t="shared" si="8"/>
        <v>165505.47038709675</v>
      </c>
      <c r="I14" s="663">
        <f>'SO MS'!E14</f>
        <v>60000</v>
      </c>
      <c r="J14" s="663">
        <f>'SO MS'!F14</f>
        <v>34560</v>
      </c>
      <c r="K14" s="663">
        <f>'SO MS'!G14</f>
        <v>10800</v>
      </c>
      <c r="L14" s="663">
        <f>'SO MS'!H14</f>
        <v>10000</v>
      </c>
      <c r="M14" s="663">
        <f>'SO MS'!I14</f>
        <v>0</v>
      </c>
      <c r="N14" s="663">
        <f>'SO MS'!J14</f>
        <v>2105.6477419354865</v>
      </c>
      <c r="O14" s="663">
        <f>'SO MS'!K14</f>
        <v>5000</v>
      </c>
      <c r="P14" s="663">
        <f>'SO MS'!L14</f>
        <v>0</v>
      </c>
      <c r="Q14" s="664">
        <f t="shared" si="9"/>
        <v>122465.64774193549</v>
      </c>
    </row>
    <row r="15" spans="1:17" ht="15.75">
      <c r="A15" s="759"/>
      <c r="B15" s="658">
        <f t="shared" si="10"/>
        <v>46030</v>
      </c>
      <c r="C15" s="659" t="str">
        <f t="shared" si="6"/>
        <v>Kam</v>
      </c>
      <c r="D15" s="660">
        <f t="shared" si="7"/>
        <v>-43039.822645161257</v>
      </c>
      <c r="E15" s="661">
        <f>SUM('SO Januari 2026 rev.2'!E15:AR15)-'SO Januari 2026 rev.2'!U15</f>
        <v>147174.40032258062</v>
      </c>
      <c r="F15" s="661">
        <f>SUM('SO Januari 2026 rev.2'!AU15:BC15)+'SO Januari 2026 rev.2'!U15</f>
        <v>18331.070064516127</v>
      </c>
      <c r="G15" s="661">
        <f>SUM('SO Januari 2026 rev.2'!BD15:BE15)</f>
        <v>0</v>
      </c>
      <c r="H15" s="662">
        <f t="shared" si="8"/>
        <v>165505.47038709675</v>
      </c>
      <c r="I15" s="663">
        <f>'SO MS'!E15</f>
        <v>60000</v>
      </c>
      <c r="J15" s="663">
        <f>'SO MS'!F15</f>
        <v>34560</v>
      </c>
      <c r="K15" s="663">
        <f>'SO MS'!G15</f>
        <v>10800</v>
      </c>
      <c r="L15" s="663">
        <f>'SO MS'!H15</f>
        <v>10000</v>
      </c>
      <c r="M15" s="663">
        <f>'SO MS'!I15</f>
        <v>0</v>
      </c>
      <c r="N15" s="663">
        <f>'SO MS'!J15</f>
        <v>2105.6477419354865</v>
      </c>
      <c r="O15" s="663">
        <f>'SO MS'!K15</f>
        <v>5000</v>
      </c>
      <c r="P15" s="663">
        <f>'SO MS'!L15</f>
        <v>0</v>
      </c>
      <c r="Q15" s="664">
        <f t="shared" si="9"/>
        <v>122465.64774193549</v>
      </c>
    </row>
    <row r="16" spans="1:17" ht="15.75">
      <c r="A16" s="759"/>
      <c r="B16" s="658">
        <f t="shared" si="10"/>
        <v>46031</v>
      </c>
      <c r="C16" s="659" t="str">
        <f t="shared" si="6"/>
        <v>Jum</v>
      </c>
      <c r="D16" s="660">
        <f t="shared" si="7"/>
        <v>-43039.822645161257</v>
      </c>
      <c r="E16" s="661">
        <f>SUM('SO Januari 2026 rev.2'!E16:AR16)-'SO Januari 2026 rev.2'!U16</f>
        <v>147174.40032258062</v>
      </c>
      <c r="F16" s="661">
        <f>SUM('SO Januari 2026 rev.2'!AU16:BC16)+'SO Januari 2026 rev.2'!U16</f>
        <v>18331.070064516127</v>
      </c>
      <c r="G16" s="661">
        <f>SUM('SO Januari 2026 rev.2'!BD16:BE16)</f>
        <v>0</v>
      </c>
      <c r="H16" s="662">
        <f t="shared" si="8"/>
        <v>165505.47038709675</v>
      </c>
      <c r="I16" s="663">
        <f>'SO MS'!E16</f>
        <v>60000</v>
      </c>
      <c r="J16" s="663">
        <f>'SO MS'!F16</f>
        <v>34560</v>
      </c>
      <c r="K16" s="663">
        <f>'SO MS'!G16</f>
        <v>10800</v>
      </c>
      <c r="L16" s="663">
        <f>'SO MS'!H16</f>
        <v>10000</v>
      </c>
      <c r="M16" s="663">
        <f>'SO MS'!I16</f>
        <v>0</v>
      </c>
      <c r="N16" s="663">
        <f>'SO MS'!J16</f>
        <v>2105.6477419354865</v>
      </c>
      <c r="O16" s="663">
        <f>'SO MS'!K16</f>
        <v>5000</v>
      </c>
      <c r="P16" s="663">
        <f>'SO MS'!L16</f>
        <v>0</v>
      </c>
      <c r="Q16" s="664">
        <f t="shared" si="9"/>
        <v>122465.64774193549</v>
      </c>
    </row>
    <row r="17" spans="1:17" ht="15.75">
      <c r="A17" s="759"/>
      <c r="B17" s="665">
        <f t="shared" si="10"/>
        <v>46032</v>
      </c>
      <c r="C17" s="666" t="str">
        <f t="shared" si="6"/>
        <v>Sab</v>
      </c>
      <c r="D17" s="667">
        <f t="shared" si="7"/>
        <v>-43039.822645161257</v>
      </c>
      <c r="E17" s="661">
        <f>SUM('SO Januari 2026 rev.2'!E17:AR17)-'SO Januari 2026 rev.2'!U17</f>
        <v>147174.40032258062</v>
      </c>
      <c r="F17" s="661">
        <f>SUM('SO Januari 2026 rev.2'!AU17:BC17)+'SO Januari 2026 rev.2'!U17</f>
        <v>18331.070064516127</v>
      </c>
      <c r="G17" s="661">
        <f>SUM('SO Januari 2026 rev.2'!BD17:BE17)</f>
        <v>0</v>
      </c>
      <c r="H17" s="662">
        <f t="shared" si="8"/>
        <v>165505.47038709675</v>
      </c>
      <c r="I17" s="663">
        <f>'SO MS'!E17</f>
        <v>60000</v>
      </c>
      <c r="J17" s="663">
        <f>'SO MS'!F17</f>
        <v>34560</v>
      </c>
      <c r="K17" s="663">
        <f>'SO MS'!G17</f>
        <v>10800</v>
      </c>
      <c r="L17" s="663">
        <f>'SO MS'!H17</f>
        <v>10000</v>
      </c>
      <c r="M17" s="663">
        <f>'SO MS'!I17</f>
        <v>0</v>
      </c>
      <c r="N17" s="663">
        <f>'SO MS'!J17</f>
        <v>2105.6477419354865</v>
      </c>
      <c r="O17" s="663">
        <f>'SO MS'!K17</f>
        <v>5000</v>
      </c>
      <c r="P17" s="663">
        <f>'SO MS'!L17</f>
        <v>0</v>
      </c>
      <c r="Q17" s="664">
        <f t="shared" si="9"/>
        <v>122465.64774193549</v>
      </c>
    </row>
    <row r="18" spans="1:17" ht="15.75">
      <c r="A18" s="759"/>
      <c r="B18" s="665">
        <f t="shared" si="10"/>
        <v>46033</v>
      </c>
      <c r="C18" s="666" t="str">
        <f t="shared" si="6"/>
        <v>Mgg</v>
      </c>
      <c r="D18" s="667">
        <f t="shared" si="7"/>
        <v>-43039.822645161257</v>
      </c>
      <c r="E18" s="661">
        <f>SUM('SO Januari 2026 rev.2'!E18:AR18)-'SO Januari 2026 rev.2'!U18</f>
        <v>147174.40032258062</v>
      </c>
      <c r="F18" s="661">
        <f>SUM('SO Januari 2026 rev.2'!AU18:BC18)+'SO Januari 2026 rev.2'!U18</f>
        <v>18331.070064516127</v>
      </c>
      <c r="G18" s="661">
        <f>SUM('SO Januari 2026 rev.2'!BD18:BE18)</f>
        <v>0</v>
      </c>
      <c r="H18" s="662">
        <f t="shared" si="8"/>
        <v>165505.47038709675</v>
      </c>
      <c r="I18" s="663">
        <f>'SO MS'!E18</f>
        <v>60000</v>
      </c>
      <c r="J18" s="663">
        <f>'SO MS'!F18</f>
        <v>34560</v>
      </c>
      <c r="K18" s="663">
        <f>'SO MS'!G18</f>
        <v>10800</v>
      </c>
      <c r="L18" s="663">
        <f>'SO MS'!H18</f>
        <v>10000</v>
      </c>
      <c r="M18" s="663">
        <f>'SO MS'!I18</f>
        <v>0</v>
      </c>
      <c r="N18" s="663">
        <f>'SO MS'!J18</f>
        <v>2105.6477419354865</v>
      </c>
      <c r="O18" s="663">
        <f>'SO MS'!K18</f>
        <v>5000</v>
      </c>
      <c r="P18" s="663">
        <f>'SO MS'!L18</f>
        <v>0</v>
      </c>
      <c r="Q18" s="664">
        <f t="shared" si="9"/>
        <v>122465.64774193549</v>
      </c>
    </row>
    <row r="19" spans="1:17" ht="15.75">
      <c r="A19" s="644"/>
      <c r="B19" s="668" t="s">
        <v>18</v>
      </c>
      <c r="C19" s="659"/>
      <c r="D19" s="669">
        <f t="shared" ref="D19:P19" si="11">SUM(D12:D18)</f>
        <v>-319384.40625806426</v>
      </c>
      <c r="E19" s="661">
        <f t="shared" si="11"/>
        <v>1029720.8022580643</v>
      </c>
      <c r="F19" s="661">
        <f t="shared" si="11"/>
        <v>124817.49045161289</v>
      </c>
      <c r="G19" s="661">
        <f t="shared" si="11"/>
        <v>0</v>
      </c>
      <c r="H19" s="662">
        <f t="shared" si="11"/>
        <v>1154538.2927096772</v>
      </c>
      <c r="I19" s="663">
        <f t="shared" si="11"/>
        <v>420000</v>
      </c>
      <c r="J19" s="663">
        <f t="shared" si="11"/>
        <v>241920</v>
      </c>
      <c r="K19" s="663">
        <f t="shared" si="11"/>
        <v>75600</v>
      </c>
      <c r="L19" s="663">
        <f t="shared" si="11"/>
        <v>60000</v>
      </c>
      <c r="M19" s="663">
        <f t="shared" si="11"/>
        <v>0</v>
      </c>
      <c r="N19" s="663">
        <f t="shared" si="11"/>
        <v>12633.88645161292</v>
      </c>
      <c r="O19" s="663">
        <f t="shared" si="11"/>
        <v>25000</v>
      </c>
      <c r="P19" s="663">
        <f t="shared" si="11"/>
        <v>0</v>
      </c>
      <c r="Q19" s="664">
        <f t="shared" ref="Q19" si="12">SUM(Q12:Q18)</f>
        <v>835153.88645161293</v>
      </c>
    </row>
    <row r="20" spans="1:17" ht="15.75">
      <c r="A20" s="644"/>
      <c r="B20" s="658"/>
      <c r="C20" s="659"/>
      <c r="D20" s="670"/>
      <c r="E20" s="661"/>
      <c r="F20" s="661"/>
      <c r="G20" s="661"/>
      <c r="H20" s="662"/>
      <c r="I20" s="663"/>
      <c r="J20" s="663"/>
      <c r="K20" s="663"/>
      <c r="L20" s="663"/>
      <c r="M20" s="663"/>
      <c r="N20" s="663"/>
      <c r="O20" s="663"/>
      <c r="P20" s="663"/>
      <c r="Q20" s="664"/>
    </row>
    <row r="21" spans="1:17" ht="15.75">
      <c r="A21" s="759">
        <f>WEEKNUM(B22)</f>
        <v>3</v>
      </c>
      <c r="B21" s="658">
        <f>B18+1</f>
        <v>46034</v>
      </c>
      <c r="C21" s="659" t="str">
        <f t="shared" ref="C21:C27" si="13">TEXT(B21,"ddd")</f>
        <v>Sen</v>
      </c>
      <c r="D21" s="660">
        <f t="shared" ref="D21:D27" si="14">Q21-H21</f>
        <v>-43039.822645161257</v>
      </c>
      <c r="E21" s="661">
        <f>SUM('SO Januari 2026 rev.2'!E21:AR21)-'SO Januari 2026 rev.2'!U21</f>
        <v>147174.40032258062</v>
      </c>
      <c r="F21" s="661">
        <f>SUM('SO Januari 2026 rev.2'!AU21:BC21)+'SO Januari 2026 rev.2'!U21</f>
        <v>18331.070064516127</v>
      </c>
      <c r="G21" s="661">
        <f>SUM('SO Januari 2026 rev.2'!BD21:BE21)</f>
        <v>0</v>
      </c>
      <c r="H21" s="662">
        <f t="shared" si="8"/>
        <v>165505.47038709675</v>
      </c>
      <c r="I21" s="663">
        <f>'SO MS'!E21</f>
        <v>60000</v>
      </c>
      <c r="J21" s="663">
        <f>'SO MS'!F21</f>
        <v>34560</v>
      </c>
      <c r="K21" s="663">
        <f>'SO MS'!G21</f>
        <v>10800</v>
      </c>
      <c r="L21" s="663">
        <f>'SO MS'!H21</f>
        <v>10000</v>
      </c>
      <c r="M21" s="663">
        <f>'SO MS'!I21</f>
        <v>0</v>
      </c>
      <c r="N21" s="663">
        <f>'SO MS'!J21</f>
        <v>2105.6477419354865</v>
      </c>
      <c r="O21" s="663">
        <f>'SO MS'!K21</f>
        <v>5000</v>
      </c>
      <c r="P21" s="663">
        <f>'SO MS'!L21</f>
        <v>0</v>
      </c>
      <c r="Q21" s="664">
        <f t="shared" ref="Q21:Q27" si="15">SUM(I21:P21)</f>
        <v>122465.64774193549</v>
      </c>
    </row>
    <row r="22" spans="1:17" ht="15.75">
      <c r="A22" s="759"/>
      <c r="B22" s="658">
        <f t="shared" ref="B22:B27" si="16">B21+1</f>
        <v>46035</v>
      </c>
      <c r="C22" s="659" t="str">
        <f t="shared" si="13"/>
        <v>Sel</v>
      </c>
      <c r="D22" s="660">
        <f t="shared" si="14"/>
        <v>-48039.822645161257</v>
      </c>
      <c r="E22" s="661">
        <f>SUM('SO Januari 2026 rev.2'!E22:AR22)-'SO Januari 2026 rev.2'!U22</f>
        <v>147174.40032258062</v>
      </c>
      <c r="F22" s="661">
        <f>SUM('SO Januari 2026 rev.2'!AU22:BC22)+'SO Januari 2026 rev.2'!U22</f>
        <v>18331.070064516127</v>
      </c>
      <c r="G22" s="661">
        <f>SUM('SO Januari 2026 rev.2'!BD22:BE22)</f>
        <v>0</v>
      </c>
      <c r="H22" s="662">
        <f t="shared" si="8"/>
        <v>165505.47038709675</v>
      </c>
      <c r="I22" s="663">
        <f>'SO MS'!E22</f>
        <v>60000</v>
      </c>
      <c r="J22" s="663">
        <f>'SO MS'!F22</f>
        <v>34560</v>
      </c>
      <c r="K22" s="663">
        <f>'SO MS'!G22</f>
        <v>10800</v>
      </c>
      <c r="L22" s="663">
        <f>'SO MS'!H22</f>
        <v>10000</v>
      </c>
      <c r="M22" s="663">
        <f>'SO MS'!I22</f>
        <v>0</v>
      </c>
      <c r="N22" s="663">
        <f>'SO MS'!J22</f>
        <v>2105.6477419354865</v>
      </c>
      <c r="O22" s="663">
        <f>'SO MS'!K22</f>
        <v>0</v>
      </c>
      <c r="P22" s="663">
        <f>'SO MS'!L22</f>
        <v>0</v>
      </c>
      <c r="Q22" s="664">
        <f t="shared" si="15"/>
        <v>117465.64774193549</v>
      </c>
    </row>
    <row r="23" spans="1:17" ht="15.75">
      <c r="A23" s="759"/>
      <c r="B23" s="658">
        <f t="shared" si="16"/>
        <v>46036</v>
      </c>
      <c r="C23" s="659" t="str">
        <f t="shared" si="13"/>
        <v>Rab</v>
      </c>
      <c r="D23" s="660">
        <f t="shared" si="14"/>
        <v>-48039.822645161257</v>
      </c>
      <c r="E23" s="661">
        <f>SUM('SO Januari 2026 rev.2'!E23:AR23)-'SO Januari 2026 rev.2'!U23</f>
        <v>147174.40032258062</v>
      </c>
      <c r="F23" s="661">
        <f>SUM('SO Januari 2026 rev.2'!AU23:BC23)+'SO Januari 2026 rev.2'!U23</f>
        <v>18331.070064516127</v>
      </c>
      <c r="G23" s="661">
        <f>SUM('SO Januari 2026 rev.2'!BD23:BE23)</f>
        <v>0</v>
      </c>
      <c r="H23" s="662">
        <f t="shared" si="8"/>
        <v>165505.47038709675</v>
      </c>
      <c r="I23" s="663">
        <f>'SO MS'!E23</f>
        <v>60000</v>
      </c>
      <c r="J23" s="663">
        <f>'SO MS'!F23</f>
        <v>34560</v>
      </c>
      <c r="K23" s="663">
        <f>'SO MS'!G23</f>
        <v>10800</v>
      </c>
      <c r="L23" s="663">
        <f>'SO MS'!H23</f>
        <v>10000</v>
      </c>
      <c r="M23" s="663">
        <f>'SO MS'!I23</f>
        <v>0</v>
      </c>
      <c r="N23" s="663">
        <f>'SO MS'!J23</f>
        <v>2105.6477419354865</v>
      </c>
      <c r="O23" s="663">
        <f>'SO MS'!K23</f>
        <v>0</v>
      </c>
      <c r="P23" s="663">
        <f>'SO MS'!L23</f>
        <v>0</v>
      </c>
      <c r="Q23" s="664">
        <f t="shared" si="15"/>
        <v>117465.64774193549</v>
      </c>
    </row>
    <row r="24" spans="1:17" ht="15.75">
      <c r="A24" s="759"/>
      <c r="B24" s="658">
        <f t="shared" si="16"/>
        <v>46037</v>
      </c>
      <c r="C24" s="659" t="str">
        <f t="shared" si="13"/>
        <v>Kam</v>
      </c>
      <c r="D24" s="660">
        <f t="shared" si="14"/>
        <v>-48039.822645161257</v>
      </c>
      <c r="E24" s="661">
        <f>SUM('SO Januari 2026 rev.2'!E24:AR24)-'SO Januari 2026 rev.2'!U24</f>
        <v>147174.40032258062</v>
      </c>
      <c r="F24" s="661">
        <f>SUM('SO Januari 2026 rev.2'!AU24:BC24)+'SO Januari 2026 rev.2'!U24</f>
        <v>18331.070064516127</v>
      </c>
      <c r="G24" s="661">
        <f>SUM('SO Januari 2026 rev.2'!BD24:BE24)</f>
        <v>0</v>
      </c>
      <c r="H24" s="662">
        <f t="shared" si="8"/>
        <v>165505.47038709675</v>
      </c>
      <c r="I24" s="663">
        <f>'SO MS'!E24</f>
        <v>60000</v>
      </c>
      <c r="J24" s="663">
        <f>'SO MS'!F24</f>
        <v>34560</v>
      </c>
      <c r="K24" s="663">
        <f>'SO MS'!G24</f>
        <v>10800</v>
      </c>
      <c r="L24" s="663">
        <f>'SO MS'!H24</f>
        <v>10000</v>
      </c>
      <c r="M24" s="663">
        <f>'SO MS'!I24</f>
        <v>0</v>
      </c>
      <c r="N24" s="663">
        <f>'SO MS'!J24</f>
        <v>2105.6477419354865</v>
      </c>
      <c r="O24" s="663">
        <f>'SO MS'!K24</f>
        <v>0</v>
      </c>
      <c r="P24" s="663">
        <f>'SO MS'!L24</f>
        <v>0</v>
      </c>
      <c r="Q24" s="664">
        <f t="shared" si="15"/>
        <v>117465.64774193549</v>
      </c>
    </row>
    <row r="25" spans="1:17" ht="15.75">
      <c r="A25" s="759"/>
      <c r="B25" s="658">
        <f t="shared" si="16"/>
        <v>46038</v>
      </c>
      <c r="C25" s="659" t="str">
        <f t="shared" si="13"/>
        <v>Jum</v>
      </c>
      <c r="D25" s="660">
        <f t="shared" si="14"/>
        <v>-48039.822645161257</v>
      </c>
      <c r="E25" s="661">
        <f>SUM('SO Januari 2026 rev.2'!E25:AR25)-'SO Januari 2026 rev.2'!U25</f>
        <v>147174.40032258062</v>
      </c>
      <c r="F25" s="661">
        <f>SUM('SO Januari 2026 rev.2'!AU25:BC25)+'SO Januari 2026 rev.2'!U25</f>
        <v>18331.070064516127</v>
      </c>
      <c r="G25" s="661">
        <f>SUM('SO Januari 2026 rev.2'!BD25:BE25)</f>
        <v>0</v>
      </c>
      <c r="H25" s="662">
        <f t="shared" si="8"/>
        <v>165505.47038709675</v>
      </c>
      <c r="I25" s="663">
        <f>'SO MS'!E25</f>
        <v>60000</v>
      </c>
      <c r="J25" s="663">
        <f>'SO MS'!F25</f>
        <v>34560</v>
      </c>
      <c r="K25" s="663">
        <f>'SO MS'!G25</f>
        <v>10800</v>
      </c>
      <c r="L25" s="663">
        <f>'SO MS'!H25</f>
        <v>10000</v>
      </c>
      <c r="M25" s="663">
        <f>'SO MS'!I25</f>
        <v>0</v>
      </c>
      <c r="N25" s="663">
        <f>'SO MS'!J25</f>
        <v>2105.6477419354865</v>
      </c>
      <c r="O25" s="663">
        <f>'SO MS'!K25</f>
        <v>0</v>
      </c>
      <c r="P25" s="663">
        <f>'SO MS'!L25</f>
        <v>0</v>
      </c>
      <c r="Q25" s="664">
        <f t="shared" si="15"/>
        <v>117465.64774193549</v>
      </c>
    </row>
    <row r="26" spans="1:17" ht="15.75">
      <c r="A26" s="759"/>
      <c r="B26" s="665">
        <f t="shared" si="16"/>
        <v>46039</v>
      </c>
      <c r="C26" s="666" t="str">
        <f t="shared" si="13"/>
        <v>Sab</v>
      </c>
      <c r="D26" s="667">
        <f t="shared" si="14"/>
        <v>-48039.822645161257</v>
      </c>
      <c r="E26" s="661">
        <f>SUM('SO Januari 2026 rev.2'!E26:AR26)-'SO Januari 2026 rev.2'!U26</f>
        <v>147174.40032258062</v>
      </c>
      <c r="F26" s="661">
        <f>SUM('SO Januari 2026 rev.2'!AU26:BC26)+'SO Januari 2026 rev.2'!U26</f>
        <v>18331.070064516127</v>
      </c>
      <c r="G26" s="661">
        <f>SUM('SO Januari 2026 rev.2'!BD26:BE26)</f>
        <v>0</v>
      </c>
      <c r="H26" s="662">
        <f t="shared" si="8"/>
        <v>165505.47038709675</v>
      </c>
      <c r="I26" s="663">
        <f>'SO MS'!E26</f>
        <v>60000</v>
      </c>
      <c r="J26" s="663">
        <f>'SO MS'!F26</f>
        <v>34560</v>
      </c>
      <c r="K26" s="663">
        <f>'SO MS'!G26</f>
        <v>10800</v>
      </c>
      <c r="L26" s="663">
        <f>'SO MS'!H26</f>
        <v>10000</v>
      </c>
      <c r="M26" s="663">
        <f>'SO MS'!I26</f>
        <v>0</v>
      </c>
      <c r="N26" s="663">
        <f>'SO MS'!J26</f>
        <v>2105.6477419354865</v>
      </c>
      <c r="O26" s="663">
        <f>'SO MS'!K26</f>
        <v>0</v>
      </c>
      <c r="P26" s="663">
        <f>'SO MS'!L26</f>
        <v>0</v>
      </c>
      <c r="Q26" s="664">
        <f t="shared" si="15"/>
        <v>117465.64774193549</v>
      </c>
    </row>
    <row r="27" spans="1:17" ht="15.75">
      <c r="A27" s="759"/>
      <c r="B27" s="665">
        <f t="shared" si="16"/>
        <v>46040</v>
      </c>
      <c r="C27" s="666" t="str">
        <f t="shared" si="13"/>
        <v>Mgg</v>
      </c>
      <c r="D27" s="667">
        <f t="shared" si="14"/>
        <v>-48039.822645161257</v>
      </c>
      <c r="E27" s="661">
        <f>SUM('SO Januari 2026 rev.2'!E27:AR27)-'SO Januari 2026 rev.2'!U27</f>
        <v>147174.40032258062</v>
      </c>
      <c r="F27" s="661">
        <f>SUM('SO Januari 2026 rev.2'!AU27:BC27)+'SO Januari 2026 rev.2'!U27</f>
        <v>18331.070064516127</v>
      </c>
      <c r="G27" s="661">
        <f>SUM('SO Januari 2026 rev.2'!BD27:BE27)</f>
        <v>0</v>
      </c>
      <c r="H27" s="662">
        <f t="shared" si="8"/>
        <v>165505.47038709675</v>
      </c>
      <c r="I27" s="663">
        <f>'SO MS'!E27</f>
        <v>60000</v>
      </c>
      <c r="J27" s="663">
        <f>'SO MS'!F27</f>
        <v>34560</v>
      </c>
      <c r="K27" s="663">
        <f>'SO MS'!G27</f>
        <v>10800</v>
      </c>
      <c r="L27" s="663">
        <f>'SO MS'!H27</f>
        <v>10000</v>
      </c>
      <c r="M27" s="663">
        <f>'SO MS'!I27</f>
        <v>0</v>
      </c>
      <c r="N27" s="663">
        <f>'SO MS'!J27</f>
        <v>2105.6477419354865</v>
      </c>
      <c r="O27" s="663">
        <f>'SO MS'!K27</f>
        <v>0</v>
      </c>
      <c r="P27" s="663">
        <f>'SO MS'!L27</f>
        <v>0</v>
      </c>
      <c r="Q27" s="664">
        <f t="shared" si="15"/>
        <v>117465.64774193549</v>
      </c>
    </row>
    <row r="28" spans="1:17" ht="15.75">
      <c r="A28" s="644"/>
      <c r="B28" s="668" t="s">
        <v>18</v>
      </c>
      <c r="C28" s="659"/>
      <c r="D28" s="669">
        <f t="shared" ref="D28:P28" si="17">SUM(D21:D27)</f>
        <v>-331278.75851612876</v>
      </c>
      <c r="E28" s="661">
        <f t="shared" si="17"/>
        <v>1030220.8022580643</v>
      </c>
      <c r="F28" s="661">
        <f t="shared" si="17"/>
        <v>128317.49045161289</v>
      </c>
      <c r="G28" s="661">
        <f t="shared" si="17"/>
        <v>0</v>
      </c>
      <c r="H28" s="662">
        <f t="shared" si="17"/>
        <v>1158538.2927096772</v>
      </c>
      <c r="I28" s="663">
        <f t="shared" si="17"/>
        <v>420000</v>
      </c>
      <c r="J28" s="663">
        <f t="shared" si="17"/>
        <v>241920</v>
      </c>
      <c r="K28" s="663">
        <f t="shared" si="17"/>
        <v>75600</v>
      </c>
      <c r="L28" s="663">
        <f t="shared" si="17"/>
        <v>70000</v>
      </c>
      <c r="M28" s="663">
        <f t="shared" si="17"/>
        <v>0</v>
      </c>
      <c r="N28" s="663">
        <f t="shared" si="17"/>
        <v>14739.534193548407</v>
      </c>
      <c r="O28" s="663">
        <f t="shared" si="17"/>
        <v>5000</v>
      </c>
      <c r="P28" s="663">
        <f t="shared" si="17"/>
        <v>0</v>
      </c>
      <c r="Q28" s="664">
        <f t="shared" ref="Q28" si="18">SUM(Q21:Q27)</f>
        <v>827259.53419354837</v>
      </c>
    </row>
    <row r="29" spans="1:17" ht="15.75">
      <c r="A29" s="644"/>
      <c r="B29" s="658"/>
      <c r="C29" s="659"/>
      <c r="D29" s="670"/>
      <c r="E29" s="661"/>
      <c r="F29" s="661"/>
      <c r="G29" s="661"/>
      <c r="H29" s="662"/>
      <c r="I29" s="663"/>
      <c r="J29" s="663"/>
      <c r="K29" s="663"/>
      <c r="L29" s="663"/>
      <c r="M29" s="663"/>
      <c r="N29" s="663"/>
      <c r="O29" s="663"/>
      <c r="P29" s="663"/>
      <c r="Q29" s="664"/>
    </row>
    <row r="30" spans="1:17" ht="15.75">
      <c r="A30" s="759">
        <f>WEEKNUM(B31)</f>
        <v>4</v>
      </c>
      <c r="B30" s="658">
        <f>B27+1</f>
        <v>46041</v>
      </c>
      <c r="C30" s="659" t="str">
        <f t="shared" ref="C30:C44" si="19">TEXT(B30,"ddd")</f>
        <v>Sen</v>
      </c>
      <c r="D30" s="660">
        <f t="shared" ref="D30:D36" si="20">Q30-H30</f>
        <v>-48039.822645161257</v>
      </c>
      <c r="E30" s="661">
        <f>SUM('SO Januari 2026 rev.2'!E30:AR30)-'SO Januari 2026 rev.2'!U30</f>
        <v>147174.40032258062</v>
      </c>
      <c r="F30" s="661">
        <f>SUM('SO Januari 2026 rev.2'!AU30:BC30)+'SO Januari 2026 rev.2'!U30</f>
        <v>18331.070064516127</v>
      </c>
      <c r="G30" s="661">
        <f>SUM('SO Januari 2026 rev.2'!BD30:BE30)</f>
        <v>0</v>
      </c>
      <c r="H30" s="662">
        <f t="shared" ref="H30:H36" si="21">SUM(E30:G30)</f>
        <v>165505.47038709675</v>
      </c>
      <c r="I30" s="663">
        <f>'SO MS'!E30</f>
        <v>60000</v>
      </c>
      <c r="J30" s="663">
        <f>'SO MS'!F30</f>
        <v>34560</v>
      </c>
      <c r="K30" s="663">
        <f>'SO MS'!G30</f>
        <v>10800</v>
      </c>
      <c r="L30" s="663">
        <f>'SO MS'!H30</f>
        <v>10000</v>
      </c>
      <c r="M30" s="663">
        <f>'SO MS'!I30</f>
        <v>0</v>
      </c>
      <c r="N30" s="663">
        <f>'SO MS'!J30</f>
        <v>2105.6477419354865</v>
      </c>
      <c r="O30" s="663">
        <f>'SO MS'!K30</f>
        <v>0</v>
      </c>
      <c r="P30" s="663">
        <f>'SO MS'!L30</f>
        <v>0</v>
      </c>
      <c r="Q30" s="664">
        <f t="shared" ref="Q30:Q36" si="22">SUM(I30:P30)</f>
        <v>117465.64774193549</v>
      </c>
    </row>
    <row r="31" spans="1:17" ht="15.75">
      <c r="A31" s="759"/>
      <c r="B31" s="658">
        <f t="shared" ref="B31:B44" si="23">B30+1</f>
        <v>46042</v>
      </c>
      <c r="C31" s="659" t="str">
        <f t="shared" si="19"/>
        <v>Sel</v>
      </c>
      <c r="D31" s="660">
        <f t="shared" si="20"/>
        <v>-48039.822645161257</v>
      </c>
      <c r="E31" s="661">
        <f>SUM('SO Januari 2026 rev.2'!E31:AR31)-'SO Januari 2026 rev.2'!U31</f>
        <v>147174.40032258062</v>
      </c>
      <c r="F31" s="661">
        <f>SUM('SO Januari 2026 rev.2'!AU31:BC31)+'SO Januari 2026 rev.2'!U31</f>
        <v>18331.070064516127</v>
      </c>
      <c r="G31" s="661">
        <f>SUM('SO Januari 2026 rev.2'!BD31:BE31)</f>
        <v>0</v>
      </c>
      <c r="H31" s="662">
        <f t="shared" si="21"/>
        <v>165505.47038709675</v>
      </c>
      <c r="I31" s="663">
        <f>'SO MS'!E31</f>
        <v>60000</v>
      </c>
      <c r="J31" s="663">
        <f>'SO MS'!F31</f>
        <v>34560</v>
      </c>
      <c r="K31" s="663">
        <f>'SO MS'!G31</f>
        <v>10800</v>
      </c>
      <c r="L31" s="663">
        <f>'SO MS'!H31</f>
        <v>10000</v>
      </c>
      <c r="M31" s="663">
        <f>'SO MS'!I31</f>
        <v>0</v>
      </c>
      <c r="N31" s="663">
        <f>'SO MS'!J31</f>
        <v>2105.6477419354865</v>
      </c>
      <c r="O31" s="663">
        <f>'SO MS'!K31</f>
        <v>0</v>
      </c>
      <c r="P31" s="663">
        <f>'SO MS'!L31</f>
        <v>0</v>
      </c>
      <c r="Q31" s="664">
        <f t="shared" si="22"/>
        <v>117465.64774193549</v>
      </c>
    </row>
    <row r="32" spans="1:17" ht="15.75">
      <c r="A32" s="759"/>
      <c r="B32" s="658">
        <f t="shared" si="23"/>
        <v>46043</v>
      </c>
      <c r="C32" s="659" t="str">
        <f t="shared" si="19"/>
        <v>Rab</v>
      </c>
      <c r="D32" s="660">
        <f t="shared" si="20"/>
        <v>-48039.822645161257</v>
      </c>
      <c r="E32" s="661">
        <f>SUM('SO Januari 2026 rev.2'!E32:AR32)-'SO Januari 2026 rev.2'!U32</f>
        <v>147174.40032258062</v>
      </c>
      <c r="F32" s="661">
        <f>SUM('SO Januari 2026 rev.2'!AU32:BC32)+'SO Januari 2026 rev.2'!U32</f>
        <v>18331.070064516127</v>
      </c>
      <c r="G32" s="661">
        <f>SUM('SO Januari 2026 rev.2'!BD32:BE32)</f>
        <v>0</v>
      </c>
      <c r="H32" s="662">
        <f t="shared" si="21"/>
        <v>165505.47038709675</v>
      </c>
      <c r="I32" s="663">
        <f>'SO MS'!E32</f>
        <v>60000</v>
      </c>
      <c r="J32" s="663">
        <f>'SO MS'!F32</f>
        <v>34560</v>
      </c>
      <c r="K32" s="663">
        <f>'SO MS'!G32</f>
        <v>10800</v>
      </c>
      <c r="L32" s="663">
        <f>'SO MS'!H32</f>
        <v>10000</v>
      </c>
      <c r="M32" s="663">
        <f>'SO MS'!I32</f>
        <v>0</v>
      </c>
      <c r="N32" s="663">
        <f>'SO MS'!J32</f>
        <v>2105.6477419354865</v>
      </c>
      <c r="O32" s="663">
        <f>'SO MS'!K32</f>
        <v>0</v>
      </c>
      <c r="P32" s="663">
        <f>'SO MS'!L32</f>
        <v>0</v>
      </c>
      <c r="Q32" s="664">
        <f t="shared" si="22"/>
        <v>117465.64774193549</v>
      </c>
    </row>
    <row r="33" spans="1:17" ht="15.75">
      <c r="A33" s="759"/>
      <c r="B33" s="658">
        <f t="shared" si="23"/>
        <v>46044</v>
      </c>
      <c r="C33" s="659" t="str">
        <f t="shared" si="19"/>
        <v>Kam</v>
      </c>
      <c r="D33" s="660">
        <f t="shared" si="20"/>
        <v>-48039.822645161257</v>
      </c>
      <c r="E33" s="661">
        <f>SUM('SO Januari 2026 rev.2'!E33:AR33)-'SO Januari 2026 rev.2'!U33</f>
        <v>147174.40032258062</v>
      </c>
      <c r="F33" s="661">
        <f>SUM('SO Januari 2026 rev.2'!AU33:BC33)+'SO Januari 2026 rev.2'!U33</f>
        <v>18331.070064516127</v>
      </c>
      <c r="G33" s="661">
        <f>SUM('SO Januari 2026 rev.2'!BD33:BE33)</f>
        <v>0</v>
      </c>
      <c r="H33" s="662">
        <f t="shared" si="21"/>
        <v>165505.47038709675</v>
      </c>
      <c r="I33" s="663">
        <f>'SO MS'!E33</f>
        <v>60000</v>
      </c>
      <c r="J33" s="663">
        <f>'SO MS'!F33</f>
        <v>34560</v>
      </c>
      <c r="K33" s="663">
        <f>'SO MS'!G33</f>
        <v>10800</v>
      </c>
      <c r="L33" s="663">
        <f>'SO MS'!H33</f>
        <v>10000</v>
      </c>
      <c r="M33" s="663">
        <f>'SO MS'!I33</f>
        <v>0</v>
      </c>
      <c r="N33" s="663">
        <f>'SO MS'!J33</f>
        <v>2105.6477419354865</v>
      </c>
      <c r="O33" s="663">
        <f>'SO MS'!K33</f>
        <v>0</v>
      </c>
      <c r="P33" s="663">
        <f>'SO MS'!L33</f>
        <v>0</v>
      </c>
      <c r="Q33" s="664">
        <f t="shared" si="22"/>
        <v>117465.64774193549</v>
      </c>
    </row>
    <row r="34" spans="1:17" ht="15.75">
      <c r="A34" s="759"/>
      <c r="B34" s="658">
        <f t="shared" si="23"/>
        <v>46045</v>
      </c>
      <c r="C34" s="659" t="str">
        <f t="shared" si="19"/>
        <v>Jum</v>
      </c>
      <c r="D34" s="660">
        <f t="shared" si="20"/>
        <v>-48039.822645161257</v>
      </c>
      <c r="E34" s="661">
        <f>SUM('SO Januari 2026 rev.2'!E34:AR34)-'SO Januari 2026 rev.2'!U34</f>
        <v>147174.40032258062</v>
      </c>
      <c r="F34" s="661">
        <f>SUM('SO Januari 2026 rev.2'!AU34:BC34)+'SO Januari 2026 rev.2'!U34</f>
        <v>18331.070064516127</v>
      </c>
      <c r="G34" s="661">
        <f>SUM('SO Januari 2026 rev.2'!BD34:BE34)</f>
        <v>0</v>
      </c>
      <c r="H34" s="662">
        <f t="shared" si="21"/>
        <v>165505.47038709675</v>
      </c>
      <c r="I34" s="663">
        <f>'SO MS'!E34</f>
        <v>60000</v>
      </c>
      <c r="J34" s="663">
        <f>'SO MS'!F34</f>
        <v>34560</v>
      </c>
      <c r="K34" s="663">
        <f>'SO MS'!G34</f>
        <v>10800</v>
      </c>
      <c r="L34" s="663">
        <f>'SO MS'!H34</f>
        <v>10000</v>
      </c>
      <c r="M34" s="663">
        <f>'SO MS'!I34</f>
        <v>0</v>
      </c>
      <c r="N34" s="663">
        <f>'SO MS'!J34</f>
        <v>2105.6477419354865</v>
      </c>
      <c r="O34" s="663">
        <f>'SO MS'!K34</f>
        <v>0</v>
      </c>
      <c r="P34" s="663">
        <f>'SO MS'!L34</f>
        <v>0</v>
      </c>
      <c r="Q34" s="664">
        <f t="shared" si="22"/>
        <v>117465.64774193549</v>
      </c>
    </row>
    <row r="35" spans="1:17" ht="15.75">
      <c r="A35" s="759"/>
      <c r="B35" s="665">
        <f t="shared" si="23"/>
        <v>46046</v>
      </c>
      <c r="C35" s="666" t="str">
        <f t="shared" si="19"/>
        <v>Sab</v>
      </c>
      <c r="D35" s="667">
        <f t="shared" si="20"/>
        <v>-48039.822645161257</v>
      </c>
      <c r="E35" s="661">
        <f>SUM('SO Januari 2026 rev.2'!E35:AR35)-'SO Januari 2026 rev.2'!U35</f>
        <v>147174.40032258062</v>
      </c>
      <c r="F35" s="661">
        <f>SUM('SO Januari 2026 rev.2'!AU35:BC35)+'SO Januari 2026 rev.2'!U35</f>
        <v>18331.070064516127</v>
      </c>
      <c r="G35" s="661">
        <f>SUM('SO Januari 2026 rev.2'!BD35:BE35)</f>
        <v>0</v>
      </c>
      <c r="H35" s="662">
        <f t="shared" si="21"/>
        <v>165505.47038709675</v>
      </c>
      <c r="I35" s="663">
        <f>'SO MS'!E35</f>
        <v>60000</v>
      </c>
      <c r="J35" s="663">
        <f>'SO MS'!F35</f>
        <v>34560</v>
      </c>
      <c r="K35" s="663">
        <f>'SO MS'!G35</f>
        <v>10800</v>
      </c>
      <c r="L35" s="663">
        <f>'SO MS'!H35</f>
        <v>10000</v>
      </c>
      <c r="M35" s="663">
        <f>'SO MS'!I35</f>
        <v>0</v>
      </c>
      <c r="N35" s="663">
        <f>'SO MS'!J35</f>
        <v>2105.6477419354865</v>
      </c>
      <c r="O35" s="663">
        <f>'SO MS'!K35</f>
        <v>0</v>
      </c>
      <c r="P35" s="663">
        <f>'SO MS'!L35</f>
        <v>0</v>
      </c>
      <c r="Q35" s="664">
        <f t="shared" si="22"/>
        <v>117465.64774193549</v>
      </c>
    </row>
    <row r="36" spans="1:17" ht="15.75">
      <c r="A36" s="759"/>
      <c r="B36" s="665">
        <f t="shared" si="23"/>
        <v>46047</v>
      </c>
      <c r="C36" s="666" t="str">
        <f t="shared" si="19"/>
        <v>Mgg</v>
      </c>
      <c r="D36" s="667">
        <f t="shared" si="20"/>
        <v>-48039.822645161257</v>
      </c>
      <c r="E36" s="661">
        <f>SUM('SO Januari 2026 rev.2'!E36:AR36)-'SO Januari 2026 rev.2'!U36</f>
        <v>147174.40032258062</v>
      </c>
      <c r="F36" s="661">
        <f>SUM('SO Januari 2026 rev.2'!AU36:BC36)+'SO Januari 2026 rev.2'!U36</f>
        <v>18331.070064516127</v>
      </c>
      <c r="G36" s="661">
        <f>SUM('SO Januari 2026 rev.2'!BD36:BE36)</f>
        <v>0</v>
      </c>
      <c r="H36" s="662">
        <f t="shared" si="21"/>
        <v>165505.47038709675</v>
      </c>
      <c r="I36" s="663">
        <f>'SO MS'!E36</f>
        <v>60000</v>
      </c>
      <c r="J36" s="663">
        <f>'SO MS'!F36</f>
        <v>34560</v>
      </c>
      <c r="K36" s="663">
        <f>'SO MS'!G36</f>
        <v>10800</v>
      </c>
      <c r="L36" s="663">
        <f>'SO MS'!H36</f>
        <v>10000</v>
      </c>
      <c r="M36" s="663">
        <f>'SO MS'!I36</f>
        <v>0</v>
      </c>
      <c r="N36" s="663">
        <f>'SO MS'!J36</f>
        <v>2105.6477419354865</v>
      </c>
      <c r="O36" s="663">
        <f>'SO MS'!K36</f>
        <v>0</v>
      </c>
      <c r="P36" s="663">
        <f>'SO MS'!L36</f>
        <v>0</v>
      </c>
      <c r="Q36" s="664">
        <f t="shared" si="22"/>
        <v>117465.64774193549</v>
      </c>
    </row>
    <row r="37" spans="1:17" ht="15.75">
      <c r="A37" s="644"/>
      <c r="B37" s="668" t="s">
        <v>18</v>
      </c>
      <c r="C37" s="659"/>
      <c r="D37" s="669">
        <f t="shared" ref="D37:P37" si="24">SUM(D30:D36)</f>
        <v>-336278.75851612876</v>
      </c>
      <c r="E37" s="661">
        <f t="shared" si="24"/>
        <v>1030220.8022580643</v>
      </c>
      <c r="F37" s="661">
        <f t="shared" si="24"/>
        <v>128317.49045161289</v>
      </c>
      <c r="G37" s="661">
        <f t="shared" si="24"/>
        <v>0</v>
      </c>
      <c r="H37" s="662">
        <f t="shared" si="24"/>
        <v>1158538.2927096772</v>
      </c>
      <c r="I37" s="663">
        <f t="shared" si="24"/>
        <v>420000</v>
      </c>
      <c r="J37" s="663">
        <f t="shared" si="24"/>
        <v>241920</v>
      </c>
      <c r="K37" s="663">
        <f t="shared" si="24"/>
        <v>75600</v>
      </c>
      <c r="L37" s="663">
        <f t="shared" si="24"/>
        <v>70000</v>
      </c>
      <c r="M37" s="663">
        <f t="shared" si="24"/>
        <v>0</v>
      </c>
      <c r="N37" s="663">
        <f t="shared" si="24"/>
        <v>14739.534193548407</v>
      </c>
      <c r="O37" s="663">
        <f t="shared" si="24"/>
        <v>0</v>
      </c>
      <c r="P37" s="663">
        <f t="shared" si="24"/>
        <v>0</v>
      </c>
      <c r="Q37" s="664">
        <f t="shared" ref="Q37" si="25">SUM(Q30:Q36)</f>
        <v>822259.53419354837</v>
      </c>
    </row>
    <row r="38" spans="1:17" ht="15.75">
      <c r="A38" s="644"/>
      <c r="B38" s="658"/>
      <c r="C38" s="659"/>
      <c r="D38" s="670"/>
      <c r="E38" s="661"/>
      <c r="F38" s="661"/>
      <c r="G38" s="661"/>
      <c r="H38" s="662"/>
      <c r="I38" s="663"/>
      <c r="J38" s="663"/>
      <c r="K38" s="663"/>
      <c r="L38" s="663"/>
      <c r="M38" s="663"/>
      <c r="N38" s="663"/>
      <c r="O38" s="663"/>
      <c r="P38" s="663"/>
      <c r="Q38" s="664"/>
    </row>
    <row r="39" spans="1:17" ht="15.75">
      <c r="A39" s="759">
        <f>WEEKNUM(B41)</f>
        <v>5</v>
      </c>
      <c r="B39" s="658">
        <f>B36+1</f>
        <v>46048</v>
      </c>
      <c r="C39" s="659" t="str">
        <f t="shared" ref="C39:C40" si="26">TEXT(B39,"ddd")</f>
        <v>Sen</v>
      </c>
      <c r="D39" s="660">
        <f t="shared" ref="D39:D44" si="27">Q39-H39</f>
        <v>-48039.822645161257</v>
      </c>
      <c r="E39" s="661">
        <f>SUM('SO Januari 2026 rev.2'!E39:AR39)-'SO Januari 2026 rev.2'!U39</f>
        <v>147174.40032258062</v>
      </c>
      <c r="F39" s="661">
        <f>SUM('SO Januari 2026 rev.2'!AU39:BC39)+'SO Januari 2026 rev.2'!U39</f>
        <v>18331.070064516127</v>
      </c>
      <c r="G39" s="661">
        <f>SUM('SO Januari 2026 rev.2'!BD39:BE39)</f>
        <v>0</v>
      </c>
      <c r="H39" s="662">
        <f t="shared" ref="H39:H44" si="28">SUM(E39:G39)</f>
        <v>165505.47038709675</v>
      </c>
      <c r="I39" s="663">
        <f>'SO MS'!E39</f>
        <v>60000</v>
      </c>
      <c r="J39" s="663">
        <f>'SO MS'!F39</f>
        <v>34560</v>
      </c>
      <c r="K39" s="663">
        <f>'SO MS'!G39</f>
        <v>10800</v>
      </c>
      <c r="L39" s="663">
        <f>'SO MS'!H39</f>
        <v>10000</v>
      </c>
      <c r="M39" s="663">
        <f>'SO MS'!I39</f>
        <v>0</v>
      </c>
      <c r="N39" s="663">
        <f>'SO MS'!J39</f>
        <v>2105.6477419354865</v>
      </c>
      <c r="O39" s="663">
        <f>'SO MS'!K39</f>
        <v>0</v>
      </c>
      <c r="P39" s="663">
        <f>'SO MS'!L39</f>
        <v>0</v>
      </c>
      <c r="Q39" s="664">
        <f t="shared" ref="Q39:Q44" si="29">SUM(I39:P39)</f>
        <v>117465.64774193549</v>
      </c>
    </row>
    <row r="40" spans="1:17" ht="15.75">
      <c r="A40" s="759"/>
      <c r="B40" s="658">
        <f t="shared" si="23"/>
        <v>46049</v>
      </c>
      <c r="C40" s="659" t="str">
        <f t="shared" si="26"/>
        <v>Sel</v>
      </c>
      <c r="D40" s="660">
        <f t="shared" si="27"/>
        <v>-48039.822645161257</v>
      </c>
      <c r="E40" s="661">
        <f>SUM('SO Januari 2026 rev.2'!E40:AR40)-'SO Januari 2026 rev.2'!U40</f>
        <v>147174.40032258062</v>
      </c>
      <c r="F40" s="661">
        <f>SUM('SO Januari 2026 rev.2'!AU40:BC40)+'SO Januari 2026 rev.2'!U40</f>
        <v>18331.070064516127</v>
      </c>
      <c r="G40" s="661">
        <f>SUM('SO Januari 2026 rev.2'!BD40:BE40)</f>
        <v>0</v>
      </c>
      <c r="H40" s="662">
        <f t="shared" si="28"/>
        <v>165505.47038709675</v>
      </c>
      <c r="I40" s="663">
        <f>'SO MS'!E40</f>
        <v>60000</v>
      </c>
      <c r="J40" s="663">
        <f>'SO MS'!F40</f>
        <v>34560</v>
      </c>
      <c r="K40" s="663">
        <f>'SO MS'!G40</f>
        <v>10800</v>
      </c>
      <c r="L40" s="663">
        <f>'SO MS'!H40</f>
        <v>10000</v>
      </c>
      <c r="M40" s="663">
        <f>'SO MS'!I40</f>
        <v>0</v>
      </c>
      <c r="N40" s="663">
        <f>'SO MS'!J40</f>
        <v>2105.6477419354865</v>
      </c>
      <c r="O40" s="663">
        <f>'SO MS'!K40</f>
        <v>0</v>
      </c>
      <c r="P40" s="663">
        <f>'SO MS'!L40</f>
        <v>0</v>
      </c>
      <c r="Q40" s="664">
        <f t="shared" si="29"/>
        <v>117465.64774193549</v>
      </c>
    </row>
    <row r="41" spans="1:17" ht="15.75">
      <c r="A41" s="759"/>
      <c r="B41" s="658">
        <f t="shared" si="23"/>
        <v>46050</v>
      </c>
      <c r="C41" s="659" t="str">
        <f t="shared" si="19"/>
        <v>Rab</v>
      </c>
      <c r="D41" s="660">
        <f t="shared" si="27"/>
        <v>-48039.822645161257</v>
      </c>
      <c r="E41" s="661">
        <f>SUM('SO Januari 2026 rev.2'!E41:AR41)-'SO Januari 2026 rev.2'!U41</f>
        <v>147174.40032258062</v>
      </c>
      <c r="F41" s="661">
        <f>SUM('SO Januari 2026 rev.2'!AU41:BC41)+'SO Januari 2026 rev.2'!U41</f>
        <v>18331.070064516127</v>
      </c>
      <c r="G41" s="661">
        <f>SUM('SO Januari 2026 rev.2'!BD41:BE41)</f>
        <v>0</v>
      </c>
      <c r="H41" s="662">
        <f t="shared" si="28"/>
        <v>165505.47038709675</v>
      </c>
      <c r="I41" s="663">
        <f>'SO MS'!E41</f>
        <v>60000</v>
      </c>
      <c r="J41" s="663">
        <f>'SO MS'!F41</f>
        <v>34560</v>
      </c>
      <c r="K41" s="663">
        <f>'SO MS'!G41</f>
        <v>10800</v>
      </c>
      <c r="L41" s="663">
        <f>'SO MS'!H41</f>
        <v>10000</v>
      </c>
      <c r="M41" s="663">
        <f>'SO MS'!I41</f>
        <v>0</v>
      </c>
      <c r="N41" s="663">
        <f>'SO MS'!J41</f>
        <v>2105.6477419354865</v>
      </c>
      <c r="O41" s="663">
        <f>'SO MS'!K41</f>
        <v>0</v>
      </c>
      <c r="P41" s="663">
        <f>'SO MS'!L41</f>
        <v>0</v>
      </c>
      <c r="Q41" s="664">
        <f t="shared" si="29"/>
        <v>117465.64774193549</v>
      </c>
    </row>
    <row r="42" spans="1:17" ht="15.75">
      <c r="A42" s="759"/>
      <c r="B42" s="658">
        <f t="shared" si="23"/>
        <v>46051</v>
      </c>
      <c r="C42" s="659" t="str">
        <f t="shared" si="19"/>
        <v>Kam</v>
      </c>
      <c r="D42" s="660">
        <f t="shared" si="27"/>
        <v>-48039.822645161257</v>
      </c>
      <c r="E42" s="661">
        <f>SUM('SO Januari 2026 rev.2'!E42:AR42)-'SO Januari 2026 rev.2'!U42</f>
        <v>147174.40032258062</v>
      </c>
      <c r="F42" s="661">
        <f>SUM('SO Januari 2026 rev.2'!AU42:BC42)+'SO Januari 2026 rev.2'!U42</f>
        <v>18331.070064516127</v>
      </c>
      <c r="G42" s="661">
        <f>SUM('SO Januari 2026 rev.2'!BD42:BE42)</f>
        <v>0</v>
      </c>
      <c r="H42" s="662">
        <f t="shared" si="28"/>
        <v>165505.47038709675</v>
      </c>
      <c r="I42" s="663">
        <f>'SO MS'!E42</f>
        <v>60000</v>
      </c>
      <c r="J42" s="663">
        <f>'SO MS'!F42</f>
        <v>34560</v>
      </c>
      <c r="K42" s="663">
        <f>'SO MS'!G42</f>
        <v>10800</v>
      </c>
      <c r="L42" s="663">
        <f>'SO MS'!H42</f>
        <v>10000</v>
      </c>
      <c r="M42" s="663">
        <f>'SO MS'!I42</f>
        <v>0</v>
      </c>
      <c r="N42" s="663">
        <f>'SO MS'!J42</f>
        <v>2105.6477419354865</v>
      </c>
      <c r="O42" s="663">
        <f>'SO MS'!K42</f>
        <v>0</v>
      </c>
      <c r="P42" s="663">
        <f>'SO MS'!L42</f>
        <v>0</v>
      </c>
      <c r="Q42" s="664">
        <f t="shared" si="29"/>
        <v>117465.64774193549</v>
      </c>
    </row>
    <row r="43" spans="1:17" ht="15.75">
      <c r="A43" s="759"/>
      <c r="B43" s="658">
        <f t="shared" si="23"/>
        <v>46052</v>
      </c>
      <c r="C43" s="659" t="str">
        <f t="shared" si="19"/>
        <v>Jum</v>
      </c>
      <c r="D43" s="660">
        <f t="shared" si="27"/>
        <v>-48039.822645161257</v>
      </c>
      <c r="E43" s="661">
        <f>SUM('SO Januari 2026 rev.2'!E43:AR43)-'SO Januari 2026 rev.2'!U43</f>
        <v>147174.40032258062</v>
      </c>
      <c r="F43" s="661">
        <f>SUM('SO Januari 2026 rev.2'!AU43:BC43)+'SO Januari 2026 rev.2'!U43</f>
        <v>18331.070064516127</v>
      </c>
      <c r="G43" s="661">
        <f>SUM('SO Januari 2026 rev.2'!BD43:BE43)</f>
        <v>0</v>
      </c>
      <c r="H43" s="662">
        <f t="shared" si="28"/>
        <v>165505.47038709675</v>
      </c>
      <c r="I43" s="663">
        <f>'SO MS'!E43</f>
        <v>60000</v>
      </c>
      <c r="J43" s="663">
        <f>'SO MS'!F43</f>
        <v>34560</v>
      </c>
      <c r="K43" s="663">
        <f>'SO MS'!G43</f>
        <v>10800</v>
      </c>
      <c r="L43" s="663">
        <f>'SO MS'!H43</f>
        <v>10000</v>
      </c>
      <c r="M43" s="663">
        <f>'SO MS'!I43</f>
        <v>0</v>
      </c>
      <c r="N43" s="663">
        <f>'SO MS'!J43</f>
        <v>2105.6477419354865</v>
      </c>
      <c r="O43" s="663">
        <f>'SO MS'!K43</f>
        <v>0</v>
      </c>
      <c r="P43" s="663">
        <f>'SO MS'!L43</f>
        <v>0</v>
      </c>
      <c r="Q43" s="664">
        <f t="shared" si="29"/>
        <v>117465.64774193549</v>
      </c>
    </row>
    <row r="44" spans="1:17" ht="15.75">
      <c r="A44" s="759"/>
      <c r="B44" s="665">
        <f t="shared" si="23"/>
        <v>46053</v>
      </c>
      <c r="C44" s="666" t="str">
        <f t="shared" si="19"/>
        <v>Sab</v>
      </c>
      <c r="D44" s="667">
        <f t="shared" si="27"/>
        <v>-48039.822645161257</v>
      </c>
      <c r="E44" s="661">
        <f>SUM('SO Januari 2026 rev.2'!E44:AR44)-'SO Januari 2026 rev.2'!U44</f>
        <v>147174.40032258062</v>
      </c>
      <c r="F44" s="661">
        <f>SUM('SO Januari 2026 rev.2'!AU44:BC44)+'SO Januari 2026 rev.2'!U44</f>
        <v>18331.070064516127</v>
      </c>
      <c r="G44" s="661">
        <f>SUM('SO Januari 2026 rev.2'!BD44:BE44)</f>
        <v>0</v>
      </c>
      <c r="H44" s="662">
        <f t="shared" si="28"/>
        <v>165505.47038709675</v>
      </c>
      <c r="I44" s="663">
        <f>'SO MS'!E44</f>
        <v>60000</v>
      </c>
      <c r="J44" s="663">
        <f>'SO MS'!F44</f>
        <v>34560</v>
      </c>
      <c r="K44" s="663">
        <f>'SO MS'!G44</f>
        <v>10800</v>
      </c>
      <c r="L44" s="663">
        <f>'SO MS'!H44</f>
        <v>10000</v>
      </c>
      <c r="M44" s="663">
        <f>'SO MS'!I44</f>
        <v>0</v>
      </c>
      <c r="N44" s="663">
        <f>'SO MS'!J44</f>
        <v>2105.6477419354865</v>
      </c>
      <c r="O44" s="663">
        <f>'SO MS'!K44</f>
        <v>0</v>
      </c>
      <c r="P44" s="663">
        <f>'SO MS'!L44</f>
        <v>0</v>
      </c>
      <c r="Q44" s="664">
        <f t="shared" si="29"/>
        <v>117465.64774193549</v>
      </c>
    </row>
    <row r="45" spans="1:17" ht="15.75">
      <c r="A45" s="644"/>
      <c r="B45" s="668" t="s">
        <v>18</v>
      </c>
      <c r="C45" s="659"/>
      <c r="D45" s="669">
        <f>SUM(D39:D44)</f>
        <v>-288238.93587096751</v>
      </c>
      <c r="E45" s="671">
        <f t="shared" ref="E45:Q45" si="30">SUM(E39:E44)</f>
        <v>883046.40193548368</v>
      </c>
      <c r="F45" s="671">
        <f t="shared" si="30"/>
        <v>109986.42038709676</v>
      </c>
      <c r="G45" s="671">
        <f t="shared" si="30"/>
        <v>0</v>
      </c>
      <c r="H45" s="672">
        <f t="shared" si="30"/>
        <v>993032.8223225805</v>
      </c>
      <c r="I45" s="673">
        <f t="shared" si="30"/>
        <v>360000</v>
      </c>
      <c r="J45" s="673">
        <f t="shared" si="30"/>
        <v>207360</v>
      </c>
      <c r="K45" s="673">
        <f t="shared" si="30"/>
        <v>64800</v>
      </c>
      <c r="L45" s="673">
        <f t="shared" si="30"/>
        <v>60000</v>
      </c>
      <c r="M45" s="673">
        <f t="shared" si="30"/>
        <v>0</v>
      </c>
      <c r="N45" s="673">
        <f t="shared" si="30"/>
        <v>12633.88645161292</v>
      </c>
      <c r="O45" s="673">
        <f t="shared" si="30"/>
        <v>0</v>
      </c>
      <c r="P45" s="673">
        <f t="shared" si="30"/>
        <v>0</v>
      </c>
      <c r="Q45" s="674">
        <f t="shared" si="30"/>
        <v>704793.88645161293</v>
      </c>
    </row>
    <row r="46" spans="1:17" ht="15.75">
      <c r="A46" s="644"/>
      <c r="B46" s="658"/>
      <c r="C46" s="659"/>
      <c r="D46" s="670"/>
      <c r="E46" s="671"/>
      <c r="F46" s="671"/>
      <c r="G46" s="671"/>
      <c r="H46" s="662"/>
      <c r="I46" s="675"/>
      <c r="J46" s="675"/>
      <c r="K46" s="675"/>
      <c r="L46" s="675"/>
      <c r="M46" s="675"/>
      <c r="N46" s="675"/>
      <c r="O46" s="675"/>
      <c r="P46" s="675"/>
      <c r="Q46" s="664"/>
    </row>
    <row r="47" spans="1:17" ht="16.5" thickBot="1">
      <c r="A47" s="512"/>
      <c r="B47" s="676"/>
      <c r="C47" s="677"/>
      <c r="D47" s="677"/>
      <c r="E47" s="678"/>
      <c r="F47" s="678"/>
      <c r="G47" s="678"/>
      <c r="H47" s="679"/>
      <c r="I47" s="680"/>
      <c r="J47" s="680"/>
      <c r="K47" s="680"/>
      <c r="L47" s="680"/>
      <c r="M47" s="680"/>
      <c r="N47" s="680"/>
      <c r="O47" s="680"/>
      <c r="P47" s="680"/>
      <c r="Q47" s="681"/>
    </row>
    <row r="48" spans="1:17" ht="16.5" thickTop="1">
      <c r="A48" s="512"/>
      <c r="B48" s="682" t="s">
        <v>18</v>
      </c>
      <c r="C48" s="683"/>
      <c r="D48" s="684">
        <f>SUM(D45,D37,D28,D19,D10)</f>
        <v>-1425747.8278064504</v>
      </c>
      <c r="E48" s="685">
        <f t="shared" ref="E48:Q48" si="31">SUM(E45,E37,E28,E19,E10)</f>
        <v>4492771.4970967732</v>
      </c>
      <c r="F48" s="685">
        <f t="shared" si="31"/>
        <v>564763.1719999999</v>
      </c>
      <c r="G48" s="685">
        <f t="shared" si="31"/>
        <v>0</v>
      </c>
      <c r="H48" s="686">
        <f t="shared" ref="H48" si="32">SUM(H45,H37,H28,H19,H10)</f>
        <v>5057534.6690967735</v>
      </c>
      <c r="I48" s="687">
        <f t="shared" si="31"/>
        <v>1860000</v>
      </c>
      <c r="J48" s="687">
        <f t="shared" si="31"/>
        <v>1092240</v>
      </c>
      <c r="K48" s="687">
        <f t="shared" si="31"/>
        <v>334800</v>
      </c>
      <c r="L48" s="687">
        <f t="shared" si="31"/>
        <v>260000</v>
      </c>
      <c r="M48" s="687">
        <f t="shared" si="31"/>
        <v>0</v>
      </c>
      <c r="N48" s="687">
        <f t="shared" si="31"/>
        <v>54746.841290322649</v>
      </c>
      <c r="O48" s="687">
        <f t="shared" si="31"/>
        <v>30000</v>
      </c>
      <c r="P48" s="687">
        <f t="shared" si="31"/>
        <v>0</v>
      </c>
      <c r="Q48" s="688">
        <f t="shared" si="31"/>
        <v>3631786.8412903231</v>
      </c>
    </row>
    <row r="49" spans="1:17" ht="16.5" thickBot="1">
      <c r="A49" s="512"/>
      <c r="B49" s="689" t="s">
        <v>19</v>
      </c>
      <c r="C49" s="690"/>
      <c r="D49" s="691">
        <f>SUM(D39:D44,D30:D36,D21:D27,D12:D18,D6:D9)</f>
        <v>-1425747.8278064511</v>
      </c>
      <c r="E49" s="678">
        <f t="shared" ref="E49:Q49" si="33">SUM(E39:E44,E30:E36,E21:E27,E12:E18,E6:E9)</f>
        <v>4492771.4970967751</v>
      </c>
      <c r="F49" s="678">
        <f t="shared" si="33"/>
        <v>564763.17200000037</v>
      </c>
      <c r="G49" s="678">
        <f t="shared" si="33"/>
        <v>0</v>
      </c>
      <c r="H49" s="679">
        <f t="shared" ref="H49" si="34">SUM(H39:H44,H30:H36,H21:H27,H12:H18,H6:H9)</f>
        <v>5057534.6690967707</v>
      </c>
      <c r="I49" s="680">
        <f t="shared" si="33"/>
        <v>1860000</v>
      </c>
      <c r="J49" s="680">
        <f t="shared" si="33"/>
        <v>1092240</v>
      </c>
      <c r="K49" s="680">
        <f t="shared" si="33"/>
        <v>334800</v>
      </c>
      <c r="L49" s="680">
        <f t="shared" si="33"/>
        <v>260000</v>
      </c>
      <c r="M49" s="680">
        <f t="shared" si="33"/>
        <v>0</v>
      </c>
      <c r="N49" s="680">
        <f t="shared" si="33"/>
        <v>54746.841290322627</v>
      </c>
      <c r="O49" s="680">
        <f t="shared" si="33"/>
        <v>30000</v>
      </c>
      <c r="P49" s="680">
        <f t="shared" si="33"/>
        <v>0</v>
      </c>
      <c r="Q49" s="681">
        <f t="shared" si="33"/>
        <v>3631786.841290324</v>
      </c>
    </row>
    <row r="50" spans="1:17" ht="16.5" thickTop="1">
      <c r="A50" s="518"/>
      <c r="B50" s="519"/>
      <c r="C50" s="519"/>
    </row>
    <row r="51" spans="1:17">
      <c r="A51" s="491"/>
      <c r="B51" s="491"/>
      <c r="C51" s="491"/>
    </row>
    <row r="52" spans="1:17">
      <c r="A52" s="491"/>
      <c r="B52" s="491"/>
      <c r="C52" s="491"/>
    </row>
    <row r="53" spans="1:17" ht="15.75">
      <c r="A53" s="520"/>
      <c r="B53" s="520"/>
      <c r="C53" s="520"/>
      <c r="D53" s="520"/>
    </row>
    <row r="54" spans="1:17">
      <c r="A54" s="491"/>
      <c r="B54" s="491"/>
      <c r="C54" s="491"/>
    </row>
    <row r="55" spans="1:17">
      <c r="A55" s="491"/>
      <c r="B55" s="491"/>
      <c r="C55" s="491"/>
    </row>
  </sheetData>
  <mergeCells count="9">
    <mergeCell ref="A21:A27"/>
    <mergeCell ref="A30:A36"/>
    <mergeCell ref="A39:A44"/>
    <mergeCell ref="E4:H4"/>
    <mergeCell ref="I4:Q4"/>
    <mergeCell ref="A4:C4"/>
    <mergeCell ref="B5:C5"/>
    <mergeCell ref="A6:A9"/>
    <mergeCell ref="A12:A18"/>
  </mergeCells>
  <conditionalFormatting sqref="A5:B5">
    <cfRule type="cellIs" dxfId="89" priority="16" operator="lessThan">
      <formula>0</formula>
    </cfRule>
  </conditionalFormatting>
  <conditionalFormatting sqref="A50:C54">
    <cfRule type="cellIs" dxfId="88" priority="15" operator="lessThan">
      <formula>0</formula>
    </cfRule>
  </conditionalFormatting>
  <conditionalFormatting sqref="B6">
    <cfRule type="cellIs" dxfId="87" priority="13" operator="lessThan">
      <formula>0</formula>
    </cfRule>
  </conditionalFormatting>
  <conditionalFormatting sqref="B12">
    <cfRule type="cellIs" dxfId="86" priority="14" operator="lessThan">
      <formula>0</formula>
    </cfRule>
  </conditionalFormatting>
  <conditionalFormatting sqref="B21">
    <cfRule type="cellIs" dxfId="85" priority="12" operator="lessThan">
      <formula>0</formula>
    </cfRule>
  </conditionalFormatting>
  <conditionalFormatting sqref="B39">
    <cfRule type="cellIs" dxfId="84" priority="8" operator="lessThan">
      <formula>0</formula>
    </cfRule>
  </conditionalFormatting>
  <conditionalFormatting sqref="B7:C49">
    <cfRule type="cellIs" dxfId="83" priority="3" operator="lessThan">
      <formula>0</formula>
    </cfRule>
  </conditionalFormatting>
  <conditionalFormatting sqref="D6:D49">
    <cfRule type="cellIs" dxfId="82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zoomScale="85" zoomScaleNormal="85" workbookViewId="0">
      <pane xSplit="3" ySplit="5" topLeftCell="F6" activePane="bottomRight" state="frozen"/>
      <selection pane="topRight"/>
      <selection pane="bottomLeft"/>
      <selection pane="bottomRight" activeCell="E5" sqref="E5:L5"/>
    </sheetView>
  </sheetViews>
  <sheetFormatPr defaultColWidth="9.140625" defaultRowHeight="15"/>
  <cols>
    <col min="1" max="1" width="12.85546875" style="381" customWidth="1"/>
    <col min="2" max="2" width="15.5703125" style="381" customWidth="1"/>
    <col min="3" max="3" width="13" style="381" customWidth="1"/>
    <col min="4" max="4" width="25.5703125" style="491" customWidth="1"/>
    <col min="5" max="5" width="24.5703125" style="491" customWidth="1"/>
    <col min="6" max="12" width="24.7109375" style="491" customWidth="1"/>
    <col min="13" max="16384" width="9.140625" style="381"/>
  </cols>
  <sheetData>
    <row r="1" spans="1:12" ht="15" customHeight="1">
      <c r="A1" s="492" t="s">
        <v>83</v>
      </c>
      <c r="B1" s="492"/>
      <c r="C1" s="492"/>
      <c r="D1" s="493"/>
    </row>
    <row r="2" spans="1:12" ht="15" customHeight="1">
      <c r="A2" s="492"/>
      <c r="B2" s="492"/>
      <c r="C2" s="492"/>
      <c r="D2" s="493"/>
    </row>
    <row r="3" spans="1:12" ht="15" customHeight="1">
      <c r="A3" s="492"/>
      <c r="B3" s="492"/>
      <c r="C3" s="492"/>
      <c r="D3" s="493"/>
    </row>
    <row r="4" spans="1:12" ht="15" customHeight="1">
      <c r="A4" s="764">
        <f>'SO FOB Januari 2026'!A4</f>
        <v>46023</v>
      </c>
      <c r="B4" s="764"/>
      <c r="C4" s="764"/>
      <c r="D4" s="494"/>
    </row>
    <row r="5" spans="1:12" ht="15" customHeight="1">
      <c r="A5" s="495" t="s">
        <v>1</v>
      </c>
      <c r="B5" s="766" t="s">
        <v>2</v>
      </c>
      <c r="C5" s="767"/>
      <c r="D5" s="496" t="s">
        <v>3</v>
      </c>
      <c r="E5" s="497" t="s">
        <v>84</v>
      </c>
      <c r="F5" s="497" t="s">
        <v>85</v>
      </c>
      <c r="G5" s="497" t="s">
        <v>86</v>
      </c>
      <c r="H5" s="497" t="s">
        <v>87</v>
      </c>
      <c r="I5" s="497" t="s">
        <v>88</v>
      </c>
      <c r="J5" s="497" t="s">
        <v>89</v>
      </c>
      <c r="K5" s="522" t="s">
        <v>90</v>
      </c>
      <c r="L5" s="523" t="s">
        <v>91</v>
      </c>
    </row>
    <row r="6" spans="1:12" ht="15.75">
      <c r="A6" s="759">
        <f>WEEKNUM(B6)</f>
        <v>1</v>
      </c>
      <c r="B6" s="503">
        <v>46023</v>
      </c>
      <c r="C6" s="619" t="str">
        <f>TEXT(B6,"ddd")</f>
        <v>Kam</v>
      </c>
      <c r="D6" s="620">
        <f>SUM(E6:O6)</f>
        <v>114000</v>
      </c>
      <c r="E6" s="621">
        <f>2.5*24000</f>
        <v>60000</v>
      </c>
      <c r="F6" s="621">
        <f>1.8*24000</f>
        <v>43200</v>
      </c>
      <c r="G6" s="621">
        <f>0.45*24000</f>
        <v>10800</v>
      </c>
      <c r="H6" s="622">
        <v>0</v>
      </c>
      <c r="I6" s="622">
        <f>SUM('SO Januari 2026 rev.2'!BD6:BE6)</f>
        <v>0</v>
      </c>
      <c r="J6" s="621">
        <v>0</v>
      </c>
      <c r="K6" s="623">
        <v>0</v>
      </c>
      <c r="L6" s="624">
        <f>'Summary sales'!L8</f>
        <v>0</v>
      </c>
    </row>
    <row r="7" spans="1:12" ht="15.75">
      <c r="A7" s="759"/>
      <c r="B7" s="498">
        <f t="shared" ref="B7:B9" si="0">B6+1</f>
        <v>46024</v>
      </c>
      <c r="C7" s="499" t="str">
        <f t="shared" ref="C7" si="1">TEXT(B7,"ddd")</f>
        <v>Jum</v>
      </c>
      <c r="D7" s="500">
        <f t="shared" ref="D7" si="2">SUM(E7:O7)</f>
        <v>109440</v>
      </c>
      <c r="E7" s="501">
        <f t="shared" ref="E7:E9" si="3">2.5*24000</f>
        <v>60000</v>
      </c>
      <c r="F7" s="501">
        <f>1.61*24000</f>
        <v>38640</v>
      </c>
      <c r="G7" s="501">
        <f t="shared" ref="G7:G9" si="4">0.45*24000</f>
        <v>10800</v>
      </c>
      <c r="H7" s="502">
        <v>0</v>
      </c>
      <c r="I7" s="502">
        <f>SUM('SO Januari 2026 rev.2'!BD7:BE7)</f>
        <v>0</v>
      </c>
      <c r="J7" s="501">
        <v>0</v>
      </c>
      <c r="K7" s="501">
        <v>0</v>
      </c>
      <c r="L7" s="524">
        <f>'Summary sales'!L9</f>
        <v>0</v>
      </c>
    </row>
    <row r="8" spans="1:12" s="410" customFormat="1" ht="15.75">
      <c r="A8" s="759"/>
      <c r="B8" s="503">
        <f t="shared" si="0"/>
        <v>46025</v>
      </c>
      <c r="C8" s="504" t="str">
        <f t="shared" ref="C8:C9" si="5">TEXT(B8,"ddd")</f>
        <v>Sab</v>
      </c>
      <c r="D8" s="505">
        <f t="shared" ref="D8" si="6">SUM(E8:O8)</f>
        <v>109440</v>
      </c>
      <c r="E8" s="506">
        <f t="shared" si="3"/>
        <v>60000</v>
      </c>
      <c r="F8" s="506">
        <f t="shared" ref="F8:F9" si="7">1.61*24000</f>
        <v>38640</v>
      </c>
      <c r="G8" s="506">
        <f t="shared" si="4"/>
        <v>10800</v>
      </c>
      <c r="H8" s="507">
        <v>0</v>
      </c>
      <c r="I8" s="507">
        <f>SUM('SO Januari 2026 rev.2'!BD8:BE8)</f>
        <v>0</v>
      </c>
      <c r="J8" s="506">
        <v>0</v>
      </c>
      <c r="K8" s="506">
        <v>0</v>
      </c>
      <c r="L8" s="525">
        <f>'Summary sales'!L10</f>
        <v>0</v>
      </c>
    </row>
    <row r="9" spans="1:12" s="410" customFormat="1" ht="15.75">
      <c r="A9" s="759"/>
      <c r="B9" s="503">
        <f t="shared" si="0"/>
        <v>46026</v>
      </c>
      <c r="C9" s="504" t="str">
        <f t="shared" si="5"/>
        <v>Mgg</v>
      </c>
      <c r="D9" s="505">
        <f>SUM(E9:O9)</f>
        <v>109440</v>
      </c>
      <c r="E9" s="506">
        <f t="shared" si="3"/>
        <v>60000</v>
      </c>
      <c r="F9" s="506">
        <f t="shared" si="7"/>
        <v>38640</v>
      </c>
      <c r="G9" s="506">
        <f t="shared" si="4"/>
        <v>10800</v>
      </c>
      <c r="H9" s="507">
        <v>0</v>
      </c>
      <c r="I9" s="507">
        <f>SUM('SO Januari 2026 rev.2'!BD9:BE9)</f>
        <v>0</v>
      </c>
      <c r="J9" s="506">
        <v>0</v>
      </c>
      <c r="K9" s="506">
        <v>0</v>
      </c>
      <c r="L9" s="525">
        <f>'Summary sales'!L11</f>
        <v>0</v>
      </c>
    </row>
    <row r="10" spans="1:12" ht="15.75">
      <c r="A10" s="508"/>
      <c r="B10" s="509" t="s">
        <v>18</v>
      </c>
      <c r="C10" s="499"/>
      <c r="D10" s="510">
        <f>SUM(D6:D9)</f>
        <v>442320</v>
      </c>
      <c r="E10" s="510">
        <f t="shared" ref="E10:L10" si="8">SUM(E6:E9)</f>
        <v>240000</v>
      </c>
      <c r="F10" s="510">
        <f t="shared" si="8"/>
        <v>159120</v>
      </c>
      <c r="G10" s="510">
        <f t="shared" si="8"/>
        <v>43200</v>
      </c>
      <c r="H10" s="510">
        <f t="shared" si="8"/>
        <v>0</v>
      </c>
      <c r="I10" s="510">
        <f t="shared" si="8"/>
        <v>0</v>
      </c>
      <c r="J10" s="510">
        <f t="shared" si="8"/>
        <v>0</v>
      </c>
      <c r="K10" s="510">
        <f t="shared" si="8"/>
        <v>0</v>
      </c>
      <c r="L10" s="510">
        <f t="shared" si="8"/>
        <v>0</v>
      </c>
    </row>
    <row r="11" spans="1:12" ht="15.75">
      <c r="A11" s="508"/>
      <c r="B11" s="498"/>
      <c r="C11" s="499"/>
      <c r="D11" s="511"/>
      <c r="E11" s="501"/>
      <c r="F11" s="501"/>
      <c r="G11" s="501"/>
      <c r="H11" s="501"/>
      <c r="I11" s="501"/>
      <c r="J11" s="501"/>
      <c r="K11" s="526"/>
      <c r="L11" s="524"/>
    </row>
    <row r="12" spans="1:12" ht="15.75">
      <c r="A12" s="759">
        <f>WEEKNUM(B13)</f>
        <v>2</v>
      </c>
      <c r="B12" s="498">
        <f>B9+1</f>
        <v>46027</v>
      </c>
      <c r="C12" s="499" t="str">
        <f t="shared" ref="C12:C15" si="9">TEXT(B12,"ddd")</f>
        <v>Sen</v>
      </c>
      <c r="D12" s="500">
        <f t="shared" ref="D12:D15" si="10">SUM(E12:O12)</f>
        <v>105360</v>
      </c>
      <c r="E12" s="501">
        <f t="shared" ref="E12:E18" si="11">2.5*24000</f>
        <v>60000</v>
      </c>
      <c r="F12" s="501">
        <f>1.44*24000</f>
        <v>34560</v>
      </c>
      <c r="G12" s="501">
        <f t="shared" ref="G12:G18" si="12">0.45*24000</f>
        <v>10800</v>
      </c>
      <c r="H12" s="502">
        <v>0</v>
      </c>
      <c r="I12" s="502">
        <f>SUM('SO Januari 2026 rev.2'!BD12:BE12)</f>
        <v>0</v>
      </c>
      <c r="J12" s="501">
        <v>0</v>
      </c>
      <c r="K12" s="501">
        <v>0</v>
      </c>
      <c r="L12" s="524">
        <f>'Summary sales'!L14</f>
        <v>0</v>
      </c>
    </row>
    <row r="13" spans="1:12" ht="15.75">
      <c r="A13" s="759"/>
      <c r="B13" s="498">
        <f t="shared" ref="B13:B15" si="13">B12+1</f>
        <v>46028</v>
      </c>
      <c r="C13" s="499" t="str">
        <f t="shared" si="9"/>
        <v>Sel</v>
      </c>
      <c r="D13" s="500">
        <f t="shared" si="10"/>
        <v>117465.64774193549</v>
      </c>
      <c r="E13" s="501">
        <f t="shared" si="11"/>
        <v>60000</v>
      </c>
      <c r="F13" s="501">
        <f t="shared" ref="F13:F18" si="14">1.44*24000</f>
        <v>34560</v>
      </c>
      <c r="G13" s="501">
        <f t="shared" si="12"/>
        <v>10800</v>
      </c>
      <c r="H13" s="502">
        <v>10000</v>
      </c>
      <c r="I13" s="502">
        <f>SUM('SO Januari 2026 rev.2'!BD13:BE13)</f>
        <v>0</v>
      </c>
      <c r="J13" s="501">
        <f>'SO Januari 2026 rev.2'!AR13</f>
        <v>2105.6477419354865</v>
      </c>
      <c r="K13" s="501">
        <v>0</v>
      </c>
      <c r="L13" s="524">
        <f>'Summary sales'!L15</f>
        <v>0</v>
      </c>
    </row>
    <row r="14" spans="1:12" ht="15.75">
      <c r="A14" s="759"/>
      <c r="B14" s="498">
        <f t="shared" si="13"/>
        <v>46029</v>
      </c>
      <c r="C14" s="499" t="str">
        <f t="shared" si="9"/>
        <v>Rab</v>
      </c>
      <c r="D14" s="500">
        <f t="shared" si="10"/>
        <v>122465.64774193549</v>
      </c>
      <c r="E14" s="501">
        <f t="shared" si="11"/>
        <v>60000</v>
      </c>
      <c r="F14" s="501">
        <f t="shared" si="14"/>
        <v>34560</v>
      </c>
      <c r="G14" s="501">
        <f t="shared" si="12"/>
        <v>10800</v>
      </c>
      <c r="H14" s="502">
        <v>10000</v>
      </c>
      <c r="I14" s="502">
        <f>SUM('SO Januari 2026 rev.2'!BD14:BE14)</f>
        <v>0</v>
      </c>
      <c r="J14" s="501">
        <f>'SO Januari 2026 rev.2'!AR14</f>
        <v>2105.6477419354865</v>
      </c>
      <c r="K14" s="501">
        <v>5000</v>
      </c>
      <c r="L14" s="524">
        <f>'Summary sales'!L16</f>
        <v>0</v>
      </c>
    </row>
    <row r="15" spans="1:12" ht="15.75">
      <c r="A15" s="759"/>
      <c r="B15" s="498">
        <f t="shared" si="13"/>
        <v>46030</v>
      </c>
      <c r="C15" s="499" t="str">
        <f t="shared" si="9"/>
        <v>Kam</v>
      </c>
      <c r="D15" s="500">
        <f t="shared" si="10"/>
        <v>122465.64774193549</v>
      </c>
      <c r="E15" s="501">
        <f t="shared" si="11"/>
        <v>60000</v>
      </c>
      <c r="F15" s="501">
        <f t="shared" si="14"/>
        <v>34560</v>
      </c>
      <c r="G15" s="501">
        <f t="shared" si="12"/>
        <v>10800</v>
      </c>
      <c r="H15" s="502">
        <v>10000</v>
      </c>
      <c r="I15" s="502">
        <f>SUM('SO Januari 2026 rev.2'!BD15:BE15)</f>
        <v>0</v>
      </c>
      <c r="J15" s="501">
        <f>'SO Januari 2026 rev.2'!AR15</f>
        <v>2105.6477419354865</v>
      </c>
      <c r="K15" s="501">
        <v>5000</v>
      </c>
      <c r="L15" s="524">
        <f>'Summary sales'!L17</f>
        <v>0</v>
      </c>
    </row>
    <row r="16" spans="1:12" ht="15.75">
      <c r="A16" s="759"/>
      <c r="B16" s="498">
        <f t="shared" ref="B16:B18" si="15">B15+1</f>
        <v>46031</v>
      </c>
      <c r="C16" s="499" t="str">
        <f t="shared" ref="C16:C18" si="16">TEXT(B16,"ddd")</f>
        <v>Jum</v>
      </c>
      <c r="D16" s="500">
        <f t="shared" ref="D16:D18" si="17">SUM(E16:O16)</f>
        <v>122465.64774193549</v>
      </c>
      <c r="E16" s="501">
        <f t="shared" si="11"/>
        <v>60000</v>
      </c>
      <c r="F16" s="501">
        <f t="shared" si="14"/>
        <v>34560</v>
      </c>
      <c r="G16" s="501">
        <f t="shared" si="12"/>
        <v>10800</v>
      </c>
      <c r="H16" s="502">
        <v>10000</v>
      </c>
      <c r="I16" s="502">
        <f>SUM('SO Januari 2026 rev.2'!BD16:BE16)</f>
        <v>0</v>
      </c>
      <c r="J16" s="501">
        <f>'SO Januari 2026 rev.2'!AR16</f>
        <v>2105.6477419354865</v>
      </c>
      <c r="K16" s="501">
        <v>5000</v>
      </c>
      <c r="L16" s="524">
        <f>'Summary sales'!L18</f>
        <v>0</v>
      </c>
    </row>
    <row r="17" spans="1:12" s="410" customFormat="1" ht="15.75">
      <c r="A17" s="759"/>
      <c r="B17" s="503">
        <f t="shared" si="15"/>
        <v>46032</v>
      </c>
      <c r="C17" s="504" t="str">
        <f t="shared" si="16"/>
        <v>Sab</v>
      </c>
      <c r="D17" s="505">
        <f t="shared" si="17"/>
        <v>122465.64774193549</v>
      </c>
      <c r="E17" s="506">
        <f t="shared" si="11"/>
        <v>60000</v>
      </c>
      <c r="F17" s="506">
        <f t="shared" si="14"/>
        <v>34560</v>
      </c>
      <c r="G17" s="506">
        <f t="shared" si="12"/>
        <v>10800</v>
      </c>
      <c r="H17" s="507">
        <v>10000</v>
      </c>
      <c r="I17" s="507">
        <f>SUM('SO Januari 2026 rev.2'!BD17:BE17)</f>
        <v>0</v>
      </c>
      <c r="J17" s="506">
        <f>'SO Januari 2026 rev.2'!AR17</f>
        <v>2105.6477419354865</v>
      </c>
      <c r="K17" s="506">
        <v>5000</v>
      </c>
      <c r="L17" s="525">
        <f>'Summary sales'!L19</f>
        <v>0</v>
      </c>
    </row>
    <row r="18" spans="1:12" s="410" customFormat="1" ht="15.75">
      <c r="A18" s="759"/>
      <c r="B18" s="503">
        <f t="shared" si="15"/>
        <v>46033</v>
      </c>
      <c r="C18" s="504" t="str">
        <f t="shared" si="16"/>
        <v>Mgg</v>
      </c>
      <c r="D18" s="505">
        <f t="shared" si="17"/>
        <v>122465.64774193549</v>
      </c>
      <c r="E18" s="506">
        <f t="shared" si="11"/>
        <v>60000</v>
      </c>
      <c r="F18" s="506">
        <f t="shared" si="14"/>
        <v>34560</v>
      </c>
      <c r="G18" s="506">
        <f t="shared" si="12"/>
        <v>10800</v>
      </c>
      <c r="H18" s="507">
        <v>10000</v>
      </c>
      <c r="I18" s="507">
        <f>SUM('SO Januari 2026 rev.2'!BD18:BE18)</f>
        <v>0</v>
      </c>
      <c r="J18" s="506">
        <f>'SO Januari 2026 rev.2'!AR18</f>
        <v>2105.6477419354865</v>
      </c>
      <c r="K18" s="506">
        <v>5000</v>
      </c>
      <c r="L18" s="525">
        <f>'Summary sales'!L20</f>
        <v>0</v>
      </c>
    </row>
    <row r="19" spans="1:12" ht="15.75">
      <c r="A19" s="508"/>
      <c r="B19" s="509" t="s">
        <v>18</v>
      </c>
      <c r="C19" s="499"/>
      <c r="D19" s="510">
        <f t="shared" ref="D19:L19" si="18">SUM(D12:D18)</f>
        <v>835153.88645161293</v>
      </c>
      <c r="E19" s="510">
        <f t="shared" si="18"/>
        <v>420000</v>
      </c>
      <c r="F19" s="510">
        <f t="shared" si="18"/>
        <v>241920</v>
      </c>
      <c r="G19" s="510">
        <f t="shared" si="18"/>
        <v>75600</v>
      </c>
      <c r="H19" s="510">
        <f t="shared" si="18"/>
        <v>60000</v>
      </c>
      <c r="I19" s="510">
        <f t="shared" si="18"/>
        <v>0</v>
      </c>
      <c r="J19" s="510">
        <f t="shared" si="18"/>
        <v>12633.88645161292</v>
      </c>
      <c r="K19" s="510">
        <f t="shared" si="18"/>
        <v>25000</v>
      </c>
      <c r="L19" s="510">
        <f t="shared" si="18"/>
        <v>0</v>
      </c>
    </row>
    <row r="20" spans="1:12" ht="15.75">
      <c r="A20" s="508"/>
      <c r="B20" s="498"/>
      <c r="C20" s="499"/>
      <c r="D20" s="511"/>
      <c r="E20" s="501"/>
      <c r="F20" s="501"/>
      <c r="G20" s="501"/>
      <c r="H20" s="501"/>
      <c r="I20" s="501"/>
      <c r="J20" s="501"/>
      <c r="K20" s="526"/>
      <c r="L20" s="524"/>
    </row>
    <row r="21" spans="1:12" ht="15.75">
      <c r="A21" s="759">
        <f>WEEKNUM(B22)</f>
        <v>3</v>
      </c>
      <c r="B21" s="498">
        <f>B18+1</f>
        <v>46034</v>
      </c>
      <c r="C21" s="499" t="str">
        <f t="shared" ref="C21:C24" si="19">TEXT(B21,"ddd")</f>
        <v>Sen</v>
      </c>
      <c r="D21" s="500">
        <f t="shared" ref="D21:D24" si="20">SUM(E21:O21)</f>
        <v>122465.64774193549</v>
      </c>
      <c r="E21" s="501">
        <f t="shared" ref="E21:E27" si="21">2.5*24000</f>
        <v>60000</v>
      </c>
      <c r="F21" s="501">
        <f t="shared" ref="F21:F27" si="22">1.44*24000</f>
        <v>34560</v>
      </c>
      <c r="G21" s="501">
        <f t="shared" ref="G21:G27" si="23">0.45*24000</f>
        <v>10800</v>
      </c>
      <c r="H21" s="502">
        <v>10000</v>
      </c>
      <c r="I21" s="502">
        <f>SUM('SO Januari 2026 rev.2'!BD21:BE21)</f>
        <v>0</v>
      </c>
      <c r="J21" s="501">
        <f>'SO Januari 2026 rev.2'!AR21</f>
        <v>2105.6477419354865</v>
      </c>
      <c r="K21" s="501">
        <v>5000</v>
      </c>
      <c r="L21" s="524">
        <f>'Summary sales'!L23</f>
        <v>0</v>
      </c>
    </row>
    <row r="22" spans="1:12" ht="15.75">
      <c r="A22" s="759"/>
      <c r="B22" s="498">
        <f t="shared" ref="B22:B24" si="24">B21+1</f>
        <v>46035</v>
      </c>
      <c r="C22" s="499" t="str">
        <f t="shared" si="19"/>
        <v>Sel</v>
      </c>
      <c r="D22" s="500">
        <f t="shared" si="20"/>
        <v>117465.64774193549</v>
      </c>
      <c r="E22" s="501">
        <f t="shared" si="21"/>
        <v>60000</v>
      </c>
      <c r="F22" s="501">
        <f t="shared" si="22"/>
        <v>34560</v>
      </c>
      <c r="G22" s="501">
        <f t="shared" si="23"/>
        <v>10800</v>
      </c>
      <c r="H22" s="502">
        <v>10000</v>
      </c>
      <c r="I22" s="502">
        <f>SUM('SO Januari 2026 rev.2'!BD22:BE22)</f>
        <v>0</v>
      </c>
      <c r="J22" s="501">
        <f>'SO Januari 2026 rev.2'!AR22</f>
        <v>2105.6477419354865</v>
      </c>
      <c r="K22" s="501"/>
      <c r="L22" s="524">
        <f>'Summary sales'!L24</f>
        <v>0</v>
      </c>
    </row>
    <row r="23" spans="1:12" ht="15.75">
      <c r="A23" s="759"/>
      <c r="B23" s="498">
        <f t="shared" si="24"/>
        <v>46036</v>
      </c>
      <c r="C23" s="499" t="str">
        <f t="shared" si="19"/>
        <v>Rab</v>
      </c>
      <c r="D23" s="500">
        <f t="shared" si="20"/>
        <v>117465.64774193549</v>
      </c>
      <c r="E23" s="501">
        <f t="shared" si="21"/>
        <v>60000</v>
      </c>
      <c r="F23" s="501">
        <f t="shared" si="22"/>
        <v>34560</v>
      </c>
      <c r="G23" s="501">
        <f t="shared" si="23"/>
        <v>10800</v>
      </c>
      <c r="H23" s="502">
        <v>10000</v>
      </c>
      <c r="I23" s="502">
        <f>SUM('SO Januari 2026 rev.2'!BD23:BE23)</f>
        <v>0</v>
      </c>
      <c r="J23" s="501">
        <f>'SO Januari 2026 rev.2'!AR23</f>
        <v>2105.6477419354865</v>
      </c>
      <c r="K23" s="501"/>
      <c r="L23" s="524">
        <f>'Summary sales'!L25</f>
        <v>0</v>
      </c>
    </row>
    <row r="24" spans="1:12" ht="15.75">
      <c r="A24" s="759"/>
      <c r="B24" s="498">
        <f t="shared" si="24"/>
        <v>46037</v>
      </c>
      <c r="C24" s="499" t="str">
        <f t="shared" si="19"/>
        <v>Kam</v>
      </c>
      <c r="D24" s="500">
        <f t="shared" si="20"/>
        <v>117465.64774193549</v>
      </c>
      <c r="E24" s="501">
        <f t="shared" si="21"/>
        <v>60000</v>
      </c>
      <c r="F24" s="501">
        <f t="shared" si="22"/>
        <v>34560</v>
      </c>
      <c r="G24" s="501">
        <f t="shared" si="23"/>
        <v>10800</v>
      </c>
      <c r="H24" s="502">
        <v>10000</v>
      </c>
      <c r="I24" s="502">
        <f>SUM('SO Januari 2026 rev.2'!BD24:BE24)</f>
        <v>0</v>
      </c>
      <c r="J24" s="501">
        <f>'SO Januari 2026 rev.2'!AR24</f>
        <v>2105.6477419354865</v>
      </c>
      <c r="K24" s="501"/>
      <c r="L24" s="524">
        <f>'Summary sales'!L26</f>
        <v>0</v>
      </c>
    </row>
    <row r="25" spans="1:12" ht="15.75">
      <c r="A25" s="759"/>
      <c r="B25" s="498">
        <f t="shared" ref="B25:B27" si="25">B24+1</f>
        <v>46038</v>
      </c>
      <c r="C25" s="499" t="str">
        <f t="shared" ref="C25:C27" si="26">TEXT(B25,"ddd")</f>
        <v>Jum</v>
      </c>
      <c r="D25" s="500">
        <f t="shared" ref="D25:D27" si="27">SUM(E25:O25)</f>
        <v>117465.64774193549</v>
      </c>
      <c r="E25" s="501">
        <f t="shared" si="21"/>
        <v>60000</v>
      </c>
      <c r="F25" s="501">
        <f t="shared" si="22"/>
        <v>34560</v>
      </c>
      <c r="G25" s="501">
        <f t="shared" si="23"/>
        <v>10800</v>
      </c>
      <c r="H25" s="502">
        <v>10000</v>
      </c>
      <c r="I25" s="502">
        <f>SUM('SO Januari 2026 rev.2'!BD25:BE25)</f>
        <v>0</v>
      </c>
      <c r="J25" s="501">
        <f>'SO Januari 2026 rev.2'!AR25</f>
        <v>2105.6477419354865</v>
      </c>
      <c r="K25" s="501"/>
      <c r="L25" s="524">
        <f>'Summary sales'!L27</f>
        <v>0</v>
      </c>
    </row>
    <row r="26" spans="1:12" s="410" customFormat="1" ht="15.75">
      <c r="A26" s="759"/>
      <c r="B26" s="503">
        <f t="shared" si="25"/>
        <v>46039</v>
      </c>
      <c r="C26" s="504" t="str">
        <f t="shared" si="26"/>
        <v>Sab</v>
      </c>
      <c r="D26" s="505">
        <f t="shared" si="27"/>
        <v>117465.64774193549</v>
      </c>
      <c r="E26" s="506">
        <f t="shared" si="21"/>
        <v>60000</v>
      </c>
      <c r="F26" s="506">
        <f t="shared" si="22"/>
        <v>34560</v>
      </c>
      <c r="G26" s="506">
        <f t="shared" si="23"/>
        <v>10800</v>
      </c>
      <c r="H26" s="507">
        <v>10000</v>
      </c>
      <c r="I26" s="507">
        <f>SUM('SO Januari 2026 rev.2'!BD26:BE26)</f>
        <v>0</v>
      </c>
      <c r="J26" s="506">
        <f>'SO Januari 2026 rev.2'!AR26</f>
        <v>2105.6477419354865</v>
      </c>
      <c r="K26" s="506"/>
      <c r="L26" s="525">
        <f>'Summary sales'!L28</f>
        <v>0</v>
      </c>
    </row>
    <row r="27" spans="1:12" s="410" customFormat="1" ht="15.75">
      <c r="A27" s="759"/>
      <c r="B27" s="503">
        <f t="shared" si="25"/>
        <v>46040</v>
      </c>
      <c r="C27" s="504" t="str">
        <f t="shared" si="26"/>
        <v>Mgg</v>
      </c>
      <c r="D27" s="505">
        <f t="shared" si="27"/>
        <v>117465.64774193549</v>
      </c>
      <c r="E27" s="506">
        <f t="shared" si="21"/>
        <v>60000</v>
      </c>
      <c r="F27" s="506">
        <f t="shared" si="22"/>
        <v>34560</v>
      </c>
      <c r="G27" s="506">
        <f t="shared" si="23"/>
        <v>10800</v>
      </c>
      <c r="H27" s="507">
        <v>10000</v>
      </c>
      <c r="I27" s="507">
        <f>SUM('SO Januari 2026 rev.2'!BD27:BE27)</f>
        <v>0</v>
      </c>
      <c r="J27" s="506">
        <f>'SO Januari 2026 rev.2'!AR27</f>
        <v>2105.6477419354865</v>
      </c>
      <c r="K27" s="506"/>
      <c r="L27" s="525">
        <f>'Summary sales'!L29</f>
        <v>0</v>
      </c>
    </row>
    <row r="28" spans="1:12" ht="15.75">
      <c r="A28" s="508"/>
      <c r="B28" s="509" t="s">
        <v>18</v>
      </c>
      <c r="C28" s="499"/>
      <c r="D28" s="510">
        <f t="shared" ref="D28:L28" si="28">SUM(D21:D27)</f>
        <v>827259.53419354837</v>
      </c>
      <c r="E28" s="510">
        <f t="shared" si="28"/>
        <v>420000</v>
      </c>
      <c r="F28" s="510">
        <f t="shared" si="28"/>
        <v>241920</v>
      </c>
      <c r="G28" s="510">
        <f t="shared" si="28"/>
        <v>75600</v>
      </c>
      <c r="H28" s="510">
        <f t="shared" si="28"/>
        <v>70000</v>
      </c>
      <c r="I28" s="510">
        <f t="shared" si="28"/>
        <v>0</v>
      </c>
      <c r="J28" s="510">
        <f t="shared" si="28"/>
        <v>14739.534193548407</v>
      </c>
      <c r="K28" s="510">
        <f t="shared" si="28"/>
        <v>5000</v>
      </c>
      <c r="L28" s="510">
        <f t="shared" si="28"/>
        <v>0</v>
      </c>
    </row>
    <row r="29" spans="1:12" ht="15.75">
      <c r="A29" s="508"/>
      <c r="B29" s="498"/>
      <c r="C29" s="499"/>
      <c r="D29" s="511"/>
      <c r="E29" s="501"/>
      <c r="F29" s="501"/>
      <c r="G29" s="501"/>
      <c r="H29" s="501"/>
      <c r="I29" s="501"/>
      <c r="J29" s="501"/>
      <c r="K29" s="526"/>
      <c r="L29" s="524"/>
    </row>
    <row r="30" spans="1:12" ht="15.75">
      <c r="A30" s="759">
        <f>WEEKNUM(B31)</f>
        <v>4</v>
      </c>
      <c r="B30" s="498">
        <f>B27+1</f>
        <v>46041</v>
      </c>
      <c r="C30" s="499" t="str">
        <f t="shared" ref="C30:C33" si="29">TEXT(B30,"ddd")</f>
        <v>Sen</v>
      </c>
      <c r="D30" s="500">
        <f t="shared" ref="D30:D33" si="30">SUM(E30:O30)</f>
        <v>117465.64774193549</v>
      </c>
      <c r="E30" s="501">
        <f t="shared" ref="E30:E36" si="31">2.5*24000</f>
        <v>60000</v>
      </c>
      <c r="F30" s="501">
        <f t="shared" ref="F30:F36" si="32">1.44*24000</f>
        <v>34560</v>
      </c>
      <c r="G30" s="501">
        <f t="shared" ref="G30:G36" si="33">0.45*24000</f>
        <v>10800</v>
      </c>
      <c r="H30" s="502">
        <v>10000</v>
      </c>
      <c r="I30" s="502">
        <f>SUM('SO Januari 2026 rev.2'!BD30:BE30)</f>
        <v>0</v>
      </c>
      <c r="J30" s="501">
        <f>'SO Januari 2026 rev.2'!AR30</f>
        <v>2105.6477419354865</v>
      </c>
      <c r="K30" s="501"/>
      <c r="L30" s="524">
        <f>'Summary sales'!L32</f>
        <v>0</v>
      </c>
    </row>
    <row r="31" spans="1:12" ht="15.75">
      <c r="A31" s="759"/>
      <c r="B31" s="498">
        <f t="shared" ref="B31:B33" si="34">B30+1</f>
        <v>46042</v>
      </c>
      <c r="C31" s="499" t="str">
        <f t="shared" si="29"/>
        <v>Sel</v>
      </c>
      <c r="D31" s="500">
        <f t="shared" si="30"/>
        <v>117465.64774193549</v>
      </c>
      <c r="E31" s="501">
        <f t="shared" si="31"/>
        <v>60000</v>
      </c>
      <c r="F31" s="501">
        <f t="shared" si="32"/>
        <v>34560</v>
      </c>
      <c r="G31" s="501">
        <f t="shared" si="33"/>
        <v>10800</v>
      </c>
      <c r="H31" s="502">
        <v>10000</v>
      </c>
      <c r="I31" s="502">
        <f>SUM('SO Januari 2026 rev.2'!BD31:BE31)</f>
        <v>0</v>
      </c>
      <c r="J31" s="501">
        <f>'SO Januari 2026 rev.2'!AR31</f>
        <v>2105.6477419354865</v>
      </c>
      <c r="K31" s="501"/>
      <c r="L31" s="524">
        <f>'Summary sales'!L33</f>
        <v>0</v>
      </c>
    </row>
    <row r="32" spans="1:12" ht="15.75">
      <c r="A32" s="759"/>
      <c r="B32" s="498">
        <f t="shared" si="34"/>
        <v>46043</v>
      </c>
      <c r="C32" s="499" t="str">
        <f t="shared" si="29"/>
        <v>Rab</v>
      </c>
      <c r="D32" s="500">
        <f t="shared" si="30"/>
        <v>117465.64774193549</v>
      </c>
      <c r="E32" s="501">
        <f t="shared" si="31"/>
        <v>60000</v>
      </c>
      <c r="F32" s="501">
        <f t="shared" si="32"/>
        <v>34560</v>
      </c>
      <c r="G32" s="501">
        <f t="shared" si="33"/>
        <v>10800</v>
      </c>
      <c r="H32" s="502">
        <v>10000</v>
      </c>
      <c r="I32" s="502">
        <f>SUM('SO Januari 2026 rev.2'!BD32:BE32)</f>
        <v>0</v>
      </c>
      <c r="J32" s="501">
        <f>'SO Januari 2026 rev.2'!AR32</f>
        <v>2105.6477419354865</v>
      </c>
      <c r="K32" s="501"/>
      <c r="L32" s="524">
        <f>'Summary sales'!L34</f>
        <v>0</v>
      </c>
    </row>
    <row r="33" spans="1:12" ht="15.75">
      <c r="A33" s="759"/>
      <c r="B33" s="498">
        <f t="shared" si="34"/>
        <v>46044</v>
      </c>
      <c r="C33" s="499" t="str">
        <f t="shared" si="29"/>
        <v>Kam</v>
      </c>
      <c r="D33" s="500">
        <f t="shared" si="30"/>
        <v>117465.64774193549</v>
      </c>
      <c r="E33" s="501">
        <f t="shared" si="31"/>
        <v>60000</v>
      </c>
      <c r="F33" s="501">
        <f t="shared" si="32"/>
        <v>34560</v>
      </c>
      <c r="G33" s="501">
        <f t="shared" si="33"/>
        <v>10800</v>
      </c>
      <c r="H33" s="502">
        <v>10000</v>
      </c>
      <c r="I33" s="502">
        <f>SUM('SO Januari 2026 rev.2'!BD33:BE33)</f>
        <v>0</v>
      </c>
      <c r="J33" s="501">
        <f>'SO Januari 2026 rev.2'!AR33</f>
        <v>2105.6477419354865</v>
      </c>
      <c r="K33" s="501"/>
      <c r="L33" s="524">
        <f>'Summary sales'!L35</f>
        <v>0</v>
      </c>
    </row>
    <row r="34" spans="1:12" ht="15.75">
      <c r="A34" s="759"/>
      <c r="B34" s="498">
        <f t="shared" ref="B34:B42" si="35">B33+1</f>
        <v>46045</v>
      </c>
      <c r="C34" s="499" t="str">
        <f t="shared" ref="C34:C42" si="36">TEXT(B34,"ddd")</f>
        <v>Jum</v>
      </c>
      <c r="D34" s="500">
        <f t="shared" ref="D34:D36" si="37">SUM(E34:O34)</f>
        <v>117465.64774193549</v>
      </c>
      <c r="E34" s="501">
        <f t="shared" si="31"/>
        <v>60000</v>
      </c>
      <c r="F34" s="501">
        <f t="shared" si="32"/>
        <v>34560</v>
      </c>
      <c r="G34" s="501">
        <f t="shared" si="33"/>
        <v>10800</v>
      </c>
      <c r="H34" s="502">
        <v>10000</v>
      </c>
      <c r="I34" s="502">
        <f>SUM('SO Januari 2026 rev.2'!BD34:BE34)</f>
        <v>0</v>
      </c>
      <c r="J34" s="501">
        <f>'SO Januari 2026 rev.2'!AR34</f>
        <v>2105.6477419354865</v>
      </c>
      <c r="K34" s="501"/>
      <c r="L34" s="524">
        <f>'Summary sales'!L36</f>
        <v>0</v>
      </c>
    </row>
    <row r="35" spans="1:12" s="410" customFormat="1" ht="15.75">
      <c r="A35" s="759"/>
      <c r="B35" s="503">
        <f t="shared" si="35"/>
        <v>46046</v>
      </c>
      <c r="C35" s="504" t="str">
        <f t="shared" si="36"/>
        <v>Sab</v>
      </c>
      <c r="D35" s="505">
        <f t="shared" si="37"/>
        <v>117465.64774193549</v>
      </c>
      <c r="E35" s="506">
        <f t="shared" si="31"/>
        <v>60000</v>
      </c>
      <c r="F35" s="506">
        <f t="shared" si="32"/>
        <v>34560</v>
      </c>
      <c r="G35" s="506">
        <f t="shared" si="33"/>
        <v>10800</v>
      </c>
      <c r="H35" s="507">
        <v>10000</v>
      </c>
      <c r="I35" s="507">
        <f>SUM('SO Januari 2026 rev.2'!BD35:BE35)</f>
        <v>0</v>
      </c>
      <c r="J35" s="506">
        <f>'SO Januari 2026 rev.2'!AR35</f>
        <v>2105.6477419354865</v>
      </c>
      <c r="K35" s="506"/>
      <c r="L35" s="525">
        <f>'Summary sales'!L37</f>
        <v>0</v>
      </c>
    </row>
    <row r="36" spans="1:12" s="410" customFormat="1" ht="15.75">
      <c r="A36" s="759"/>
      <c r="B36" s="503">
        <f t="shared" si="35"/>
        <v>46047</v>
      </c>
      <c r="C36" s="504" t="str">
        <f t="shared" si="36"/>
        <v>Mgg</v>
      </c>
      <c r="D36" s="505">
        <f t="shared" si="37"/>
        <v>117465.64774193549</v>
      </c>
      <c r="E36" s="506">
        <f t="shared" si="31"/>
        <v>60000</v>
      </c>
      <c r="F36" s="506">
        <f t="shared" si="32"/>
        <v>34560</v>
      </c>
      <c r="G36" s="506">
        <f t="shared" si="33"/>
        <v>10800</v>
      </c>
      <c r="H36" s="507">
        <v>10000</v>
      </c>
      <c r="I36" s="507">
        <f>SUM('SO Januari 2026 rev.2'!BD36:BE36)</f>
        <v>0</v>
      </c>
      <c r="J36" s="506">
        <f>'SO Januari 2026 rev.2'!AR36</f>
        <v>2105.6477419354865</v>
      </c>
      <c r="K36" s="506"/>
      <c r="L36" s="525">
        <f>'Summary sales'!L38</f>
        <v>0</v>
      </c>
    </row>
    <row r="37" spans="1:12" ht="15.75">
      <c r="A37" s="508"/>
      <c r="B37" s="509" t="s">
        <v>18</v>
      </c>
      <c r="C37" s="499"/>
      <c r="D37" s="510">
        <f t="shared" ref="D37:L37" si="38">SUM(D30:D36)</f>
        <v>822259.53419354837</v>
      </c>
      <c r="E37" s="510">
        <f t="shared" si="38"/>
        <v>420000</v>
      </c>
      <c r="F37" s="510">
        <f t="shared" si="38"/>
        <v>241920</v>
      </c>
      <c r="G37" s="510">
        <f t="shared" si="38"/>
        <v>75600</v>
      </c>
      <c r="H37" s="510">
        <f t="shared" si="38"/>
        <v>70000</v>
      </c>
      <c r="I37" s="510">
        <f t="shared" si="38"/>
        <v>0</v>
      </c>
      <c r="J37" s="510">
        <f t="shared" si="38"/>
        <v>14739.534193548407</v>
      </c>
      <c r="K37" s="510">
        <f t="shared" si="38"/>
        <v>0</v>
      </c>
      <c r="L37" s="510">
        <f t="shared" si="38"/>
        <v>0</v>
      </c>
    </row>
    <row r="38" spans="1:12" ht="15.75">
      <c r="A38" s="508"/>
      <c r="B38" s="498"/>
      <c r="C38" s="499"/>
      <c r="D38" s="511"/>
      <c r="E38" s="501"/>
      <c r="F38" s="501"/>
      <c r="G38" s="501"/>
      <c r="H38" s="501"/>
      <c r="I38" s="501"/>
      <c r="J38" s="501"/>
      <c r="K38" s="526"/>
      <c r="L38" s="524"/>
    </row>
    <row r="39" spans="1:12" ht="15.75">
      <c r="A39" s="759">
        <f>WEEKNUM(B41)</f>
        <v>5</v>
      </c>
      <c r="B39" s="498">
        <f>B36+1</f>
        <v>46048</v>
      </c>
      <c r="C39" s="499" t="str">
        <f t="shared" ref="C39:C40" si="39">TEXT(B39,"ddd")</f>
        <v>Sen</v>
      </c>
      <c r="D39" s="500">
        <f t="shared" ref="D39:D40" si="40">SUM(E39:O39)</f>
        <v>117465.64774193549</v>
      </c>
      <c r="E39" s="501">
        <f t="shared" ref="E39:E44" si="41">2.5*24000</f>
        <v>60000</v>
      </c>
      <c r="F39" s="501">
        <f t="shared" ref="F39:F44" si="42">1.44*24000</f>
        <v>34560</v>
      </c>
      <c r="G39" s="501">
        <f t="shared" ref="G39:G44" si="43">0.45*24000</f>
        <v>10800</v>
      </c>
      <c r="H39" s="502">
        <v>10000</v>
      </c>
      <c r="I39" s="502">
        <f>SUM('SO Januari 2026 rev.2'!BD39:BE39)</f>
        <v>0</v>
      </c>
      <c r="J39" s="501">
        <f>'SO Januari 2026 rev.2'!AR39</f>
        <v>2105.6477419354865</v>
      </c>
      <c r="K39" s="501"/>
      <c r="L39" s="524">
        <f>'Summary sales'!L41</f>
        <v>0</v>
      </c>
    </row>
    <row r="40" spans="1:12" ht="15.75">
      <c r="A40" s="759"/>
      <c r="B40" s="498">
        <f t="shared" si="35"/>
        <v>46049</v>
      </c>
      <c r="C40" s="499" t="str">
        <f t="shared" si="39"/>
        <v>Sel</v>
      </c>
      <c r="D40" s="500">
        <f t="shared" si="40"/>
        <v>117465.64774193549</v>
      </c>
      <c r="E40" s="501">
        <f t="shared" si="41"/>
        <v>60000</v>
      </c>
      <c r="F40" s="501">
        <f t="shared" si="42"/>
        <v>34560</v>
      </c>
      <c r="G40" s="501">
        <f t="shared" si="43"/>
        <v>10800</v>
      </c>
      <c r="H40" s="502">
        <v>10000</v>
      </c>
      <c r="I40" s="502">
        <f>SUM('SO Januari 2026 rev.2'!BD40:BE40)</f>
        <v>0</v>
      </c>
      <c r="J40" s="501">
        <f>'SO Januari 2026 rev.2'!AR40</f>
        <v>2105.6477419354865</v>
      </c>
      <c r="K40" s="501"/>
      <c r="L40" s="524">
        <f>'Summary sales'!L42</f>
        <v>0</v>
      </c>
    </row>
    <row r="41" spans="1:12" ht="15.75">
      <c r="A41" s="759"/>
      <c r="B41" s="498">
        <f t="shared" si="35"/>
        <v>46050</v>
      </c>
      <c r="C41" s="499" t="str">
        <f t="shared" si="36"/>
        <v>Rab</v>
      </c>
      <c r="D41" s="500">
        <f t="shared" ref="D41:D42" si="44">SUM(E41:O41)</f>
        <v>117465.64774193549</v>
      </c>
      <c r="E41" s="501">
        <f t="shared" si="41"/>
        <v>60000</v>
      </c>
      <c r="F41" s="501">
        <f t="shared" si="42"/>
        <v>34560</v>
      </c>
      <c r="G41" s="501">
        <f t="shared" si="43"/>
        <v>10800</v>
      </c>
      <c r="H41" s="502">
        <v>10000</v>
      </c>
      <c r="I41" s="502">
        <f>SUM('SO Januari 2026 rev.2'!BD41:BE41)</f>
        <v>0</v>
      </c>
      <c r="J41" s="501">
        <f>'SO Januari 2026 rev.2'!AR41</f>
        <v>2105.6477419354865</v>
      </c>
      <c r="K41" s="501"/>
      <c r="L41" s="524">
        <f>'Summary sales'!L43</f>
        <v>0</v>
      </c>
    </row>
    <row r="42" spans="1:12" ht="15.75">
      <c r="A42" s="759"/>
      <c r="B42" s="498">
        <f t="shared" si="35"/>
        <v>46051</v>
      </c>
      <c r="C42" s="499" t="str">
        <f t="shared" si="36"/>
        <v>Kam</v>
      </c>
      <c r="D42" s="500">
        <f t="shared" si="44"/>
        <v>117465.64774193549</v>
      </c>
      <c r="E42" s="501">
        <f t="shared" si="41"/>
        <v>60000</v>
      </c>
      <c r="F42" s="501">
        <f t="shared" si="42"/>
        <v>34560</v>
      </c>
      <c r="G42" s="501">
        <f t="shared" si="43"/>
        <v>10800</v>
      </c>
      <c r="H42" s="502">
        <v>10000</v>
      </c>
      <c r="I42" s="502">
        <f>SUM('SO Januari 2026 rev.2'!BD42:BE42)</f>
        <v>0</v>
      </c>
      <c r="J42" s="501">
        <f>'SO Januari 2026 rev.2'!AR42</f>
        <v>2105.6477419354865</v>
      </c>
      <c r="K42" s="501"/>
      <c r="L42" s="524">
        <f>'Summary sales'!L44</f>
        <v>0</v>
      </c>
    </row>
    <row r="43" spans="1:12" ht="15.75">
      <c r="A43" s="759"/>
      <c r="B43" s="498">
        <f t="shared" ref="B43:B44" si="45">B42+1</f>
        <v>46052</v>
      </c>
      <c r="C43" s="499" t="str">
        <f t="shared" ref="C43:C44" si="46">TEXT(B43,"ddd")</f>
        <v>Jum</v>
      </c>
      <c r="D43" s="500">
        <f t="shared" ref="D43:D44" si="47">SUM(E43:O43)</f>
        <v>117465.64774193549</v>
      </c>
      <c r="E43" s="501">
        <f t="shared" si="41"/>
        <v>60000</v>
      </c>
      <c r="F43" s="501">
        <f t="shared" si="42"/>
        <v>34560</v>
      </c>
      <c r="G43" s="501">
        <f t="shared" si="43"/>
        <v>10800</v>
      </c>
      <c r="H43" s="502">
        <v>10000</v>
      </c>
      <c r="I43" s="502">
        <f>SUM('SO Januari 2026 rev.2'!BD43:BE43)</f>
        <v>0</v>
      </c>
      <c r="J43" s="501">
        <f>'SO Januari 2026 rev.2'!AR43</f>
        <v>2105.6477419354865</v>
      </c>
      <c r="K43" s="501"/>
      <c r="L43" s="524">
        <f>'Summary sales'!L45</f>
        <v>0</v>
      </c>
    </row>
    <row r="44" spans="1:12" s="410" customFormat="1" ht="15.75">
      <c r="A44" s="759"/>
      <c r="B44" s="503">
        <f t="shared" si="45"/>
        <v>46053</v>
      </c>
      <c r="C44" s="504" t="str">
        <f t="shared" si="46"/>
        <v>Sab</v>
      </c>
      <c r="D44" s="505">
        <f t="shared" si="47"/>
        <v>117465.64774193549</v>
      </c>
      <c r="E44" s="506">
        <f t="shared" si="41"/>
        <v>60000</v>
      </c>
      <c r="F44" s="506">
        <f t="shared" si="42"/>
        <v>34560</v>
      </c>
      <c r="G44" s="506">
        <f t="shared" si="43"/>
        <v>10800</v>
      </c>
      <c r="H44" s="507">
        <v>10000</v>
      </c>
      <c r="I44" s="507">
        <f>SUM('SO Januari 2026 rev.2'!BD44:BE44)</f>
        <v>0</v>
      </c>
      <c r="J44" s="506">
        <f>'SO Januari 2026 rev.2'!AR44</f>
        <v>2105.6477419354865</v>
      </c>
      <c r="K44" s="506"/>
      <c r="L44" s="525">
        <f>'Summary sales'!L46</f>
        <v>0</v>
      </c>
    </row>
    <row r="45" spans="1:12" ht="15.75">
      <c r="A45" s="508"/>
      <c r="B45" s="509" t="s">
        <v>18</v>
      </c>
      <c r="C45" s="499"/>
      <c r="D45" s="510">
        <f>SUM(D39:D44)</f>
        <v>704793.88645161293</v>
      </c>
      <c r="E45" s="510">
        <f t="shared" ref="E45:L45" si="48">SUM(E39:E44)</f>
        <v>360000</v>
      </c>
      <c r="F45" s="510">
        <f t="shared" si="48"/>
        <v>207360</v>
      </c>
      <c r="G45" s="510">
        <f t="shared" si="48"/>
        <v>64800</v>
      </c>
      <c r="H45" s="510">
        <f t="shared" si="48"/>
        <v>60000</v>
      </c>
      <c r="I45" s="510">
        <f t="shared" si="48"/>
        <v>0</v>
      </c>
      <c r="J45" s="510">
        <f t="shared" si="48"/>
        <v>12633.88645161292</v>
      </c>
      <c r="K45" s="510">
        <f t="shared" si="48"/>
        <v>0</v>
      </c>
      <c r="L45" s="510">
        <f t="shared" si="48"/>
        <v>0</v>
      </c>
    </row>
    <row r="46" spans="1:12" ht="15.75">
      <c r="A46" s="508"/>
      <c r="B46" s="498"/>
      <c r="C46" s="499"/>
      <c r="D46" s="511"/>
      <c r="E46" s="501"/>
      <c r="F46" s="501"/>
      <c r="G46" s="501"/>
      <c r="H46" s="501"/>
      <c r="I46" s="501"/>
      <c r="J46" s="501"/>
      <c r="K46" s="526"/>
      <c r="L46" s="524"/>
    </row>
    <row r="47" spans="1:12" ht="15.75">
      <c r="A47" s="512"/>
      <c r="B47" s="509"/>
      <c r="C47" s="499"/>
      <c r="D47" s="513"/>
      <c r="E47" s="514"/>
      <c r="F47" s="514"/>
      <c r="G47" s="514"/>
      <c r="H47" s="514"/>
      <c r="I47" s="514"/>
      <c r="J47" s="514"/>
      <c r="K47" s="514"/>
      <c r="L47" s="527"/>
    </row>
    <row r="48" spans="1:12" ht="15.75">
      <c r="A48" s="512"/>
      <c r="B48" s="509" t="s">
        <v>18</v>
      </c>
      <c r="C48" s="499"/>
      <c r="D48" s="439">
        <f>SUM(D45,D37,D28,D19,D10)</f>
        <v>3631786.8412903231</v>
      </c>
      <c r="E48" s="439">
        <f t="shared" ref="E48:L48" si="49">SUM(E45,E37,E28,E19,E10)</f>
        <v>1860000</v>
      </c>
      <c r="F48" s="439">
        <f t="shared" si="49"/>
        <v>1092240</v>
      </c>
      <c r="G48" s="439">
        <f t="shared" si="49"/>
        <v>334800</v>
      </c>
      <c r="H48" s="439">
        <f t="shared" si="49"/>
        <v>260000</v>
      </c>
      <c r="I48" s="439">
        <f t="shared" si="49"/>
        <v>0</v>
      </c>
      <c r="J48" s="439">
        <f t="shared" si="49"/>
        <v>54746.841290322649</v>
      </c>
      <c r="K48" s="439">
        <f t="shared" si="49"/>
        <v>30000</v>
      </c>
      <c r="L48" s="439">
        <f t="shared" si="49"/>
        <v>0</v>
      </c>
    </row>
    <row r="49" spans="1:12" ht="15.75">
      <c r="A49" s="512"/>
      <c r="B49" s="515" t="s">
        <v>19</v>
      </c>
      <c r="C49" s="516"/>
      <c r="D49" s="517">
        <f>SUM(D39:D44,D30:D36,D21:D27,D12:D18,D6:D9)</f>
        <v>3631786.841290324</v>
      </c>
      <c r="E49" s="517">
        <f t="shared" ref="E49:L49" si="50">SUM(E39:E44,E30:E36,E21:E27,E12:E18,E6:E9)</f>
        <v>1860000</v>
      </c>
      <c r="F49" s="517">
        <f t="shared" si="50"/>
        <v>1092240</v>
      </c>
      <c r="G49" s="517">
        <f t="shared" si="50"/>
        <v>334800</v>
      </c>
      <c r="H49" s="517">
        <f t="shared" si="50"/>
        <v>260000</v>
      </c>
      <c r="I49" s="517">
        <f t="shared" si="50"/>
        <v>0</v>
      </c>
      <c r="J49" s="517">
        <f t="shared" si="50"/>
        <v>54746.841290322627</v>
      </c>
      <c r="K49" s="517">
        <f t="shared" si="50"/>
        <v>30000</v>
      </c>
      <c r="L49" s="517">
        <f t="shared" si="50"/>
        <v>0</v>
      </c>
    </row>
    <row r="50" spans="1:12" ht="15.75">
      <c r="A50" s="518"/>
      <c r="B50" s="518"/>
      <c r="C50" s="519"/>
    </row>
    <row r="51" spans="1:12">
      <c r="A51" s="491"/>
      <c r="B51" s="491"/>
      <c r="C51" s="491"/>
    </row>
    <row r="52" spans="1:12">
      <c r="A52" s="491"/>
      <c r="B52" s="491"/>
      <c r="C52" s="491"/>
    </row>
    <row r="53" spans="1:12" ht="15.75">
      <c r="A53" s="520"/>
      <c r="B53" s="520"/>
      <c r="C53" s="520"/>
      <c r="D53" s="520"/>
    </row>
    <row r="54" spans="1:12">
      <c r="A54" s="491"/>
      <c r="B54" s="491"/>
      <c r="C54" s="491"/>
      <c r="E54" s="521"/>
    </row>
    <row r="55" spans="1:12">
      <c r="A55" s="491"/>
      <c r="B55" s="491"/>
      <c r="C55" s="491"/>
    </row>
  </sheetData>
  <mergeCells count="7">
    <mergeCell ref="A30:A36"/>
    <mergeCell ref="A39:A44"/>
    <mergeCell ref="A4:C4"/>
    <mergeCell ref="B5:C5"/>
    <mergeCell ref="A6:A9"/>
    <mergeCell ref="A12:A18"/>
    <mergeCell ref="A21:A27"/>
  </mergeCells>
  <conditionalFormatting sqref="A5:B5">
    <cfRule type="cellIs" dxfId="81" priority="147" operator="lessThan">
      <formula>0</formula>
    </cfRule>
  </conditionalFormatting>
  <conditionalFormatting sqref="A50:C54">
    <cfRule type="cellIs" dxfId="80" priority="146" operator="lessThan">
      <formula>0</formula>
    </cfRule>
  </conditionalFormatting>
  <conditionalFormatting sqref="B6">
    <cfRule type="cellIs" dxfId="79" priority="144" operator="lessThan">
      <formula>0</formula>
    </cfRule>
  </conditionalFormatting>
  <conditionalFormatting sqref="B12">
    <cfRule type="cellIs" dxfId="78" priority="145" operator="lessThan">
      <formula>0</formula>
    </cfRule>
  </conditionalFormatting>
  <conditionalFormatting sqref="B21">
    <cfRule type="cellIs" dxfId="77" priority="111" operator="lessThan">
      <formula>0</formula>
    </cfRule>
  </conditionalFormatting>
  <conditionalFormatting sqref="B39">
    <cfRule type="cellIs" dxfId="76" priority="37" operator="lessThan">
      <formula>0</formula>
    </cfRule>
  </conditionalFormatting>
  <conditionalFormatting sqref="B7:C49">
    <cfRule type="cellIs" dxfId="75" priority="4" operator="lessThan">
      <formula>0</formula>
    </cfRule>
  </conditionalFormatting>
  <conditionalFormatting sqref="D6:D49 D37:L37">
    <cfRule type="cellIs" dxfId="74" priority="3" operator="lessThan">
      <formula>0</formula>
    </cfRule>
  </conditionalFormatting>
  <conditionalFormatting sqref="D10:L10">
    <cfRule type="cellIs" dxfId="73" priority="2" operator="lessThan">
      <formula>0</formula>
    </cfRule>
  </conditionalFormatting>
  <conditionalFormatting sqref="D13:L13">
    <cfRule type="cellIs" dxfId="72" priority="59" operator="lessThan">
      <formula>0</formula>
    </cfRule>
  </conditionalFormatting>
  <conditionalFormatting sqref="D19:L19">
    <cfRule type="cellIs" dxfId="71" priority="12" operator="lessThan">
      <formula>0</formula>
    </cfRule>
  </conditionalFormatting>
  <conditionalFormatting sqref="D22:L22">
    <cfRule type="cellIs" dxfId="70" priority="52" operator="lessThan">
      <formula>0</formula>
    </cfRule>
  </conditionalFormatting>
  <conditionalFormatting sqref="D28:L29">
    <cfRule type="cellIs" dxfId="69" priority="7" operator="lessThan">
      <formula>0</formula>
    </cfRule>
  </conditionalFormatting>
  <conditionalFormatting sqref="D31:L31">
    <cfRule type="cellIs" dxfId="68" priority="41" operator="lessThan">
      <formula>0</formula>
    </cfRule>
  </conditionalFormatting>
  <conditionalFormatting sqref="D40:L40">
    <cfRule type="cellIs" dxfId="67" priority="29" operator="lessThan">
      <formula>0</formula>
    </cfRule>
  </conditionalFormatting>
  <conditionalFormatting sqref="D45:L45 D48:L49">
    <cfRule type="cellIs" dxfId="66" priority="21" operator="lessThan">
      <formula>0</formula>
    </cfRule>
  </conditionalFormatting>
  <conditionalFormatting sqref="E9:F14">
    <cfRule type="cellIs" dxfId="65" priority="18" operator="lessThan">
      <formula>0</formula>
    </cfRule>
  </conditionalFormatting>
  <conditionalFormatting sqref="E19:F23">
    <cfRule type="cellIs" dxfId="64" priority="14" operator="lessThan">
      <formula>0</formula>
    </cfRule>
  </conditionalFormatting>
  <conditionalFormatting sqref="E28:F32">
    <cfRule type="cellIs" dxfId="63" priority="10" operator="lessThan">
      <formula>0</formula>
    </cfRule>
  </conditionalFormatting>
  <conditionalFormatting sqref="E37:F41">
    <cfRule type="cellIs" dxfId="62" priority="5" operator="lessThan">
      <formula>0</formula>
    </cfRule>
  </conditionalFormatting>
  <conditionalFormatting sqref="E45:F46">
    <cfRule type="cellIs" dxfId="61" priority="20" operator="lessThan">
      <formula>0</formula>
    </cfRule>
  </conditionalFormatting>
  <conditionalFormatting sqref="E7:L9">
    <cfRule type="cellIs" dxfId="60" priority="203" operator="lessThan">
      <formula>0</formula>
    </cfRule>
  </conditionalFormatting>
  <conditionalFormatting sqref="E8:L8">
    <cfRule type="cellIs" dxfId="59" priority="77" operator="lessThan">
      <formula>0</formula>
    </cfRule>
  </conditionalFormatting>
  <conditionalFormatting sqref="E12:L18">
    <cfRule type="cellIs" dxfId="58" priority="57" operator="lessThan">
      <formula>0</formula>
    </cfRule>
  </conditionalFormatting>
  <conditionalFormatting sqref="E21:L28">
    <cfRule type="cellIs" dxfId="57" priority="1" operator="lessThan">
      <formula>0</formula>
    </cfRule>
  </conditionalFormatting>
  <conditionalFormatting sqref="E30:L36">
    <cfRule type="cellIs" dxfId="56" priority="33" operator="lessThan">
      <formula>0</formula>
    </cfRule>
  </conditionalFormatting>
  <conditionalFormatting sqref="E39:L44">
    <cfRule type="cellIs" dxfId="55" priority="26" operator="lessThan">
      <formula>0</formula>
    </cfRule>
  </conditionalFormatting>
  <conditionalFormatting sqref="E47:L47">
    <cfRule type="cellIs" dxfId="54" priority="158" operator="lessThan">
      <formula>0</formula>
    </cfRule>
  </conditionalFormatting>
  <conditionalFormatting sqref="G12:L12">
    <cfRule type="cellIs" dxfId="53" priority="69" operator="lessThan">
      <formula>0</formula>
    </cfRule>
  </conditionalFormatting>
  <conditionalFormatting sqref="G39:L39">
    <cfRule type="cellIs" dxfId="52" priority="34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90"/>
  <sheetViews>
    <sheetView tabSelected="1" zoomScale="70" zoomScaleNormal="70" workbookViewId="0">
      <pane xSplit="3" ySplit="4" topLeftCell="D29" activePane="bottomRight" state="frozen"/>
      <selection pane="topRight"/>
      <selection pane="bottomLeft"/>
      <selection pane="bottomRight" activeCell="D44" sqref="D44"/>
    </sheetView>
  </sheetViews>
  <sheetFormatPr defaultColWidth="9.140625" defaultRowHeight="15.75"/>
  <cols>
    <col min="1" max="1" width="13" style="453" customWidth="1"/>
    <col min="2" max="2" width="39" style="453" customWidth="1"/>
    <col min="3" max="3" width="19.7109375" style="453" customWidth="1"/>
    <col min="4" max="4" width="24.140625" style="454" customWidth="1"/>
    <col min="5" max="5" width="30.42578125" style="454" customWidth="1"/>
    <col min="6" max="6" width="24.140625" style="454" customWidth="1"/>
    <col min="7" max="7" width="24.140625" style="455" customWidth="1"/>
    <col min="8" max="8" width="19.7109375" style="456" customWidth="1"/>
    <col min="9" max="9" width="21.140625" style="456" customWidth="1"/>
    <col min="10" max="10" width="22.5703125" style="456" customWidth="1"/>
    <col min="11" max="11" width="24.140625" style="455" customWidth="1"/>
    <col min="12" max="12" width="21.140625" style="456" customWidth="1"/>
    <col min="13" max="14" width="19.7109375" style="456" customWidth="1"/>
    <col min="15" max="15" width="24.140625" style="455" customWidth="1"/>
    <col min="16" max="18" width="19.7109375" style="456" customWidth="1"/>
    <col min="19" max="19" width="24.140625" style="455" customWidth="1"/>
    <col min="20" max="22" width="19.7109375" style="456" customWidth="1"/>
    <col min="23" max="23" width="24.140625" style="455" customWidth="1"/>
    <col min="24" max="26" width="19.7109375" style="456" customWidth="1"/>
    <col min="27" max="27" width="24.140625" style="455" customWidth="1"/>
    <col min="28" max="30" width="19.7109375" style="456" customWidth="1"/>
    <col min="31" max="31" width="24.140625" style="455" customWidth="1"/>
    <col min="32" max="34" width="19.7109375" style="456" customWidth="1"/>
    <col min="35" max="35" width="24.140625" style="455" customWidth="1"/>
    <col min="36" max="38" width="19.7109375" style="456" customWidth="1"/>
    <col min="39" max="39" width="24.140625" style="455" customWidth="1"/>
    <col min="40" max="42" width="19.7109375" style="456" customWidth="1"/>
    <col min="43" max="43" width="24.140625" style="455" customWidth="1"/>
    <col min="44" max="46" width="19.7109375" style="456" customWidth="1"/>
    <col min="47" max="47" width="24.140625" style="455" customWidth="1"/>
    <col min="48" max="50" width="19.7109375" style="456" customWidth="1"/>
    <col min="51" max="51" width="24.140625" style="455" customWidth="1"/>
    <col min="52" max="54" width="19.7109375" style="456" customWidth="1"/>
    <col min="55" max="55" width="24.140625" style="455" customWidth="1"/>
    <col min="56" max="58" width="19.7109375" style="456" customWidth="1"/>
    <col min="59" max="59" width="24.140625" style="455" customWidth="1"/>
    <col min="60" max="62" width="19.7109375" style="456" customWidth="1"/>
    <col min="63" max="63" width="24.140625" style="455" customWidth="1"/>
    <col min="64" max="66" width="19.7109375" style="456" customWidth="1"/>
    <col min="67" max="67" width="24.140625" style="455" customWidth="1"/>
    <col min="68" max="70" width="19.7109375" style="456" customWidth="1"/>
    <col min="71" max="71" width="24.140625" style="455" customWidth="1"/>
    <col min="72" max="74" width="19.7109375" style="456" customWidth="1"/>
    <col min="75" max="75" width="24.140625" style="455" customWidth="1"/>
    <col min="76" max="78" width="19.7109375" style="456" customWidth="1"/>
    <col min="79" max="79" width="24.140625" style="455" customWidth="1"/>
    <col min="80" max="82" width="19.7109375" style="456" customWidth="1"/>
    <col min="83" max="83" width="24.140625" style="455" customWidth="1"/>
    <col min="84" max="86" width="19.7109375" style="456" customWidth="1"/>
    <col min="87" max="87" width="24.140625" style="455" customWidth="1"/>
    <col min="88" max="90" width="19.7109375" style="456" customWidth="1"/>
    <col min="91" max="91" width="24.140625" style="455" customWidth="1"/>
    <col min="92" max="94" width="19.7109375" style="456" customWidth="1"/>
    <col min="95" max="95" width="24.140625" style="455" customWidth="1"/>
    <col min="96" max="98" width="19.7109375" style="456" customWidth="1"/>
    <col min="99" max="99" width="24.140625" style="455" customWidth="1"/>
    <col min="100" max="102" width="19.7109375" style="456" customWidth="1"/>
    <col min="103" max="103" width="24.140625" style="455" customWidth="1"/>
    <col min="104" max="106" width="19.7109375" style="456" customWidth="1"/>
    <col min="107" max="107" width="24.140625" style="455" customWidth="1"/>
    <col min="108" max="110" width="19.7109375" style="456" customWidth="1"/>
    <col min="111" max="111" width="24.140625" style="455" customWidth="1"/>
    <col min="112" max="114" width="19.7109375" style="456" customWidth="1"/>
    <col min="115" max="115" width="24.140625" style="455" customWidth="1"/>
    <col min="116" max="118" width="19.7109375" style="456" customWidth="1"/>
    <col min="119" max="119" width="24.140625" style="455" customWidth="1"/>
    <col min="120" max="122" width="19.7109375" style="456" customWidth="1"/>
    <col min="123" max="123" width="24.140625" style="455" customWidth="1"/>
    <col min="124" max="126" width="19.7109375" style="456" customWidth="1"/>
    <col min="127" max="127" width="24.140625" style="455" customWidth="1"/>
    <col min="128" max="130" width="19.7109375" style="456" customWidth="1"/>
    <col min="131" max="131" width="24.140625" style="455" customWidth="1"/>
    <col min="132" max="134" width="19.7109375" style="456" customWidth="1"/>
    <col min="135" max="135" width="24.140625" style="455" customWidth="1"/>
    <col min="136" max="138" width="19.7109375" style="456" customWidth="1"/>
    <col min="139" max="139" width="24.140625" style="455" customWidth="1"/>
    <col min="140" max="140" width="17.7109375" style="454" customWidth="1"/>
    <col min="141" max="141" width="18.5703125" style="454" customWidth="1"/>
    <col min="142" max="142" width="16.42578125" style="454" customWidth="1"/>
    <col min="143" max="143" width="24.140625" style="455" customWidth="1"/>
    <col min="144" max="144" width="18.28515625" style="454" customWidth="1"/>
    <col min="145" max="145" width="17.5703125" style="454" customWidth="1"/>
    <col min="146" max="146" width="22" style="454" customWidth="1"/>
    <col min="147" max="147" width="24.140625" style="455" customWidth="1"/>
    <col min="148" max="150" width="22" style="454" customWidth="1"/>
    <col min="151" max="151" width="24.140625" style="455" customWidth="1"/>
    <col min="152" max="154" width="22" style="454" customWidth="1"/>
    <col min="155" max="155" width="24.140625" style="455" customWidth="1"/>
    <col min="156" max="158" width="22" style="454" customWidth="1"/>
    <col min="159" max="159" width="24.140625" style="455" customWidth="1"/>
    <col min="160" max="162" width="22" style="454" customWidth="1"/>
    <col min="163" max="163" width="24.140625" style="455" customWidth="1"/>
    <col min="164" max="164" width="18.28515625" style="454" customWidth="1"/>
    <col min="165" max="165" width="17.5703125" style="454" customWidth="1"/>
    <col min="166" max="166" width="22" style="454" customWidth="1"/>
    <col min="167" max="167" width="24.140625" style="455" customWidth="1"/>
    <col min="168" max="168" width="18.28515625" style="454" customWidth="1"/>
    <col min="169" max="169" width="17.5703125" style="454" customWidth="1"/>
    <col min="170" max="170" width="22" style="454" customWidth="1"/>
    <col min="171" max="171" width="24.140625" style="455" customWidth="1"/>
    <col min="172" max="174" width="22" style="454" customWidth="1"/>
    <col min="175" max="175" width="24.140625" style="455" customWidth="1"/>
    <col min="176" max="176" width="18.28515625" style="454" customWidth="1"/>
    <col min="177" max="177" width="17.5703125" style="454" customWidth="1"/>
    <col min="178" max="178" width="22" style="454" customWidth="1"/>
    <col min="179" max="179" width="24.140625" style="455" customWidth="1"/>
    <col min="180" max="180" width="18.28515625" style="454" customWidth="1"/>
    <col min="181" max="181" width="17.5703125" style="454" customWidth="1"/>
    <col min="182" max="182" width="22" style="454" customWidth="1"/>
    <col min="183" max="183" width="24.140625" style="455" customWidth="1"/>
    <col min="184" max="184" width="17.7109375" style="454" customWidth="1"/>
    <col min="185" max="185" width="18.5703125" style="454" customWidth="1"/>
    <col min="186" max="186" width="16.42578125" style="454" customWidth="1"/>
    <col min="187" max="187" width="24.140625" style="455" customWidth="1"/>
    <col min="188" max="188" width="18.28515625" style="454" customWidth="1"/>
    <col min="189" max="189" width="17.5703125" style="454" customWidth="1"/>
    <col min="190" max="190" width="22" style="454" customWidth="1"/>
    <col min="191" max="191" width="24.140625" style="455" customWidth="1"/>
    <col min="192" max="192" width="18.28515625" style="454" customWidth="1"/>
    <col min="193" max="193" width="17.5703125" style="454" customWidth="1"/>
    <col min="194" max="194" width="22" style="454" customWidth="1"/>
    <col min="195" max="195" width="24.140625" style="455" customWidth="1"/>
    <col min="196" max="196" width="17.7109375" style="454" customWidth="1"/>
    <col min="197" max="197" width="18.5703125" style="454" customWidth="1"/>
    <col min="198" max="198" width="16.42578125" style="454" customWidth="1"/>
    <col min="199" max="199" width="24.140625" style="455" customWidth="1"/>
    <col min="200" max="200" width="17.7109375" style="454" customWidth="1"/>
    <col min="201" max="201" width="18.5703125" style="454" customWidth="1"/>
    <col min="202" max="202" width="16.42578125" style="454" customWidth="1"/>
    <col min="203" max="203" width="24.140625" style="455" customWidth="1"/>
    <col min="204" max="204" width="17.7109375" style="454" customWidth="1"/>
    <col min="205" max="205" width="18.5703125" style="454" customWidth="1"/>
    <col min="206" max="206" width="16.42578125" style="454" customWidth="1"/>
    <col min="207" max="207" width="24.140625" style="455" customWidth="1"/>
    <col min="208" max="208" width="17.7109375" style="454" customWidth="1"/>
    <col min="209" max="209" width="18.5703125" style="454" customWidth="1"/>
    <col min="210" max="210" width="16.42578125" style="454" customWidth="1"/>
    <col min="211" max="211" width="24.140625" style="455" customWidth="1"/>
    <col min="212" max="212" width="17.7109375" style="454" customWidth="1"/>
    <col min="213" max="213" width="18.5703125" style="454" customWidth="1"/>
    <col min="214" max="214" width="16.42578125" style="454" customWidth="1"/>
    <col min="215" max="215" width="24.140625" style="455" customWidth="1"/>
    <col min="216" max="216" width="17.7109375" style="454" customWidth="1"/>
    <col min="217" max="217" width="18.5703125" style="454" customWidth="1"/>
    <col min="218" max="218" width="16.42578125" style="454" customWidth="1"/>
    <col min="219" max="219" width="24.140625" style="455" customWidth="1"/>
    <col min="220" max="220" width="9.140625" style="453"/>
    <col min="221" max="221" width="11.42578125" style="453" customWidth="1"/>
    <col min="222" max="16384" width="9.140625" style="453"/>
  </cols>
  <sheetData>
    <row r="1" spans="1:234" ht="15.75" customHeight="1">
      <c r="A1" s="457" t="s">
        <v>92</v>
      </c>
      <c r="B1" s="457"/>
      <c r="C1" s="457"/>
      <c r="H1" s="454"/>
      <c r="I1" s="454"/>
      <c r="J1" s="454"/>
      <c r="L1" s="454"/>
      <c r="M1" s="454"/>
      <c r="N1" s="454"/>
      <c r="P1" s="454"/>
      <c r="Q1" s="454"/>
      <c r="R1" s="454"/>
      <c r="T1" s="454"/>
      <c r="U1" s="454"/>
      <c r="V1" s="454"/>
      <c r="X1" s="454"/>
      <c r="Y1" s="454"/>
      <c r="Z1" s="454"/>
      <c r="AB1" s="454"/>
      <c r="AC1" s="454"/>
      <c r="AD1" s="454"/>
      <c r="AF1" s="454"/>
      <c r="AG1" s="454"/>
      <c r="AH1" s="454"/>
      <c r="AJ1" s="454"/>
      <c r="AK1" s="454"/>
      <c r="AL1" s="454"/>
      <c r="AN1" s="454"/>
      <c r="AO1" s="454"/>
      <c r="AP1" s="454"/>
      <c r="AR1" s="454"/>
      <c r="AS1" s="454"/>
      <c r="AT1" s="454"/>
      <c r="AV1" s="454"/>
      <c r="AW1" s="454"/>
      <c r="AX1" s="454"/>
      <c r="AZ1" s="454"/>
      <c r="BA1" s="454"/>
      <c r="BB1" s="454"/>
      <c r="BD1" s="454"/>
      <c r="BE1" s="454"/>
      <c r="BF1" s="454"/>
      <c r="BH1" s="454"/>
      <c r="BI1" s="454"/>
      <c r="BJ1" s="454"/>
      <c r="BL1" s="454"/>
      <c r="BM1" s="454"/>
      <c r="BN1" s="454"/>
      <c r="BP1" s="454"/>
      <c r="BQ1" s="454"/>
      <c r="BR1" s="454"/>
      <c r="BT1" s="454"/>
      <c r="BU1" s="454"/>
      <c r="BV1" s="454"/>
      <c r="BX1" s="454"/>
      <c r="BY1" s="454"/>
      <c r="BZ1" s="454"/>
      <c r="CB1" s="454"/>
      <c r="CC1" s="454"/>
      <c r="CD1" s="454"/>
      <c r="CF1" s="454"/>
      <c r="CG1" s="454"/>
      <c r="CH1" s="454"/>
      <c r="CJ1" s="454"/>
      <c r="CK1" s="454"/>
      <c r="CL1" s="454"/>
      <c r="CN1" s="454"/>
      <c r="CO1" s="454"/>
      <c r="CP1" s="454"/>
      <c r="CR1" s="454"/>
      <c r="CS1" s="454"/>
      <c r="CT1" s="454"/>
      <c r="CV1" s="454"/>
      <c r="CW1" s="454"/>
      <c r="CX1" s="454"/>
      <c r="CZ1" s="454"/>
      <c r="DA1" s="454"/>
      <c r="DB1" s="454"/>
      <c r="DD1" s="454"/>
      <c r="DE1" s="454"/>
      <c r="DF1" s="454"/>
      <c r="DH1" s="454"/>
      <c r="DI1" s="454"/>
      <c r="DJ1" s="454"/>
      <c r="DL1" s="454"/>
      <c r="DM1" s="454"/>
      <c r="DN1" s="454"/>
      <c r="DP1" s="454"/>
      <c r="DQ1" s="454"/>
      <c r="DR1" s="454"/>
      <c r="DT1" s="454"/>
      <c r="DU1" s="454"/>
      <c r="DV1" s="454"/>
      <c r="DX1" s="454"/>
      <c r="DY1" s="454"/>
      <c r="DZ1" s="454"/>
      <c r="EB1" s="454"/>
      <c r="EC1" s="454"/>
      <c r="ED1" s="454"/>
      <c r="EF1" s="454"/>
      <c r="EG1" s="454"/>
      <c r="EH1" s="454"/>
      <c r="HL1" s="454"/>
      <c r="HM1" s="454"/>
      <c r="HN1" s="454"/>
      <c r="HO1" s="454"/>
      <c r="HP1" s="454"/>
      <c r="HQ1" s="454"/>
      <c r="HR1" s="454"/>
      <c r="HS1" s="454"/>
      <c r="HT1" s="454"/>
      <c r="HU1" s="454"/>
      <c r="HV1" s="454"/>
      <c r="HW1" s="454"/>
      <c r="HX1" s="454"/>
      <c r="HY1" s="454"/>
      <c r="HZ1" s="454"/>
    </row>
    <row r="2" spans="1:234" ht="85.5" customHeight="1" thickBot="1">
      <c r="A2" s="773">
        <v>46023</v>
      </c>
      <c r="B2" s="773"/>
      <c r="C2" s="773"/>
      <c r="H2" s="456">
        <f>H17/24</f>
        <v>33.840416666666691</v>
      </c>
      <c r="I2" s="454"/>
      <c r="J2" s="454"/>
      <c r="L2" s="456">
        <f>L17/24</f>
        <v>125</v>
      </c>
      <c r="M2" s="454"/>
      <c r="N2" s="454"/>
      <c r="P2" s="456">
        <f>P17/24</f>
        <v>47.072137096774405</v>
      </c>
      <c r="Q2" s="454"/>
      <c r="R2" s="454"/>
      <c r="T2" s="456">
        <f>T17/24</f>
        <v>136.77150537634441</v>
      </c>
      <c r="X2" s="456">
        <f>X17/24</f>
        <v>26.834193548387116</v>
      </c>
      <c r="AB2" s="456">
        <f>AB17/24</f>
        <v>229.16666666666666</v>
      </c>
      <c r="AF2" s="456">
        <f>AF17/24</f>
        <v>6.9571102150537589</v>
      </c>
      <c r="AJ2" s="456">
        <f>AJ17/24</f>
        <v>25.156801075268703</v>
      </c>
      <c r="AN2" s="456">
        <f>AN17/24</f>
        <v>28.053145161290292</v>
      </c>
      <c r="AR2" s="456">
        <f>AR17/24</f>
        <v>188.09162634408594</v>
      </c>
      <c r="AV2" s="456">
        <f>AV17/24</f>
        <v>284.29426075268839</v>
      </c>
      <c r="AZ2" s="456">
        <f>AZ17/24</f>
        <v>119.76360215053762</v>
      </c>
      <c r="BD2" s="456">
        <f>BD17/24</f>
        <v>20.833333333333332</v>
      </c>
      <c r="BH2" s="456">
        <f>BH17/24</f>
        <v>150</v>
      </c>
      <c r="BL2" s="456">
        <f>BL17/24</f>
        <v>362.75237903225798</v>
      </c>
      <c r="BP2" s="456">
        <f>BP17/24</f>
        <v>38.587270161290327</v>
      </c>
      <c r="BT2" s="456">
        <f>BT17/24</f>
        <v>229.16666666666666</v>
      </c>
      <c r="BX2" s="456">
        <f>BX17/24</f>
        <v>2.9189516129032218</v>
      </c>
      <c r="CF2" s="456">
        <f>CF17/24</f>
        <v>145.83333333333334</v>
      </c>
      <c r="CJ2" s="456">
        <f>CJ17/24</f>
        <v>0</v>
      </c>
      <c r="CN2" s="456">
        <f>CN17/12</f>
        <v>241.79005376343935</v>
      </c>
      <c r="CR2" s="456">
        <f>CR17/24</f>
        <v>145.83333333333334</v>
      </c>
      <c r="CZ2" s="456">
        <f>CZ17/24</f>
        <v>485.81477284946186</v>
      </c>
      <c r="DD2" s="456">
        <f>DD17/24</f>
        <v>84.202513440860116</v>
      </c>
      <c r="DH2" s="456">
        <f>DH17/24</f>
        <v>28.279166666666601</v>
      </c>
      <c r="DL2" s="456">
        <f>DL17/24</f>
        <v>296.74383064516149</v>
      </c>
      <c r="DP2" s="456">
        <f>DP17/17</f>
        <v>173.16922201138519</v>
      </c>
      <c r="DT2" s="456">
        <f>DT17/24</f>
        <v>85.136438172043015</v>
      </c>
      <c r="DX2" s="456">
        <f>DX17/24</f>
        <v>59.980430107526878</v>
      </c>
      <c r="EB2" s="456">
        <f>EB17/24</f>
        <v>10.873924731182811</v>
      </c>
      <c r="EF2" s="456">
        <f>EF17/24</f>
        <v>458.62697580645187</v>
      </c>
      <c r="EJ2" s="456">
        <f>EJ17/24</f>
        <v>124.98103494623656</v>
      </c>
      <c r="EN2" s="456">
        <f>EN17/24</f>
        <v>158.31975806451601</v>
      </c>
      <c r="ER2" s="456">
        <f>ER17/24</f>
        <v>229.16666666666666</v>
      </c>
      <c r="EV2" s="456">
        <f>EV17/24</f>
        <v>240.6954032258063</v>
      </c>
      <c r="EZ2" s="456">
        <f>EZ17/24</f>
        <v>1000</v>
      </c>
      <c r="FD2" s="456">
        <f>FD17/16</f>
        <v>500</v>
      </c>
      <c r="FH2" s="456">
        <f>FH17/24</f>
        <v>87.735322580645274</v>
      </c>
      <c r="FX2" s="456">
        <f>FX17/24</f>
        <v>0</v>
      </c>
      <c r="GB2" s="456">
        <f>GB17/24</f>
        <v>125.75173387096778</v>
      </c>
      <c r="GF2" s="456">
        <f>GF17/24</f>
        <v>85.208319892473114</v>
      </c>
      <c r="GJ2" s="456">
        <f>GJ17/24</f>
        <v>15.400446236559022</v>
      </c>
      <c r="GN2" s="456">
        <f>GN17/24</f>
        <v>0</v>
      </c>
      <c r="GR2" s="456">
        <f>GR17/24</f>
        <v>145.83333333333334</v>
      </c>
      <c r="GV2" s="456">
        <f>GV17/24</f>
        <v>46.745846774193126</v>
      </c>
      <c r="HD2" s="456">
        <f>HD17/24</f>
        <v>106.23760752688207</v>
      </c>
      <c r="HH2" s="456">
        <f>HH17/24</f>
        <v>0</v>
      </c>
      <c r="HL2" s="454"/>
    </row>
    <row r="3" spans="1:234" ht="23.25" customHeight="1" thickTop="1">
      <c r="A3" s="780" t="s">
        <v>1</v>
      </c>
      <c r="B3" s="778" t="s">
        <v>2</v>
      </c>
      <c r="C3" s="778" t="s">
        <v>93</v>
      </c>
      <c r="D3" s="774" t="s">
        <v>19</v>
      </c>
      <c r="E3" s="775"/>
      <c r="F3" s="775"/>
      <c r="G3" s="776"/>
      <c r="H3" s="777" t="s">
        <v>21</v>
      </c>
      <c r="I3" s="777"/>
      <c r="J3" s="777"/>
      <c r="K3" s="458"/>
      <c r="L3" s="777" t="s">
        <v>22</v>
      </c>
      <c r="M3" s="777"/>
      <c r="N3" s="777"/>
      <c r="O3" s="458"/>
      <c r="P3" s="777" t="s">
        <v>23</v>
      </c>
      <c r="Q3" s="777"/>
      <c r="R3" s="777"/>
      <c r="S3" s="458"/>
      <c r="T3" s="777" t="s">
        <v>24</v>
      </c>
      <c r="U3" s="777"/>
      <c r="V3" s="777"/>
      <c r="W3" s="458"/>
      <c r="X3" s="777" t="s">
        <v>25</v>
      </c>
      <c r="Y3" s="777"/>
      <c r="Z3" s="777"/>
      <c r="AA3" s="458"/>
      <c r="AB3" s="777" t="s">
        <v>26</v>
      </c>
      <c r="AC3" s="777"/>
      <c r="AD3" s="777"/>
      <c r="AE3" s="458"/>
      <c r="AF3" s="777" t="s">
        <v>27</v>
      </c>
      <c r="AG3" s="777"/>
      <c r="AH3" s="777"/>
      <c r="AI3" s="458"/>
      <c r="AJ3" s="777" t="s">
        <v>28</v>
      </c>
      <c r="AK3" s="777"/>
      <c r="AL3" s="777"/>
      <c r="AM3" s="458"/>
      <c r="AN3" s="777" t="s">
        <v>29</v>
      </c>
      <c r="AO3" s="777"/>
      <c r="AP3" s="777"/>
      <c r="AQ3" s="458"/>
      <c r="AR3" s="777" t="s">
        <v>30</v>
      </c>
      <c r="AS3" s="777"/>
      <c r="AT3" s="777"/>
      <c r="AU3" s="458"/>
      <c r="AV3" s="777" t="s">
        <v>31</v>
      </c>
      <c r="AW3" s="777"/>
      <c r="AX3" s="777"/>
      <c r="AY3" s="458"/>
      <c r="AZ3" s="777" t="s">
        <v>32</v>
      </c>
      <c r="BA3" s="777"/>
      <c r="BB3" s="777"/>
      <c r="BC3" s="458"/>
      <c r="BD3" s="777" t="s">
        <v>39</v>
      </c>
      <c r="BE3" s="777"/>
      <c r="BF3" s="777"/>
      <c r="BG3" s="458"/>
      <c r="BH3" s="777" t="s">
        <v>35</v>
      </c>
      <c r="BI3" s="777"/>
      <c r="BJ3" s="777"/>
      <c r="BK3" s="458"/>
      <c r="BL3" s="777" t="s">
        <v>36</v>
      </c>
      <c r="BM3" s="777"/>
      <c r="BN3" s="777"/>
      <c r="BO3" s="458"/>
      <c r="BP3" s="777" t="s">
        <v>40</v>
      </c>
      <c r="BQ3" s="777"/>
      <c r="BR3" s="777"/>
      <c r="BS3" s="458"/>
      <c r="BT3" s="782" t="s">
        <v>41</v>
      </c>
      <c r="BU3" s="777"/>
      <c r="BV3" s="777"/>
      <c r="BW3" s="458"/>
      <c r="BX3" s="782" t="s">
        <v>42</v>
      </c>
      <c r="BY3" s="777"/>
      <c r="BZ3" s="777"/>
      <c r="CA3" s="458"/>
      <c r="CB3" s="782" t="s">
        <v>44</v>
      </c>
      <c r="CC3" s="777"/>
      <c r="CD3" s="777"/>
      <c r="CE3" s="458"/>
      <c r="CF3" s="782" t="s">
        <v>45</v>
      </c>
      <c r="CG3" s="777"/>
      <c r="CH3" s="777"/>
      <c r="CI3" s="458"/>
      <c r="CJ3" s="782" t="s">
        <v>46</v>
      </c>
      <c r="CK3" s="777"/>
      <c r="CL3" s="777"/>
      <c r="CM3" s="458"/>
      <c r="CN3" s="782" t="s">
        <v>47</v>
      </c>
      <c r="CO3" s="777"/>
      <c r="CP3" s="777"/>
      <c r="CQ3" s="458"/>
      <c r="CR3" s="782" t="s">
        <v>38</v>
      </c>
      <c r="CS3" s="777"/>
      <c r="CT3" s="777"/>
      <c r="CU3" s="458"/>
      <c r="CV3" s="777" t="s">
        <v>51</v>
      </c>
      <c r="CW3" s="777"/>
      <c r="CX3" s="777"/>
      <c r="CY3" s="458"/>
      <c r="CZ3" s="777" t="s">
        <v>33</v>
      </c>
      <c r="DA3" s="777"/>
      <c r="DB3" s="777"/>
      <c r="DC3" s="458"/>
      <c r="DD3" s="777" t="s">
        <v>53</v>
      </c>
      <c r="DE3" s="777"/>
      <c r="DF3" s="777"/>
      <c r="DG3" s="458"/>
      <c r="DH3" s="782" t="s">
        <v>54</v>
      </c>
      <c r="DI3" s="777"/>
      <c r="DJ3" s="777"/>
      <c r="DK3" s="458"/>
      <c r="DL3" s="777" t="s">
        <v>55</v>
      </c>
      <c r="DM3" s="777"/>
      <c r="DN3" s="777"/>
      <c r="DO3" s="458"/>
      <c r="DP3" s="777" t="s">
        <v>56</v>
      </c>
      <c r="DQ3" s="777"/>
      <c r="DR3" s="777"/>
      <c r="DS3" s="458"/>
      <c r="DT3" s="777" t="s">
        <v>57</v>
      </c>
      <c r="DU3" s="777"/>
      <c r="DV3" s="777"/>
      <c r="DW3" s="458"/>
      <c r="DX3" s="777" t="s">
        <v>58</v>
      </c>
      <c r="DY3" s="777"/>
      <c r="DZ3" s="777"/>
      <c r="EA3" s="458"/>
      <c r="EB3" s="777" t="s">
        <v>59</v>
      </c>
      <c r="EC3" s="777"/>
      <c r="ED3" s="777"/>
      <c r="EE3" s="458"/>
      <c r="EF3" s="777" t="s">
        <v>60</v>
      </c>
      <c r="EG3" s="777"/>
      <c r="EH3" s="777"/>
      <c r="EI3" s="458"/>
      <c r="EJ3" s="777" t="s">
        <v>61</v>
      </c>
      <c r="EK3" s="777"/>
      <c r="EL3" s="777"/>
      <c r="EM3" s="458"/>
      <c r="EN3" s="777" t="s">
        <v>62</v>
      </c>
      <c r="EO3" s="777"/>
      <c r="EP3" s="777"/>
      <c r="EQ3" s="458"/>
      <c r="ER3" s="777" t="s">
        <v>63</v>
      </c>
      <c r="ES3" s="777"/>
      <c r="ET3" s="777"/>
      <c r="EU3" s="458"/>
      <c r="EV3" s="777" t="s">
        <v>37</v>
      </c>
      <c r="EW3" s="777"/>
      <c r="EX3" s="777"/>
      <c r="EY3" s="458"/>
      <c r="EZ3" s="777" t="s">
        <v>64</v>
      </c>
      <c r="FA3" s="777"/>
      <c r="FB3" s="777"/>
      <c r="FC3" s="458"/>
      <c r="FD3" s="777" t="s">
        <v>65</v>
      </c>
      <c r="FE3" s="777"/>
      <c r="FF3" s="777"/>
      <c r="FG3" s="458"/>
      <c r="FH3" s="777" t="s">
        <v>66</v>
      </c>
      <c r="FI3" s="777"/>
      <c r="FJ3" s="777"/>
      <c r="FK3" s="458"/>
      <c r="FL3" s="777" t="s">
        <v>67</v>
      </c>
      <c r="FM3" s="777"/>
      <c r="FN3" s="777"/>
      <c r="FO3" s="458"/>
      <c r="FP3" s="777" t="s">
        <v>68</v>
      </c>
      <c r="FQ3" s="777"/>
      <c r="FR3" s="777"/>
      <c r="FS3" s="458"/>
      <c r="FT3" s="777" t="s">
        <v>69</v>
      </c>
      <c r="FU3" s="777"/>
      <c r="FV3" s="777"/>
      <c r="FW3" s="458"/>
      <c r="FX3" s="777" t="s">
        <v>70</v>
      </c>
      <c r="FY3" s="777"/>
      <c r="FZ3" s="777"/>
      <c r="GA3" s="458"/>
      <c r="GB3" s="777" t="s">
        <v>71</v>
      </c>
      <c r="GC3" s="777"/>
      <c r="GD3" s="777"/>
      <c r="GE3" s="458"/>
      <c r="GF3" s="777" t="s">
        <v>72</v>
      </c>
      <c r="GG3" s="777"/>
      <c r="GH3" s="777"/>
      <c r="GI3" s="458"/>
      <c r="GJ3" s="777" t="s">
        <v>73</v>
      </c>
      <c r="GK3" s="777"/>
      <c r="GL3" s="777"/>
      <c r="GM3" s="458"/>
      <c r="GN3" s="777" t="s">
        <v>79</v>
      </c>
      <c r="GO3" s="777"/>
      <c r="GP3" s="777"/>
      <c r="GQ3" s="458"/>
      <c r="GR3" s="777" t="s">
        <v>74</v>
      </c>
      <c r="GS3" s="777"/>
      <c r="GT3" s="777"/>
      <c r="GU3" s="458"/>
      <c r="GV3" s="777" t="s">
        <v>75</v>
      </c>
      <c r="GW3" s="777"/>
      <c r="GX3" s="777"/>
      <c r="GY3" s="458"/>
      <c r="GZ3" s="777" t="s">
        <v>77</v>
      </c>
      <c r="HA3" s="777"/>
      <c r="HB3" s="777"/>
      <c r="HC3" s="458"/>
      <c r="HD3" s="777" t="s">
        <v>78</v>
      </c>
      <c r="HE3" s="777"/>
      <c r="HF3" s="777"/>
      <c r="HG3" s="458"/>
      <c r="HH3" s="777" t="s">
        <v>80</v>
      </c>
      <c r="HI3" s="777"/>
      <c r="HJ3" s="777"/>
      <c r="HK3" s="783"/>
    </row>
    <row r="4" spans="1:234" ht="15.75" customHeight="1" thickBot="1">
      <c r="A4" s="781"/>
      <c r="B4" s="779"/>
      <c r="C4" s="779"/>
      <c r="D4" s="459" t="s">
        <v>94</v>
      </c>
      <c r="E4" s="459" t="s">
        <v>95</v>
      </c>
      <c r="F4" s="459" t="s">
        <v>96</v>
      </c>
      <c r="G4" s="460" t="s">
        <v>97</v>
      </c>
      <c r="H4" s="461" t="s">
        <v>94</v>
      </c>
      <c r="I4" s="461" t="s">
        <v>95</v>
      </c>
      <c r="J4" s="461" t="s">
        <v>96</v>
      </c>
      <c r="K4" s="486" t="s">
        <v>97</v>
      </c>
      <c r="L4" s="461" t="s">
        <v>94</v>
      </c>
      <c r="M4" s="461" t="s">
        <v>95</v>
      </c>
      <c r="N4" s="461" t="s">
        <v>96</v>
      </c>
      <c r="O4" s="486" t="s">
        <v>97</v>
      </c>
      <c r="P4" s="461" t="s">
        <v>94</v>
      </c>
      <c r="Q4" s="461" t="s">
        <v>95</v>
      </c>
      <c r="R4" s="461" t="s">
        <v>96</v>
      </c>
      <c r="S4" s="486" t="s">
        <v>97</v>
      </c>
      <c r="T4" s="461" t="s">
        <v>94</v>
      </c>
      <c r="U4" s="461" t="s">
        <v>95</v>
      </c>
      <c r="V4" s="461" t="s">
        <v>96</v>
      </c>
      <c r="W4" s="486" t="s">
        <v>97</v>
      </c>
      <c r="X4" s="461" t="s">
        <v>94</v>
      </c>
      <c r="Y4" s="461" t="s">
        <v>95</v>
      </c>
      <c r="Z4" s="461" t="s">
        <v>96</v>
      </c>
      <c r="AA4" s="486" t="s">
        <v>97</v>
      </c>
      <c r="AB4" s="461" t="s">
        <v>94</v>
      </c>
      <c r="AC4" s="461" t="s">
        <v>95</v>
      </c>
      <c r="AD4" s="461" t="s">
        <v>96</v>
      </c>
      <c r="AE4" s="486" t="s">
        <v>97</v>
      </c>
      <c r="AF4" s="461" t="s">
        <v>94</v>
      </c>
      <c r="AG4" s="461" t="s">
        <v>95</v>
      </c>
      <c r="AH4" s="461" t="s">
        <v>96</v>
      </c>
      <c r="AI4" s="486" t="s">
        <v>97</v>
      </c>
      <c r="AJ4" s="461" t="s">
        <v>94</v>
      </c>
      <c r="AK4" s="461" t="s">
        <v>95</v>
      </c>
      <c r="AL4" s="461" t="s">
        <v>96</v>
      </c>
      <c r="AM4" s="486" t="s">
        <v>97</v>
      </c>
      <c r="AN4" s="461" t="s">
        <v>94</v>
      </c>
      <c r="AO4" s="461" t="s">
        <v>95</v>
      </c>
      <c r="AP4" s="461" t="s">
        <v>96</v>
      </c>
      <c r="AQ4" s="486" t="s">
        <v>97</v>
      </c>
      <c r="AR4" s="461" t="s">
        <v>94</v>
      </c>
      <c r="AS4" s="461" t="s">
        <v>95</v>
      </c>
      <c r="AT4" s="461" t="s">
        <v>96</v>
      </c>
      <c r="AU4" s="486" t="s">
        <v>97</v>
      </c>
      <c r="AV4" s="461" t="s">
        <v>94</v>
      </c>
      <c r="AW4" s="461" t="s">
        <v>95</v>
      </c>
      <c r="AX4" s="461" t="s">
        <v>96</v>
      </c>
      <c r="AY4" s="486" t="s">
        <v>97</v>
      </c>
      <c r="AZ4" s="461" t="s">
        <v>94</v>
      </c>
      <c r="BA4" s="461" t="s">
        <v>95</v>
      </c>
      <c r="BB4" s="461" t="s">
        <v>96</v>
      </c>
      <c r="BC4" s="486" t="s">
        <v>97</v>
      </c>
      <c r="BD4" s="461" t="s">
        <v>94</v>
      </c>
      <c r="BE4" s="461" t="s">
        <v>95</v>
      </c>
      <c r="BF4" s="461" t="s">
        <v>96</v>
      </c>
      <c r="BG4" s="486" t="s">
        <v>97</v>
      </c>
      <c r="BH4" s="461" t="s">
        <v>94</v>
      </c>
      <c r="BI4" s="461" t="s">
        <v>95</v>
      </c>
      <c r="BJ4" s="461" t="s">
        <v>96</v>
      </c>
      <c r="BK4" s="486" t="s">
        <v>97</v>
      </c>
      <c r="BL4" s="461" t="s">
        <v>94</v>
      </c>
      <c r="BM4" s="461" t="s">
        <v>95</v>
      </c>
      <c r="BN4" s="461" t="s">
        <v>96</v>
      </c>
      <c r="BO4" s="486" t="s">
        <v>97</v>
      </c>
      <c r="BP4" s="461" t="s">
        <v>94</v>
      </c>
      <c r="BQ4" s="461" t="s">
        <v>95</v>
      </c>
      <c r="BR4" s="461" t="s">
        <v>96</v>
      </c>
      <c r="BS4" s="486" t="s">
        <v>97</v>
      </c>
      <c r="BT4" s="461" t="s">
        <v>94</v>
      </c>
      <c r="BU4" s="461" t="s">
        <v>95</v>
      </c>
      <c r="BV4" s="461" t="s">
        <v>96</v>
      </c>
      <c r="BW4" s="486" t="s">
        <v>97</v>
      </c>
      <c r="BX4" s="461" t="s">
        <v>94</v>
      </c>
      <c r="BY4" s="461" t="s">
        <v>95</v>
      </c>
      <c r="BZ4" s="461" t="s">
        <v>96</v>
      </c>
      <c r="CA4" s="486" t="s">
        <v>97</v>
      </c>
      <c r="CB4" s="461" t="s">
        <v>94</v>
      </c>
      <c r="CC4" s="461" t="s">
        <v>95</v>
      </c>
      <c r="CD4" s="461" t="s">
        <v>96</v>
      </c>
      <c r="CE4" s="486" t="s">
        <v>97</v>
      </c>
      <c r="CF4" s="461" t="s">
        <v>94</v>
      </c>
      <c r="CG4" s="461" t="s">
        <v>95</v>
      </c>
      <c r="CH4" s="461" t="s">
        <v>96</v>
      </c>
      <c r="CI4" s="486" t="s">
        <v>97</v>
      </c>
      <c r="CJ4" s="461" t="s">
        <v>94</v>
      </c>
      <c r="CK4" s="461" t="s">
        <v>95</v>
      </c>
      <c r="CL4" s="461" t="s">
        <v>96</v>
      </c>
      <c r="CM4" s="486" t="s">
        <v>97</v>
      </c>
      <c r="CN4" s="461" t="s">
        <v>94</v>
      </c>
      <c r="CO4" s="461" t="s">
        <v>95</v>
      </c>
      <c r="CP4" s="461" t="s">
        <v>96</v>
      </c>
      <c r="CQ4" s="486" t="s">
        <v>97</v>
      </c>
      <c r="CR4" s="461" t="s">
        <v>94</v>
      </c>
      <c r="CS4" s="461" t="s">
        <v>95</v>
      </c>
      <c r="CT4" s="461" t="s">
        <v>96</v>
      </c>
      <c r="CU4" s="486" t="s">
        <v>97</v>
      </c>
      <c r="CV4" s="461" t="s">
        <v>94</v>
      </c>
      <c r="CW4" s="461" t="s">
        <v>95</v>
      </c>
      <c r="CX4" s="461" t="s">
        <v>96</v>
      </c>
      <c r="CY4" s="486" t="s">
        <v>97</v>
      </c>
      <c r="CZ4" s="461" t="s">
        <v>94</v>
      </c>
      <c r="DA4" s="461" t="s">
        <v>95</v>
      </c>
      <c r="DB4" s="461" t="s">
        <v>96</v>
      </c>
      <c r="DC4" s="486" t="s">
        <v>97</v>
      </c>
      <c r="DD4" s="461" t="s">
        <v>94</v>
      </c>
      <c r="DE4" s="461" t="s">
        <v>95</v>
      </c>
      <c r="DF4" s="461" t="s">
        <v>96</v>
      </c>
      <c r="DG4" s="486" t="s">
        <v>97</v>
      </c>
      <c r="DH4" s="461" t="s">
        <v>94</v>
      </c>
      <c r="DI4" s="461" t="s">
        <v>95</v>
      </c>
      <c r="DJ4" s="461" t="s">
        <v>96</v>
      </c>
      <c r="DK4" s="486" t="s">
        <v>97</v>
      </c>
      <c r="DL4" s="461" t="s">
        <v>94</v>
      </c>
      <c r="DM4" s="461" t="s">
        <v>95</v>
      </c>
      <c r="DN4" s="461" t="s">
        <v>96</v>
      </c>
      <c r="DO4" s="486" t="s">
        <v>97</v>
      </c>
      <c r="DP4" s="461" t="s">
        <v>94</v>
      </c>
      <c r="DQ4" s="461" t="s">
        <v>95</v>
      </c>
      <c r="DR4" s="461" t="s">
        <v>96</v>
      </c>
      <c r="DS4" s="486" t="s">
        <v>97</v>
      </c>
      <c r="DT4" s="461" t="s">
        <v>94</v>
      </c>
      <c r="DU4" s="461" t="s">
        <v>95</v>
      </c>
      <c r="DV4" s="461" t="s">
        <v>96</v>
      </c>
      <c r="DW4" s="486" t="s">
        <v>97</v>
      </c>
      <c r="DX4" s="461" t="s">
        <v>94</v>
      </c>
      <c r="DY4" s="461" t="s">
        <v>95</v>
      </c>
      <c r="DZ4" s="461" t="s">
        <v>96</v>
      </c>
      <c r="EA4" s="486" t="s">
        <v>97</v>
      </c>
      <c r="EB4" s="461" t="s">
        <v>94</v>
      </c>
      <c r="EC4" s="461" t="s">
        <v>95</v>
      </c>
      <c r="ED4" s="461" t="s">
        <v>96</v>
      </c>
      <c r="EE4" s="486" t="s">
        <v>97</v>
      </c>
      <c r="EF4" s="461" t="s">
        <v>94</v>
      </c>
      <c r="EG4" s="461" t="s">
        <v>95</v>
      </c>
      <c r="EH4" s="461" t="s">
        <v>96</v>
      </c>
      <c r="EI4" s="486" t="s">
        <v>97</v>
      </c>
      <c r="EJ4" s="461" t="s">
        <v>94</v>
      </c>
      <c r="EK4" s="461" t="s">
        <v>95</v>
      </c>
      <c r="EL4" s="461" t="s">
        <v>96</v>
      </c>
      <c r="EM4" s="486" t="s">
        <v>97</v>
      </c>
      <c r="EN4" s="461" t="s">
        <v>94</v>
      </c>
      <c r="EO4" s="461" t="s">
        <v>95</v>
      </c>
      <c r="EP4" s="461" t="s">
        <v>96</v>
      </c>
      <c r="EQ4" s="486" t="s">
        <v>97</v>
      </c>
      <c r="ER4" s="461" t="s">
        <v>94</v>
      </c>
      <c r="ES4" s="461" t="s">
        <v>95</v>
      </c>
      <c r="ET4" s="461" t="s">
        <v>96</v>
      </c>
      <c r="EU4" s="486" t="s">
        <v>97</v>
      </c>
      <c r="EV4" s="461" t="s">
        <v>94</v>
      </c>
      <c r="EW4" s="461" t="s">
        <v>95</v>
      </c>
      <c r="EX4" s="461" t="s">
        <v>96</v>
      </c>
      <c r="EY4" s="486" t="s">
        <v>97</v>
      </c>
      <c r="EZ4" s="461" t="s">
        <v>94</v>
      </c>
      <c r="FA4" s="461" t="s">
        <v>95</v>
      </c>
      <c r="FB4" s="461" t="s">
        <v>96</v>
      </c>
      <c r="FC4" s="486" t="s">
        <v>97</v>
      </c>
      <c r="FD4" s="461" t="s">
        <v>94</v>
      </c>
      <c r="FE4" s="461" t="s">
        <v>95</v>
      </c>
      <c r="FF4" s="461" t="s">
        <v>96</v>
      </c>
      <c r="FG4" s="486" t="s">
        <v>97</v>
      </c>
      <c r="FH4" s="461" t="s">
        <v>94</v>
      </c>
      <c r="FI4" s="461" t="s">
        <v>95</v>
      </c>
      <c r="FJ4" s="461" t="s">
        <v>96</v>
      </c>
      <c r="FK4" s="486" t="s">
        <v>97</v>
      </c>
      <c r="FL4" s="461" t="s">
        <v>94</v>
      </c>
      <c r="FM4" s="461" t="s">
        <v>95</v>
      </c>
      <c r="FN4" s="461" t="s">
        <v>96</v>
      </c>
      <c r="FO4" s="486" t="s">
        <v>97</v>
      </c>
      <c r="FP4" s="461" t="s">
        <v>94</v>
      </c>
      <c r="FQ4" s="461" t="s">
        <v>95</v>
      </c>
      <c r="FR4" s="461" t="s">
        <v>96</v>
      </c>
      <c r="FS4" s="486" t="s">
        <v>97</v>
      </c>
      <c r="FT4" s="461" t="s">
        <v>94</v>
      </c>
      <c r="FU4" s="461" t="s">
        <v>95</v>
      </c>
      <c r="FV4" s="461" t="s">
        <v>96</v>
      </c>
      <c r="FW4" s="486" t="s">
        <v>97</v>
      </c>
      <c r="FX4" s="461" t="s">
        <v>94</v>
      </c>
      <c r="FY4" s="461" t="s">
        <v>95</v>
      </c>
      <c r="FZ4" s="461" t="s">
        <v>96</v>
      </c>
      <c r="GA4" s="486" t="s">
        <v>97</v>
      </c>
      <c r="GB4" s="461" t="s">
        <v>94</v>
      </c>
      <c r="GC4" s="461" t="s">
        <v>95</v>
      </c>
      <c r="GD4" s="461" t="s">
        <v>96</v>
      </c>
      <c r="GE4" s="486" t="s">
        <v>97</v>
      </c>
      <c r="GF4" s="461" t="s">
        <v>94</v>
      </c>
      <c r="GG4" s="461" t="s">
        <v>95</v>
      </c>
      <c r="GH4" s="461" t="s">
        <v>96</v>
      </c>
      <c r="GI4" s="486" t="s">
        <v>97</v>
      </c>
      <c r="GJ4" s="461" t="s">
        <v>94</v>
      </c>
      <c r="GK4" s="461" t="s">
        <v>95</v>
      </c>
      <c r="GL4" s="461" t="s">
        <v>96</v>
      </c>
      <c r="GM4" s="486" t="s">
        <v>97</v>
      </c>
      <c r="GN4" s="461" t="s">
        <v>94</v>
      </c>
      <c r="GO4" s="461" t="s">
        <v>95</v>
      </c>
      <c r="GP4" s="461" t="s">
        <v>96</v>
      </c>
      <c r="GQ4" s="486" t="s">
        <v>97</v>
      </c>
      <c r="GR4" s="461" t="s">
        <v>94</v>
      </c>
      <c r="GS4" s="461" t="s">
        <v>95</v>
      </c>
      <c r="GT4" s="461" t="s">
        <v>96</v>
      </c>
      <c r="GU4" s="486" t="s">
        <v>97</v>
      </c>
      <c r="GV4" s="461" t="s">
        <v>94</v>
      </c>
      <c r="GW4" s="461" t="s">
        <v>95</v>
      </c>
      <c r="GX4" s="461" t="s">
        <v>96</v>
      </c>
      <c r="GY4" s="486" t="s">
        <v>97</v>
      </c>
      <c r="GZ4" s="461" t="s">
        <v>94</v>
      </c>
      <c r="HA4" s="461" t="s">
        <v>95</v>
      </c>
      <c r="HB4" s="461" t="s">
        <v>96</v>
      </c>
      <c r="HC4" s="486" t="s">
        <v>97</v>
      </c>
      <c r="HD4" s="461" t="s">
        <v>94</v>
      </c>
      <c r="HE4" s="461" t="s">
        <v>95</v>
      </c>
      <c r="HF4" s="461" t="s">
        <v>96</v>
      </c>
      <c r="HG4" s="486" t="s">
        <v>97</v>
      </c>
      <c r="HH4" s="461" t="s">
        <v>94</v>
      </c>
      <c r="HI4" s="461" t="s">
        <v>95</v>
      </c>
      <c r="HJ4" s="461" t="s">
        <v>96</v>
      </c>
      <c r="HK4" s="489" t="s">
        <v>97</v>
      </c>
    </row>
    <row r="5" spans="1:234" ht="15" customHeight="1" thickTop="1">
      <c r="A5" s="786">
        <f>WEEKNUM(B5)</f>
        <v>1</v>
      </c>
      <c r="B5" s="625">
        <f>A2</f>
        <v>46023</v>
      </c>
      <c r="C5" s="625" t="str">
        <f>TEXT(B5,"ddd")</f>
        <v>Kam</v>
      </c>
      <c r="D5" s="703">
        <f>SUMIF($H$4:$HJ$4,$D$4,H5:HJ5)</f>
        <v>145591.93812903223</v>
      </c>
      <c r="E5" s="703">
        <f ca="1">SUMIF($H$4:$HJ$4,$E$4,H5:HJ5)</f>
        <v>123054.11999999739</v>
      </c>
      <c r="F5" s="703">
        <f t="shared" ref="F5:F6" ca="1" si="0">E5-D5</f>
        <v>-22537.818129034844</v>
      </c>
      <c r="G5" s="704">
        <f ca="1">E5/D5</f>
        <v>0.84519872172413502</v>
      </c>
      <c r="H5" s="703">
        <f>INDEX('SO Januari 2026 rev.2'!$B$6:$BK$51,MATCH(B5,'SO Januari 2026 rev.2'!$B$6:$B$51,0),MATCH($H$3,'SO Januari 2026 rev.2'!$B$5:$XK$5,0))</f>
        <v>812.17000000000064</v>
      </c>
      <c r="I5" s="703">
        <f>INDEX('Summary sales'!$A$6:$CA$50,MATCH(B5,'Summary sales'!$A$6:$A$50,0),MATCH($H$3,'Summary sales'!$A$7:$CA$7,0))</f>
        <v>0</v>
      </c>
      <c r="J5" s="703">
        <f t="shared" ref="J5" si="1">I5-H5</f>
        <v>-812.17000000000064</v>
      </c>
      <c r="K5" s="704">
        <f>I5/H5</f>
        <v>0</v>
      </c>
      <c r="L5" s="703">
        <f>INDEX('SO Januari 2026 rev.2'!$B$6:$BK$51,MATCH(B5,'SO Januari 2026 rev.2'!$B$6:$B$51,0),MATCH($L$3,'SO Januari 2026 rev.2'!$B$5:$XK$5,0))</f>
        <v>3000</v>
      </c>
      <c r="M5" s="703">
        <f>INDEX('Summary sales'!$A$6:$CA$50,MATCH($B5,'Summary sales'!$A$6:$A$50,0),MATCH($L$3,'Summary sales'!$A$7:$CA$7,0))</f>
        <v>0</v>
      </c>
      <c r="N5" s="703">
        <f t="shared" ref="N5" si="2">M5-L5</f>
        <v>-3000</v>
      </c>
      <c r="O5" s="704">
        <f>M5/L5</f>
        <v>0</v>
      </c>
      <c r="P5" s="703">
        <f>INDEX('SO Januari 2026 rev.2'!$B$6:$BK$51,MATCH(B5,'SO Januari 2026 rev.2'!$B$6:$B$51,0),MATCH($P$3,'SO Januari 2026 rev.2'!$B$5:$XK$5,0))</f>
        <v>1129.7312903225857</v>
      </c>
      <c r="Q5" s="703">
        <f>INDEX('Summary sales'!$A$6:$CA$50,MATCH($B5,'Summary sales'!$A$6:$A$50,0),MATCH($P$3,'Summary sales'!$A$7:$CA$7,0))</f>
        <v>336</v>
      </c>
      <c r="R5" s="703">
        <f t="shared" ref="R5" si="3">Q5-P5</f>
        <v>-793.73129032258566</v>
      </c>
      <c r="S5" s="704">
        <f>Q5/P5</f>
        <v>0.29741585709647639</v>
      </c>
      <c r="T5" s="703">
        <f>INDEX('SO Januari 2026 rev.2'!$B$6:$BK$51,MATCH(B5,'SO Januari 2026 rev.2'!$B$6:$B$51,0),MATCH($T$3,'SO Januari 2026 rev.2'!$B$5:$XK$5,0))</f>
        <v>0</v>
      </c>
      <c r="U5" s="703">
        <f>INDEX('Summary sales'!$A$6:$CA$50,MATCH($B5,'Summary sales'!$A$6:$A$50,0),MATCH($T$3,'Summary sales'!$A$7:$CA$7,0))</f>
        <v>0</v>
      </c>
      <c r="V5" s="703">
        <f t="shared" ref="V5" si="4">U5-T5</f>
        <v>0</v>
      </c>
      <c r="W5" s="704" t="e">
        <f>U5/T5</f>
        <v>#DIV/0!</v>
      </c>
      <c r="X5" s="703">
        <f>INDEX('SO Januari 2026 rev.2'!$B$6:$BK$51,MATCH(B5,'SO Januari 2026 rev.2'!$B$6:$B$51,0),MATCH($X$3,'SO Januari 2026 rev.2'!$B$5:$XK$5,0))</f>
        <v>644.02064516129076</v>
      </c>
      <c r="Y5" s="703">
        <f>INDEX('Summary sales'!$A$6:$CA$50,MATCH($B5,'Summary sales'!$A$6:$A$50,0),MATCH($X$3,'Summary sales'!$A$7:$CA$7,0))</f>
        <v>302.30000000004657</v>
      </c>
      <c r="Z5" s="703">
        <f t="shared" ref="Z5" si="5">Y5-X5</f>
        <v>-341.72064516124419</v>
      </c>
      <c r="AA5" s="704">
        <f>Y5/X5</f>
        <v>0.46939489016588515</v>
      </c>
      <c r="AB5" s="703">
        <f>INDEX('SO Januari 2026 rev.2'!$B$6:$BK$51,MATCH(B5,'SO Januari 2026 rev.2'!$B$6:$B$51,0),MATCH($AB$3,'SO Januari 2026 rev.2'!$B$5:$XK$5,0))</f>
        <v>5500</v>
      </c>
      <c r="AC5" s="703">
        <f>INDEX('Summary sales'!$A$6:$CA$50,MATCH($B5,'Summary sales'!$A$6:$A$50,0),MATCH($AB$3,'Summary sales'!$A$7:$CA$7,0))</f>
        <v>5597.7299999995157</v>
      </c>
      <c r="AD5" s="703">
        <f t="shared" ref="AD5" si="6">AC5-AB5</f>
        <v>97.729999999515712</v>
      </c>
      <c r="AE5" s="704">
        <f>AC5/AB5</f>
        <v>1.0177690909090029</v>
      </c>
      <c r="AF5" s="703">
        <f>INDEX('SO Januari 2026 rev.2'!$B$6:$BK$51,MATCH(B5,'SO Januari 2026 rev.2'!$B$6:$B$51,0),MATCH($AF$3,'SO Januari 2026 rev.2'!$B$5:$XK$5,0))</f>
        <v>166.97064516129021</v>
      </c>
      <c r="AG5" s="703">
        <f>INDEX('Summary sales'!$A$6:$CA$50,MATCH($B5,'Summary sales'!$A$6:$A$50,0),MATCH($AF$3,'Summary sales'!$A$7:$CA$7,0))</f>
        <v>315.70000000001164</v>
      </c>
      <c r="AH5" s="703">
        <f t="shared" ref="AH5" si="7">AG5-AF5</f>
        <v>148.72935483872143</v>
      </c>
      <c r="AI5" s="704">
        <f>AG5/AF5</f>
        <v>1.8907515132079171</v>
      </c>
      <c r="AJ5" s="703">
        <f>INDEX('SO Januari 2026 rev.2'!$B$6:$BK$51,MATCH(B5,'SO Januari 2026 rev.2'!$B$6:$B$51,0),MATCH($AJ$3,'SO Januari 2026 rev.2'!$B$5:$XK$5,0))</f>
        <v>603.76322580644887</v>
      </c>
      <c r="AK5" s="703">
        <f>INDEX('Summary sales'!$A$6:$CA$50,MATCH($B5,'Summary sales'!$A$6:$A$50,0),MATCH($AJ$3,'Summary sales'!$A$7:$CA$7,0))</f>
        <v>428.04000000003725</v>
      </c>
      <c r="AL5" s="703">
        <f t="shared" ref="AL5" si="8">AK5-AJ5</f>
        <v>-175.72322580641162</v>
      </c>
      <c r="AM5" s="704">
        <f>AK5/AJ5</f>
        <v>0.70895341369673948</v>
      </c>
      <c r="AN5" s="703">
        <f>INDEX('SO Januari 2026 rev.2'!$B$6:$BK$51,MATCH(B5,'SO Januari 2026 rev.2'!$B$6:$B$51,0),MATCH($AN$3,'SO Januari 2026 rev.2'!$B$5:$XK$5,0))</f>
        <v>673.27548387096704</v>
      </c>
      <c r="AO5" s="703">
        <f>INDEX('Summary sales'!$A$6:$CA$50,MATCH($B5,'Summary sales'!$A$6:$A$50,0),MATCH($AN$3,'Summary sales'!$A$7:$CA$7,0))</f>
        <v>231.29000000003725</v>
      </c>
      <c r="AP5" s="703">
        <f t="shared" ref="AP5" si="9">AO5-AN5</f>
        <v>-441.98548387092978</v>
      </c>
      <c r="AQ5" s="704">
        <f>AO5/AN5</f>
        <v>0.34352951435309337</v>
      </c>
      <c r="AR5" s="703">
        <f>INDEX('SO Januari 2026 rev.2'!$B$6:$BK$51,MATCH(B5,'SO Januari 2026 rev.2'!$B$6:$B$51,0),MATCH($AR$3,'SO Januari 2026 rev.2'!$B$5:$XK$5,0))</f>
        <v>4514.1990322580623</v>
      </c>
      <c r="AS5" s="703">
        <f>INDEX('Summary sales'!$A$6:$CA$50,MATCH($B5,'Summary sales'!$A$6:$A$50,0),MATCH($AR$3,'Summary sales'!$A$7:$CA$7,0))</f>
        <v>0</v>
      </c>
      <c r="AT5" s="703">
        <f t="shared" ref="AT5" si="10">AS5-AR5</f>
        <v>-4514.1990322580623</v>
      </c>
      <c r="AU5" s="704">
        <f>AS5/AR5</f>
        <v>0</v>
      </c>
      <c r="AV5" s="703">
        <f>INDEX('SO Januari 2026 rev.2'!$B$6:$BK$51,MATCH(B5,'SO Januari 2026 rev.2'!$B$6:$B$51,0),MATCH($AV$3,'SO Januari 2026 rev.2'!$B$5:$XK$5,0))</f>
        <v>6823.0622580645213</v>
      </c>
      <c r="AW5" s="703">
        <f ca="1">INDEX('Summary sales'!$A$6:$CA$50,MATCH($B5,'Summary sales'!$A$6:$A$50,0),MATCH($AV$3,'Summary sales'!$A$7:$CA$7,0))</f>
        <v>83.979999999981374</v>
      </c>
      <c r="AX5" s="703">
        <f t="shared" ref="AX5" ca="1" si="11">AW5-AV5</f>
        <v>-6739.0822580645399</v>
      </c>
      <c r="AY5" s="704">
        <f ca="1">AW5/AV5</f>
        <v>1.2308256443171272E-2</v>
      </c>
      <c r="AZ5" s="703">
        <f>INDEX('SO Januari 2026 rev.2'!$B$6:$BK$51,MATCH(B5,'SO Januari 2026 rev.2'!$B$6:$B$51,0),MATCH($AZ$3,'SO Januari 2026 rev.2'!$B$5:$XK$5,0))</f>
        <v>0</v>
      </c>
      <c r="BA5" s="703">
        <f>INDEX('Summary sales'!$A$6:$CA$50,MATCH($B5,'Summary sales'!$A$6:$A$50,0),MATCH($AZ$3,'Summary sales'!$A$7:$CA$7,0))</f>
        <v>79.03000000002794</v>
      </c>
      <c r="BB5" s="703">
        <f t="shared" ref="BB5" si="12">BA5-AZ5</f>
        <v>79.03000000002794</v>
      </c>
      <c r="BC5" s="704" t="e">
        <f>BA5/AZ5</f>
        <v>#DIV/0!</v>
      </c>
      <c r="BD5" s="703">
        <f>INDEX('SO Januari 2026 rev.2'!$B$6:$BK$51,MATCH(B5,'SO Januari 2026 rev.2'!$B$6:$B$51,0),MATCH($BD$3,'SO Januari 2026 rev.2'!$B$5:$XK$5,0))</f>
        <v>500</v>
      </c>
      <c r="BE5" s="703">
        <f>INDEX('Summary sales'!$A$6:$CA$50,MATCH($B5,'Summary sales'!$A$6:$A$50,0),MATCH($BD$3,'Summary sales'!$A$7:$CA$7,0))</f>
        <v>0</v>
      </c>
      <c r="BF5" s="703">
        <f t="shared" ref="BF5" si="13">BE5-BD5</f>
        <v>-500</v>
      </c>
      <c r="BG5" s="704">
        <f>BE5/BD5</f>
        <v>0</v>
      </c>
      <c r="BH5" s="703">
        <f>INDEX('SO Januari 2026 rev.2'!$B$6:$BK$51,MATCH(B5,'SO Januari 2026 rev.2'!$B$6:$B$51,0),MATCH($BH$3,'SO Januari 2026 rev.2'!$B$5:$XK$5,0))</f>
        <v>3600</v>
      </c>
      <c r="BI5" s="703">
        <f>INDEX('Summary sales'!$A$6:$CA$50,MATCH($B5,'Summary sales'!$A$6:$A$50,0),MATCH($BH$3,'Summary sales'!$A$7:$CA$7,0))</f>
        <v>1231.4599999999627</v>
      </c>
      <c r="BJ5" s="703">
        <f t="shared" ref="BJ5" si="14">BI5-BH5</f>
        <v>-2368.5400000000373</v>
      </c>
      <c r="BK5" s="704">
        <f>BI5/BH5</f>
        <v>0.3420722222222119</v>
      </c>
      <c r="BL5" s="703">
        <f>INDEX('SO Januari 2026 rev.2'!$B$6:$BK$51,MATCH(B5,'SO Januari 2026 rev.2'!$B$6:$B$51,0),MATCH($BL$3,'SO Januari 2026 rev.2'!$B$5:$XK$5,0))</f>
        <v>8706.0570967741915</v>
      </c>
      <c r="BM5" s="703">
        <f>INDEX('Summary sales'!$A$6:$CA$50,MATCH($B5,'Summary sales'!$A$6:$A$50,0),MATCH($BL$3,'Summary sales'!$A$7:$CA$7,0))</f>
        <v>4501.0800000000745</v>
      </c>
      <c r="BN5" s="703">
        <f t="shared" ref="BN5" si="15">BM5-BL5</f>
        <v>-4204.9770967741169</v>
      </c>
      <c r="BO5" s="704">
        <f>BM5/BL5</f>
        <v>0.51700556864804337</v>
      </c>
      <c r="BP5" s="703">
        <f>INDEX('SO Januari 2026 rev.2'!$B$6:$BK$51,MATCH(B5,'SO Januari 2026 rev.2'!$B$6:$B$51,0),MATCH($BP$3,'SO Januari 2026 rev.2'!$B$5:$XK$5,0))</f>
        <v>926.09448387096791</v>
      </c>
      <c r="BQ5" s="703">
        <f>INDEX('Summary sales'!$A$6:$CA$50,MATCH($B5,'Summary sales'!$A$6:$A$50,0),MATCH($BP$3,'Summary sales'!$A$7:$CA$7,0))</f>
        <v>0</v>
      </c>
      <c r="BR5" s="703">
        <f t="shared" ref="BR5" si="16">BQ5-BP5</f>
        <v>-926.09448387096791</v>
      </c>
      <c r="BS5" s="704">
        <f>BQ5/BP5</f>
        <v>0</v>
      </c>
      <c r="BT5" s="703">
        <f>INDEX('SO Januari 2026 rev.2'!$B$6:$BK$51,MATCH(B5,'SO Januari 2026 rev.2'!$B$6:$B$51,0),MATCH($BT$3,'SO Januari 2026 rev.2'!$B$5:$XK$5,0))</f>
        <v>0</v>
      </c>
      <c r="BU5" s="703">
        <f ca="1">INDEX('Summary sales'!$A$6:$CA$50,MATCH($B5,'Summary sales'!$A$6:$A$50,0),MATCH($BT$3,'Summary sales'!$A$7:$CA$7,0))</f>
        <v>0</v>
      </c>
      <c r="BV5" s="703">
        <f t="shared" ref="BV5" ca="1" si="17">BU5-BT5</f>
        <v>0</v>
      </c>
      <c r="BW5" s="704" t="e">
        <f ca="1">BU5/BT5</f>
        <v>#DIV/0!</v>
      </c>
      <c r="BX5" s="703">
        <f>INDEX('SO Januari 2026 rev.2'!$B$6:$BK$51,MATCH(B5,'SO Januari 2026 rev.2'!$B$6:$B$51,0),MATCH($BX$3,'SO Januari 2026 rev.2'!$B$5:$XK$5,0))</f>
        <v>70.054838709677327</v>
      </c>
      <c r="BY5" s="703">
        <f>INDEX('Summary sales'!$A$6:$CA$50,MATCH($B5,'Summary sales'!$A$6:$A$50,0),MATCH($BX$3,'Summary sales'!$A$7:$CA$7,0))</f>
        <v>0</v>
      </c>
      <c r="BZ5" s="703">
        <f t="shared" ref="BZ5" si="18">BY5-BX5</f>
        <v>-70.054838709677327</v>
      </c>
      <c r="CA5" s="704">
        <f>BY5/BX5</f>
        <v>0</v>
      </c>
      <c r="CB5" s="703">
        <f>INDEX('SO Januari 2026 rev.2'!$B$6:$BK$51,MATCH(B5,'SO Januari 2026 rev.2'!$B$6:$B$51,0),MATCH($CB$3,'SO Januari 2026 rev.2'!$B$5:$XK$5,0))</f>
        <v>89.451612903225808</v>
      </c>
      <c r="CC5" s="703">
        <f>INDEX('Summary sales'!$A$6:$CA$50,MATCH($B5,'Summary sales'!$A$6:$A$50,0),MATCH($CB$3,'Summary sales'!$A$7:$CA$7,0))</f>
        <v>113.43099999999686</v>
      </c>
      <c r="CD5" s="703">
        <f t="shared" ref="CD5" si="19">CC5-CB5</f>
        <v>23.979387096771049</v>
      </c>
      <c r="CE5" s="704">
        <f>CC5/CB5</f>
        <v>1.2680710421925361</v>
      </c>
      <c r="CF5" s="703">
        <f>INDEX('SO Januari 2026 rev.2'!$B$6:$BK$51,MATCH(B5,'SO Januari 2026 rev.2'!$B$6:$B$51,0),MATCH($CF$3,'SO Januari 2026 rev.2'!$B$5:$XK$5,0))</f>
        <v>3500</v>
      </c>
      <c r="CG5" s="703">
        <f>INDEX('Summary sales'!$A$6:$CA$50,MATCH($B5,'Summary sales'!$A$6:$A$50,0),MATCH($CF$3,'Summary sales'!$A$7:$CA$7,0))</f>
        <v>3529.3999999999069</v>
      </c>
      <c r="CH5" s="703">
        <f t="shared" ref="CH5" si="20">CG5-CF5</f>
        <v>29.399999999906868</v>
      </c>
      <c r="CI5" s="704">
        <f>CG5/CF5</f>
        <v>1.0083999999999733</v>
      </c>
      <c r="CJ5" s="703">
        <f>INDEX('SO Januari 2026 rev.2'!$B$6:$BK$51,MATCH(B5,'SO Januari 2026 rev.2'!$B$6:$B$51,0),MATCH($CJ$3,'SO Januari 2026 rev.2'!$B$5:$XK$5,0))</f>
        <v>0</v>
      </c>
      <c r="CK5" s="703">
        <f>INDEX('Summary sales'!$A$6:$CA$50,MATCH($B5,'Summary sales'!$A$6:$A$50,0),MATCH($CJ$3,'Summary sales'!$A$7:$CA$7,0))</f>
        <v>0</v>
      </c>
      <c r="CL5" s="703">
        <f t="shared" ref="CL5" si="21">CK5-CJ5</f>
        <v>0</v>
      </c>
      <c r="CM5" s="704" t="e">
        <f>CK5/CJ5</f>
        <v>#DIV/0!</v>
      </c>
      <c r="CN5" s="703">
        <f>INDEX('SO Januari 2026 rev.2'!$B$6:$BK$51,MATCH(B5,'SO Januari 2026 rev.2'!$B$6:$B$51,0),MATCH($CN$3,'SO Januari 2026 rev.2'!$B$5:$XK$5,0))</f>
        <v>2901.4806451612722</v>
      </c>
      <c r="CO5" s="703">
        <f>INDEX('Summary sales'!$A$6:$CA$50,MATCH($B5,'Summary sales'!$A$6:$A$50,0),MATCH($CN$3,'Summary sales'!$A$7:$CA$7,0))</f>
        <v>0</v>
      </c>
      <c r="CP5" s="703">
        <f t="shared" ref="CP5" si="22">CO5-CN5</f>
        <v>-2901.4806451612722</v>
      </c>
      <c r="CQ5" s="704">
        <f>CO5/CN5</f>
        <v>0</v>
      </c>
      <c r="CR5" s="703">
        <f>INDEX('SO Januari 2026 rev.2'!$B$6:$BK$51,MATCH(B5,'SO Januari 2026 rev.2'!$B$6:$B$51,0),MATCH($CR$3,'SO Januari 2026 rev.2'!$B$5:$XK$5,0))</f>
        <v>5000</v>
      </c>
      <c r="CS5" s="703">
        <f>INDEX('Summary sales'!$A$6:$CA$50,MATCH($B5,'Summary sales'!$A$6:$A$50,0),MATCH($CR$3,'Summary sales'!$A$7:$CA$7,0))</f>
        <v>95.880000000004657</v>
      </c>
      <c r="CT5" s="703">
        <f t="shared" ref="CT5" si="23">CS5-CR5</f>
        <v>-4904.1199999999953</v>
      </c>
      <c r="CU5" s="704">
        <f>CS5/CR5</f>
        <v>1.9176000000000932E-2</v>
      </c>
      <c r="CV5" s="703">
        <f>INDEX('SO Januari 2026 rev.2'!$B$6:$BK$51,MATCH(B5,'SO Januari 2026 rev.2'!$B$6:$B$51,0),MATCH($CV$3,'SO Januari 2026 rev.2'!$B$5:$XK$5,0))</f>
        <v>0</v>
      </c>
      <c r="CW5" s="703">
        <f>INDEX('Summary sales'!$A$6:$CA$50,MATCH($B5,'Summary sales'!$A$6:$A$50,0),MATCH($CV$3,'Summary sales'!$A$7:$CA$7,0))</f>
        <v>0</v>
      </c>
      <c r="CX5" s="703">
        <f t="shared" ref="CX5" si="24">CW5-CV5</f>
        <v>0</v>
      </c>
      <c r="CY5" s="704" t="e">
        <f>CW5/CV5</f>
        <v>#DIV/0!</v>
      </c>
      <c r="CZ5" s="703">
        <f>INDEX('SO Januari 2026 rev.2'!$B$6:$BK$51,MATCH(B5,'SO Januari 2026 rev.2'!$B$6:$B$51,0),MATCH($CZ$3,'SO Januari 2026 rev.2'!$B$5:$XK$5,0))</f>
        <v>11659.554548387085</v>
      </c>
      <c r="DA5" s="703">
        <f>INDEX('Summary sales'!$A$6:$CA$50,MATCH($B5,'Summary sales'!$A$6:$A$50,0),MATCH($CZ$3,'Summary sales'!$A$7:$CA$7,0))</f>
        <v>10258.02499999851</v>
      </c>
      <c r="DB5" s="703">
        <f t="shared" ref="DB5" si="25">DA5-CZ5</f>
        <v>-1401.5295483885748</v>
      </c>
      <c r="DC5" s="704">
        <f>DA5/CZ5</f>
        <v>0.8797956180425045</v>
      </c>
      <c r="DD5" s="703">
        <f>INDEX('SO Januari 2026 rev.2'!$B$6:$BK$51,MATCH(B5,'SO Januari 2026 rev.2'!$B$6:$B$51,0),MATCH($DD$3,'SO Januari 2026 rev.2'!$B$5:$XK$5,0))</f>
        <v>2020.8603225806428</v>
      </c>
      <c r="DE5" s="703">
        <f>INDEX('Summary sales'!$A$6:$CA$50,MATCH($B5,'Summary sales'!$A$6:$A$50,0),MATCH($DD$3,'Summary sales'!$A$7:$CA$7,0))</f>
        <v>623.45999999996275</v>
      </c>
      <c r="DF5" s="703">
        <f t="shared" ref="DF5" si="26">DE5-DD5</f>
        <v>-1397.40032258068</v>
      </c>
      <c r="DG5" s="704">
        <f>DE5/DD5</f>
        <v>0.30851216832433181</v>
      </c>
      <c r="DH5" s="703">
        <f>INDEX('SO Januari 2026 rev.2'!$B$6:$BK$51,MATCH(B5,'SO Januari 2026 rev.2'!$B$6:$B$51,0),MATCH($DH$3,'SO Januari 2026 rev.2'!$B$5:$XK$5,0))</f>
        <v>678.69999999999845</v>
      </c>
      <c r="DI5" s="703">
        <f>INDEX('Summary sales'!$A$6:$CA$50,MATCH($B5,'Summary sales'!$A$6:$A$50,0),MATCH($DH$3,'Summary sales'!$A$7:$CA$7,0))</f>
        <v>0</v>
      </c>
      <c r="DJ5" s="703">
        <f t="shared" ref="DJ5" si="27">DI5-DH5</f>
        <v>-678.69999999999845</v>
      </c>
      <c r="DK5" s="704">
        <f>DI5/DH5</f>
        <v>0</v>
      </c>
      <c r="DL5" s="703">
        <f>INDEX('SO Januari 2026 rev.2'!$B$6:$BK$51,MATCH(B5,'SO Januari 2026 rev.2'!$B$6:$B$51,0),MATCH($DL$3,'SO Januari 2026 rev.2'!$B$5:$XK$5,0))</f>
        <v>7121.8519354838754</v>
      </c>
      <c r="DM5" s="703">
        <f>INDEX('Summary sales'!$A$6:$CA$50,MATCH($B5,'Summary sales'!$A$6:$A$50,0),MATCH($DL$3,'Summary sales'!$A$7:$CA$7,0))</f>
        <v>756.84999999962747</v>
      </c>
      <c r="DN5" s="703">
        <f t="shared" ref="DN5" si="28">DM5-DL5</f>
        <v>-6365.001935484248</v>
      </c>
      <c r="DO5" s="704">
        <f>DM5/DL5</f>
        <v>0.10627151573156166</v>
      </c>
      <c r="DP5" s="703">
        <f>INDEX('SO Januari 2026 rev.2'!$B$6:$BK$51,MATCH(B5,'SO Januari 2026 rev.2'!$B$6:$B$51,0),MATCH($DP$3,'SO Januari 2026 rev.2'!$B$5:$XK$5,0))</f>
        <v>2443.876774193548</v>
      </c>
      <c r="DQ5" s="703">
        <f>INDEX('Summary sales'!$A$6:$CA$50,MATCH($B5,'Summary sales'!$A$6:$A$50,0),MATCH($DP$3,'Summary sales'!$A$7:$CA$7,0))</f>
        <v>0</v>
      </c>
      <c r="DR5" s="703">
        <f t="shared" ref="DR5" si="29">DQ5-DP5</f>
        <v>-2443.876774193548</v>
      </c>
      <c r="DS5" s="704">
        <f>DQ5/DP5</f>
        <v>0</v>
      </c>
      <c r="DT5" s="703">
        <f>INDEX('SO Januari 2026 rev.2'!$B$6:$BK$51,MATCH(B5,'SO Januari 2026 rev.2'!$B$6:$B$51,0),MATCH($DT$3,'SO Januari 2026 rev.2'!$B$5:$XK$5,0))</f>
        <v>2043.2745161290325</v>
      </c>
      <c r="DU5" s="703">
        <f>INDEX('Summary sales'!$A$6:$CA$50,MATCH($B5,'Summary sales'!$A$6:$A$50,0),MATCH($DT$3,'Summary sales'!$A$7:$CA$7,0))</f>
        <v>615.69999999995343</v>
      </c>
      <c r="DV5" s="703">
        <f t="shared" ref="DV5" si="30">DU5-DT5</f>
        <v>-1427.574516129079</v>
      </c>
      <c r="DW5" s="704">
        <f>DU5/DT5</f>
        <v>0.30133004407376068</v>
      </c>
      <c r="DX5" s="703">
        <f>INDEX('SO Januari 2026 rev.2'!$B$6:$BK$51,MATCH(B5,'SO Januari 2026 rev.2'!$B$6:$B$51,0),MATCH($DX$3,'SO Januari 2026 rev.2'!$B$5:$XK$5,0))</f>
        <v>1439.5303225806451</v>
      </c>
      <c r="DY5" s="703">
        <f>INDEX('Summary sales'!$A$6:$CA$50,MATCH($B5,'Summary sales'!$A$6:$A$50,0),MATCH($DX$3,'Summary sales'!$A$7:$CA$7,0))</f>
        <v>51.39000000001397</v>
      </c>
      <c r="DZ5" s="703">
        <f t="shared" ref="DZ5" si="31">DY5-DX5</f>
        <v>-1388.1403225806312</v>
      </c>
      <c r="EA5" s="704">
        <f>DY5/DX5</f>
        <v>3.5699143806771048E-2</v>
      </c>
      <c r="EB5" s="703">
        <f>INDEX('SO Januari 2026 rev.2'!$B$6:$BK$51,MATCH(B5,'SO Januari 2026 rev.2'!$B$6:$B$51,0),MATCH($EB$3,'SO Januari 2026 rev.2'!$B$5:$XK$5,0))</f>
        <v>260.97419354838746</v>
      </c>
      <c r="EC5" s="703">
        <f>INDEX('Summary sales'!$A$6:$CA$50,MATCH($B5,'Summary sales'!$A$6:$A$50,0),MATCH($EB$3,'Summary sales'!$A$7:$CA$7,0))</f>
        <v>539.52999999996973</v>
      </c>
      <c r="ED5" s="703">
        <f t="shared" ref="ED5" si="32">EC5-EB5</f>
        <v>278.55580645158227</v>
      </c>
      <c r="EE5" s="704">
        <f>EC5/EB5</f>
        <v>2.0673691626905439</v>
      </c>
      <c r="EF5" s="703">
        <f>INDEX('SO Januari 2026 rev.2'!$B$6:$BK$51,MATCH(B5,'SO Januari 2026 rev.2'!$B$6:$B$51,0),MATCH($EF$3,'SO Januari 2026 rev.2'!$B$5:$XK$5,0))</f>
        <v>11007.047419354845</v>
      </c>
      <c r="EG5" s="703">
        <f>INDEX('Summary sales'!$A$6:$CA$50,MATCH($B5,'Summary sales'!$A$6:$A$50,0),MATCH($EF$3,'Summary sales'!$A$7:$CA$7,0))</f>
        <v>9750.1899999999441</v>
      </c>
      <c r="EH5" s="703">
        <f t="shared" ref="EH5" si="33">EG5-EF5</f>
        <v>-1256.8574193549011</v>
      </c>
      <c r="EI5" s="704">
        <f>EG5/EF5</f>
        <v>0.88581339105118806</v>
      </c>
      <c r="EJ5" s="703">
        <f>INDEX('SO Januari 2026 rev.2'!$B$6:$BK$51,MATCH(B5,'SO Januari 2026 rev.2'!$B$6:$B$51,0),MATCH($EJ$3,'SO Januari 2026 rev.2'!$B$5:$XK$5,0))</f>
        <v>1519.5448387096778</v>
      </c>
      <c r="EK5" s="703">
        <f>INDEX('Summary sales'!$A$6:$CA$50,MATCH($B5,'Summary sales'!$A$6:$A$50,0),MATCH($EJ$3,'Summary sales'!$A$7:$CA$7,0))</f>
        <v>2360.6799999999348</v>
      </c>
      <c r="EL5" s="703">
        <f t="shared" ref="EL5" si="34">EK5-EJ5</f>
        <v>841.13516129025697</v>
      </c>
      <c r="EM5" s="704">
        <f>EK5/EJ5</f>
        <v>1.553544153395636</v>
      </c>
      <c r="EN5" s="703">
        <f>INDEX('SO Januari 2026 rev.2'!$B$6:$BK$51,MATCH(B5,'SO Januari 2026 rev.2'!$B$6:$B$51,0),MATCH($EN$3,'SO Januari 2026 rev.2'!$B$5:$XK$5,0))</f>
        <v>3799.6741935483842</v>
      </c>
      <c r="EO5" s="703">
        <f>INDEX('Summary sales'!$A$6:$CA$50,MATCH($B5,'Summary sales'!$A$6:$A$50,0),MATCH($EN$3,'Summary sales'!$A$7:$CA$7,0))</f>
        <v>0</v>
      </c>
      <c r="EP5" s="703">
        <f t="shared" ref="EP5" si="35">EO5-EN5</f>
        <v>-3799.6741935483842</v>
      </c>
      <c r="EQ5" s="704">
        <f>EO5/EN5</f>
        <v>0</v>
      </c>
      <c r="ER5" s="703">
        <f>INDEX('SO Januari 2026 rev.2'!$B$6:$BK$51,MATCH(B5,'SO Januari 2026 rev.2'!$B$6:$B$51,0),MATCH($ER$3,'SO Januari 2026 rev.2'!$B$5:$XK$5,0))</f>
        <v>0</v>
      </c>
      <c r="ES5" s="703">
        <f>INDEX('Summary sales'!$A$6:$CA$50,MATCH(B5,'Summary sales'!$A$6:$A$50,0),MATCH($ER$3,'Summary sales'!$A$7:$CA$7,0))</f>
        <v>0</v>
      </c>
      <c r="ET5" s="703">
        <f t="shared" ref="ET5" si="36">ES5-ER5</f>
        <v>0</v>
      </c>
      <c r="EU5" s="704" t="e">
        <f>ES5/ER5</f>
        <v>#DIV/0!</v>
      </c>
      <c r="EV5" s="703">
        <f>INDEX('SO Januari 2026 rev.2'!$B$6:$BK$51,MATCH(B5,'SO Januari 2026 rev.2'!$B$6:$B$51,0),MATCH($EV$3,'SO Januari 2026 rev.2'!$B$5:$XK$5,0))</f>
        <v>0</v>
      </c>
      <c r="EW5" s="703">
        <f>INDEX('Summary sales'!$A$6:$CA$50,MATCH($B5,'Summary sales'!$A$6:$A$50,0),MATCH($EV$3,'Summary sales'!$A$7:$CA$7,0))</f>
        <v>0</v>
      </c>
      <c r="EX5" s="703">
        <f t="shared" ref="EX5" si="37">EW5-EV5</f>
        <v>0</v>
      </c>
      <c r="EY5" s="704" t="e">
        <f>EW5/EV5</f>
        <v>#DIV/0!</v>
      </c>
      <c r="EZ5" s="703">
        <f>INDEX('SO Januari 2026 rev.2'!$B$6:$BK$51,MATCH(B5,'SO Januari 2026 rev.2'!$B$6:$B$51,0),MATCH($EZ$3,'SO Januari 2026 rev.2'!$B$5:$XK$5,0))</f>
        <v>24000</v>
      </c>
      <c r="FA5" s="703">
        <f>INDEX('Summary sales'!$A$6:$CA$50,MATCH($B5,'Summary sales'!$A$6:$A$50,0),MATCH($EZ$3,'Summary sales'!$A$7:$CA$7,0))</f>
        <v>54789.419999999925</v>
      </c>
      <c r="FB5" s="703">
        <f t="shared" ref="FB5" si="38">FA5-EZ5</f>
        <v>30789.419999999925</v>
      </c>
      <c r="FC5" s="704">
        <f>FA5/EZ5</f>
        <v>2.2828924999999969</v>
      </c>
      <c r="FD5" s="703">
        <f>INDEX('SO Januari 2026 rev.2'!$B$6:$BK$51,MATCH(B5,'SO Januari 2026 rev.2'!$B$6:$B$51,0),MATCH($FD$3,'SO Januari 2026 rev.2'!$B$5:$XK$5,0))</f>
        <v>8000</v>
      </c>
      <c r="FE5" s="703">
        <f>INDEX('Summary sales'!$A$6:$CA$50,MATCH(B5,'Summary sales'!$A$6:$A$50,0),MATCH($FD$3,'Summary sales'!$A$7:$CA$7,0))</f>
        <v>9470.4299999999348</v>
      </c>
      <c r="FF5" s="703">
        <f t="shared" ref="FF5" si="39">FE5-FD5</f>
        <v>1470.4299999999348</v>
      </c>
      <c r="FG5" s="704">
        <f>FE5/FD5</f>
        <v>1.1838037499999918</v>
      </c>
      <c r="FH5" s="703">
        <f>INDEX('SO Januari 2026 rev.2'!$B$6:$BK$51,MATCH(B5,'SO Januari 2026 rev.2'!$B$6:$B$51,0),MATCH($FH$3,'SO Januari 2026 rev.2'!$B$5:$XK$5,0))</f>
        <v>2105.6477419354865</v>
      </c>
      <c r="FI5" s="703">
        <f>INDEX('Summary sales'!$A$6:$CA$50,MATCH(B5,'Summary sales'!$A$6:$A$50,0),MATCH($FH$3,'Summary sales'!$A$7:$CA$7,0))</f>
        <v>0</v>
      </c>
      <c r="FJ5" s="703">
        <f t="shared" ref="FJ5" si="40">FI5-FH5</f>
        <v>-2105.6477419354865</v>
      </c>
      <c r="FK5" s="704">
        <f>FI5/FH5</f>
        <v>0</v>
      </c>
      <c r="FL5" s="703">
        <f>INDEX('SO Januari 2026 rev.2'!$B$6:$BK$51,MATCH(B5,'SO Januari 2026 rev.2'!$B$6:$B$51,0),MATCH($FL$3,'SO Januari 2026 rev.2'!$B$5:$XK$5,0))</f>
        <v>0</v>
      </c>
      <c r="FM5" s="703">
        <f>INDEX('Summary sales'!$A$6:$CA$50,MATCH(B5,'Summary sales'!$A$6:$A$50,0),MATCH($FL$3,'Summary sales'!$A$7:$CA$7,0))</f>
        <v>0</v>
      </c>
      <c r="FN5" s="703">
        <f t="shared" ref="FN5" si="41">FM5-FL5</f>
        <v>0</v>
      </c>
      <c r="FO5" s="704" t="e">
        <f>FM5/FL5</f>
        <v>#DIV/0!</v>
      </c>
      <c r="FP5" s="703">
        <f>INDEX('SO Januari 2026 rev.2'!$B$6:$BK$51,MATCH(B5,'SO Januari 2026 rev.2'!$B$6:$B$51,0),MATCH($FP$3,'SO Januari 2026 rev.2'!$B$5:$XK$5,0))</f>
        <v>0</v>
      </c>
      <c r="FQ5" s="703">
        <f>INDEX('Summary sales'!$A$6:$CA$50,MATCH(B5,'Summary sales'!$A$6:$A$50,0),MATCH($FP$3,'Summary sales'!$A$7:$CA$7,0))</f>
        <v>0</v>
      </c>
      <c r="FR5" s="703">
        <f t="shared" ref="FR5" si="42">FQ5-FP5</f>
        <v>0</v>
      </c>
      <c r="FS5" s="704" t="e">
        <f>FQ5/FP5</f>
        <v>#DIV/0!</v>
      </c>
      <c r="FT5" s="703">
        <f>INDEX('SO Januari 2026 rev.2'!$B$6:$BK$51,MATCH(B5,'SO Januari 2026 rev.2'!$B$6:$B$51,0),MATCH($FT$3,'SO Januari 2026 rev.2'!$B$5:$XK$5,0))</f>
        <v>726.8151612903232</v>
      </c>
      <c r="FU5" s="703">
        <f>INDEX('Summary sales'!$A$6:$CA$50,MATCH(B5,'Summary sales'!$A$6:$A$50,0),MATCH($FT$3,'Summary sales'!$A$7:$CA$7,0))</f>
        <v>687.96999999997206</v>
      </c>
      <c r="FV5" s="703">
        <f t="shared" ref="FV5" si="43">FU5-FT5</f>
        <v>-38.845161290351143</v>
      </c>
      <c r="FW5" s="704">
        <f>FU5/FT5</f>
        <v>0.94655427767716227</v>
      </c>
      <c r="FX5" s="703">
        <f>INDEX('SO Januari 2026 rev.2'!$B$6:$BK$51,MATCH(B5,'SO Januari 2026 rev.2'!$B$6:$B$51,0),MATCH($FX$3,'SO Januari 2026 rev.2'!$B$5:$XK$5,0))</f>
        <v>3500</v>
      </c>
      <c r="FY5" s="703">
        <f>INDEX('Summary sales'!$A$6:$CA$50,MATCH(B5,'Summary sales'!$A$6:$A$50,0),MATCH($FX$3,'Summary sales'!$A$7:$CA$7,0))</f>
        <v>8067.7900000000373</v>
      </c>
      <c r="FZ5" s="703">
        <f t="shared" ref="FZ5" si="44">FY5-FX5</f>
        <v>4567.7900000000373</v>
      </c>
      <c r="GA5" s="704">
        <f>FY5/FX5</f>
        <v>2.3050828571428679</v>
      </c>
      <c r="GB5" s="703">
        <f>INDEX('SO Januari 2026 rev.2'!$B$6:$BK$51,MATCH(B5,'SO Januari 2026 rev.2'!$B$6:$B$51,0),MATCH($GB$3,'SO Januari 2026 rev.2'!$B$5:$XK$5,0))</f>
        <v>3018.0416129032269</v>
      </c>
      <c r="GC5" s="703">
        <f>INDEX('Summary sales'!$A$6:$CA$50,MATCH(B5,'Summary sales'!$A$6:$A$50,0),MATCH($GB$3,'Summary sales'!$A$7:$CA$7,0))</f>
        <v>3550.1400000001304</v>
      </c>
      <c r="GD5" s="703">
        <f t="shared" ref="GD5" si="45">GC5-GB5</f>
        <v>532.09838709690348</v>
      </c>
      <c r="GE5" s="704">
        <f>GC5/GB5</f>
        <v>1.1763058484091105</v>
      </c>
      <c r="GF5" s="703">
        <f>INDEX('SO Januari 2026 rev.2'!$B$6:$BK$51,MATCH(B5,'SO Januari 2026 rev.2'!$B$6:$B$51,0),MATCH($GF$3,'SO Januari 2026 rev.2'!$B$5:$XK$5,0))</f>
        <v>2044.9996774193546</v>
      </c>
      <c r="GG5" s="703">
        <f>INDEX('Summary sales'!$A$6:$CA$50,MATCH(B5,'Summary sales'!$A$6:$A$50,0),MATCH($GF$3,'Summary sales'!$A$7:$CA$7,0))</f>
        <v>7.0200000000186265</v>
      </c>
      <c r="GH5" s="703">
        <f t="shared" ref="GH5" si="46">GG5-GF5</f>
        <v>-2037.979677419336</v>
      </c>
      <c r="GI5" s="704">
        <f>GG5/GF5</f>
        <v>3.4327633776829597E-3</v>
      </c>
      <c r="GJ5" s="703">
        <f>INDEX('SO Januari 2026 rev.2'!$B$6:$BK$51,MATCH(B5,'SO Januari 2026 rev.2'!$B$6:$B$51,0),MATCH($GJ$3,'SO Januari 2026 rev.2'!$B$5:$XK$5,0))</f>
        <v>369.61070967741654</v>
      </c>
      <c r="GK5" s="703">
        <f>INDEX('Summary sales'!$A$6:$CA$50,MATCH(B5,'Summary sales'!$A$6:$A$50,0),MATCH($GJ$3,'Summary sales'!$A$7:$CA$7,0))</f>
        <v>0</v>
      </c>
      <c r="GL5" s="703">
        <f t="shared" ref="GL5" si="47">GK5-GJ5</f>
        <v>-369.61070967741654</v>
      </c>
      <c r="GM5" s="704">
        <f>GK5/GJ5</f>
        <v>0</v>
      </c>
      <c r="GN5" s="703">
        <f>INDEX('SO Januari 2026 rev.2'!$B$6:$BK$51,MATCH(B5,'SO Januari 2026 rev.2'!$B$6:$B$51,0),MATCH($GN$3,'SO Januari 2026 rev.2'!$B$5:$XK$5,0))</f>
        <v>0</v>
      </c>
      <c r="GO5" s="703">
        <f>INDEX('Summary sales'!$A$6:$CA$50,MATCH(B5,'Summary sales'!$A$6:$A$50,0),MATCH($GN$3,'Summary sales'!$A$7:$CA$7,0))</f>
        <v>0</v>
      </c>
      <c r="GP5" s="703">
        <f t="shared" ref="GP5" si="48">GO5-GN5</f>
        <v>0</v>
      </c>
      <c r="GQ5" s="704" t="e">
        <f>GO5/GN5</f>
        <v>#DIV/0!</v>
      </c>
      <c r="GR5" s="703">
        <f>INDEX('SO Januari 2026 rev.2'!$B$6:$BK$51,MATCH(B5,'SO Januari 2026 rev.2'!$B$6:$B$51,0),MATCH($GR$3,'SO Januari 2026 rev.2'!$B$5:$XK$5,0))</f>
        <v>3500</v>
      </c>
      <c r="GS5" s="703">
        <f>INDEX('Summary sales'!$A$6:$CA$50,MATCH($B5,'Summary sales'!$A$6:$A$50,0),MATCH($GR$3,'Summary sales'!$A$7:$CA$7,0))</f>
        <v>0</v>
      </c>
      <c r="GT5" s="703">
        <f t="shared" ref="GT5" si="49">GS5-GR5</f>
        <v>-3500</v>
      </c>
      <c r="GU5" s="704">
        <f>GS5/GR5</f>
        <v>0</v>
      </c>
      <c r="GV5" s="703">
        <f>INDEX('SO Januari 2026 rev.2'!$B$6:$BK$51,MATCH(B5,'SO Januari 2026 rev.2'!$B$6:$B$51,0),MATCH($GV$3,'SO Januari 2026 rev.2'!$B$5:$XK$5,0))</f>
        <v>1121.900322580635</v>
      </c>
      <c r="GW5" s="703">
        <f>INDEX('Summary sales'!$A$6:$CA$50,MATCH($B5,'Summary sales'!$A$6:$A$50,0),MATCH($GV$3,'Summary sales'!$A$7:$CA$7,0))</f>
        <v>0</v>
      </c>
      <c r="GX5" s="703">
        <f t="shared" ref="GX5" si="50">GW5-GV5</f>
        <v>-1121.900322580635</v>
      </c>
      <c r="GY5" s="704">
        <f>GW5/GV5</f>
        <v>0</v>
      </c>
      <c r="GZ5" s="703">
        <f>INDEX('SO Januari 2026 rev.2'!$B$6:$BK$51,MATCH(B5,'SO Januari 2026 rev.2'!$B$6:$B$51,0),MATCH($GZ$3,'SO Januari 2026 rev.2'!$B$5:$XK$5,0))</f>
        <v>1500</v>
      </c>
      <c r="HA5" s="703">
        <f>INDEX('Summary sales'!$A$6:$CA$50,MATCH(B5,'Summary sales'!$A$6:$A$50,0),MATCH($GZ$3,'Summary sales'!$A$7:$CA$7,0))</f>
        <v>1653.3239999999641</v>
      </c>
      <c r="HB5" s="703">
        <f t="shared" ref="HB5" si="51">HA5-GZ5</f>
        <v>153.32399999996414</v>
      </c>
      <c r="HC5" s="704">
        <f>HA5/GZ5</f>
        <v>1.1022159999999761</v>
      </c>
      <c r="HD5" s="703">
        <f>INDEX('SO Januari 2026 rev.2'!$B$6:$BK$51,MATCH(B5,'SO Januari 2026 rev.2'!$B$6:$B$51,0),MATCH($HD$3,'SO Januari 2026 rev.2'!$B$5:$XK$5,0))</f>
        <v>2549.7025806451697</v>
      </c>
      <c r="HE5" s="703">
        <f>INDEX('Summary sales'!$A$6:$CA$50,MATCH(B5,'Summary sales'!$A$6:$A$50,0),MATCH($HD$3,'Summary sales'!$A$7:$CA$7,0))</f>
        <v>3026.8799999998882</v>
      </c>
      <c r="HF5" s="703">
        <f t="shared" ref="HF5" si="52">HE5-HD5</f>
        <v>477.1774193547185</v>
      </c>
      <c r="HG5" s="704">
        <f>HE5/HD5</f>
        <v>1.1871502280214874</v>
      </c>
      <c r="HH5" s="703">
        <f>INDEX('SO Januari 2026 rev.2'!$B$6:$BK$51,MATCH(B5,'SO Januari 2026 rev.2'!$B$6:$B$51,0),MATCH($HH$3,'SO Januari 2026 rev.2'!$B$5:$XK$5,0))</f>
        <v>0</v>
      </c>
      <c r="HI5" s="703">
        <f>INDEX('Summary sales'!$A$6:$CA$50,MATCH(B5,'Summary sales'!$A$6:$A$50,0),MATCH($HH$3,'Summary sales'!$A$7:$CA$7,0))</f>
        <v>0</v>
      </c>
      <c r="HJ5" s="703">
        <f t="shared" ref="HJ5" si="53">HI5-HH5</f>
        <v>0</v>
      </c>
      <c r="HK5" s="705" t="e">
        <f>HI5/HH5</f>
        <v>#DIV/0!</v>
      </c>
    </row>
    <row r="6" spans="1:234" ht="15" customHeight="1">
      <c r="A6" s="769"/>
      <c r="B6" s="462">
        <f t="shared" ref="B6:B8" si="54">B5+1</f>
        <v>46024</v>
      </c>
      <c r="C6" s="462" t="str">
        <f t="shared" ref="C6" si="55">TEXT(B6,"ddd")</f>
        <v>Jum</v>
      </c>
      <c r="D6" s="421">
        <f>SUMIF($H$4:$HJ$4,$D$4,H6:HJ6)</f>
        <v>148466.26458064513</v>
      </c>
      <c r="E6" s="421">
        <f ca="1">SUMIF($H$4:$HJ$4,$E$4,H6:HJ6)</f>
        <v>160304.39900000297</v>
      </c>
      <c r="F6" s="421">
        <f t="shared" ca="1" si="0"/>
        <v>11838.134419357841</v>
      </c>
      <c r="G6" s="706">
        <f t="shared" ref="G6" ca="1" si="56">E6/D6</f>
        <v>1.0797361909306171</v>
      </c>
      <c r="H6" s="421">
        <f>INDEX('SO Januari 2026 rev.2'!$B$6:$BK$51,MATCH(B6,'SO Januari 2026 rev.2'!$B$6:$B$51,0),MATCH($H$3,'SO Januari 2026 rev.2'!$B$5:$XK$5,0))</f>
        <v>812.17000000000064</v>
      </c>
      <c r="I6" s="421">
        <f>INDEX('Summary sales'!$A$6:$CA$50,MATCH(B6,'Summary sales'!$A$6:$A$50,0),MATCH($H$3,'Summary sales'!$A$7:$CA$7,0))</f>
        <v>0</v>
      </c>
      <c r="J6" s="421">
        <f t="shared" ref="J6" si="57">I6-H6</f>
        <v>-812.17000000000064</v>
      </c>
      <c r="K6" s="706">
        <f t="shared" ref="K6" si="58">I6/H6</f>
        <v>0</v>
      </c>
      <c r="L6" s="421">
        <f>INDEX('SO Januari 2026 rev.2'!$B$6:$BK$51,MATCH(B6,'SO Januari 2026 rev.2'!$B$6:$B$51,0),MATCH($L$3,'SO Januari 2026 rev.2'!$B$5:$XK$5,0))</f>
        <v>3000</v>
      </c>
      <c r="M6" s="421">
        <f>INDEX('Summary sales'!$A$6:$CA$50,MATCH($B6,'Summary sales'!$A$6:$A$50,0),MATCH($L$3,'Summary sales'!$A$7:$CA$7,0))</f>
        <v>0</v>
      </c>
      <c r="N6" s="421">
        <f t="shared" ref="N6" si="59">M6-L6</f>
        <v>-3000</v>
      </c>
      <c r="O6" s="706">
        <f t="shared" ref="O6" si="60">M6/L6</f>
        <v>0</v>
      </c>
      <c r="P6" s="421">
        <f>INDEX('SO Januari 2026 rev.2'!$B$6:$BK$51,MATCH(B6,'SO Januari 2026 rev.2'!$B$6:$B$51,0),MATCH($P$3,'SO Januari 2026 rev.2'!$B$5:$XK$5,0))</f>
        <v>1129.7312903225857</v>
      </c>
      <c r="Q6" s="421">
        <f>INDEX('Summary sales'!$A$6:$CA$50,MATCH($B6,'Summary sales'!$A$6:$A$50,0),MATCH($P$3,'Summary sales'!$A$7:$CA$7,0))</f>
        <v>1244.0600000000559</v>
      </c>
      <c r="R6" s="421">
        <f t="shared" ref="R6" si="61">Q6-P6</f>
        <v>114.32870967747021</v>
      </c>
      <c r="S6" s="706">
        <f t="shared" ref="S6" si="62">Q6/P6</f>
        <v>1.1011999142245803</v>
      </c>
      <c r="T6" s="421">
        <f>INDEX('SO Januari 2026 rev.2'!$B$6:$BK$51,MATCH(B6,'SO Januari 2026 rev.2'!$B$6:$B$51,0),MATCH($T$3,'SO Januari 2026 rev.2'!$B$5:$XK$5,0))</f>
        <v>0</v>
      </c>
      <c r="U6" s="421">
        <f>INDEX('Summary sales'!$A$6:$CA$50,MATCH($B6,'Summary sales'!$A$6:$A$50,0),MATCH($T$3,'Summary sales'!$A$7:$CA$7,0))</f>
        <v>0</v>
      </c>
      <c r="V6" s="421">
        <f t="shared" ref="V6" si="63">U6-T6</f>
        <v>0</v>
      </c>
      <c r="W6" s="706" t="e">
        <f t="shared" ref="W6" si="64">U6/T6</f>
        <v>#DIV/0!</v>
      </c>
      <c r="X6" s="421">
        <f>INDEX('SO Januari 2026 rev.2'!$B$6:$BK$51,MATCH(B6,'SO Januari 2026 rev.2'!$B$6:$B$51,0),MATCH($X$3,'SO Januari 2026 rev.2'!$B$5:$XK$5,0))</f>
        <v>644.02064516129076</v>
      </c>
      <c r="Y6" s="421">
        <f>INDEX('Summary sales'!$A$6:$CA$50,MATCH($B6,'Summary sales'!$A$6:$A$50,0),MATCH($X$3,'Summary sales'!$A$7:$CA$7,0))</f>
        <v>571.77999999991152</v>
      </c>
      <c r="Z6" s="421">
        <f t="shared" ref="Z6" si="65">Y6-X6</f>
        <v>-72.240645161379234</v>
      </c>
      <c r="AA6" s="706">
        <f t="shared" ref="AA6" si="66">Y6/X6</f>
        <v>0.88782868110806135</v>
      </c>
      <c r="AB6" s="421">
        <f>INDEX('SO Januari 2026 rev.2'!$B$6:$BK$51,MATCH(B6,'SO Januari 2026 rev.2'!$B$6:$B$51,0),MATCH($AB$3,'SO Januari 2026 rev.2'!$B$5:$XK$5,0))</f>
        <v>5500</v>
      </c>
      <c r="AC6" s="421">
        <f>INDEX('Summary sales'!$A$6:$CA$50,MATCH($B6,'Summary sales'!$A$6:$A$50,0),MATCH($AB$3,'Summary sales'!$A$7:$CA$7,0))</f>
        <v>5345.140000000596</v>
      </c>
      <c r="AD6" s="421">
        <f t="shared" ref="AD6" si="67">AC6-AB6</f>
        <v>-154.85999999940395</v>
      </c>
      <c r="AE6" s="706">
        <f t="shared" ref="AE6" si="68">AC6/AB6</f>
        <v>0.97184363636374471</v>
      </c>
      <c r="AF6" s="421">
        <f>INDEX('SO Januari 2026 rev.2'!$B$6:$BK$51,MATCH(B6,'SO Januari 2026 rev.2'!$B$6:$B$51,0),MATCH($AF$3,'SO Januari 2026 rev.2'!$B$5:$XK$5,0))</f>
        <v>166.97064516129021</v>
      </c>
      <c r="AG6" s="421">
        <f>INDEX('Summary sales'!$A$6:$CA$50,MATCH($B6,'Summary sales'!$A$6:$A$50,0),MATCH($AF$3,'Summary sales'!$A$7:$CA$7,0))</f>
        <v>0</v>
      </c>
      <c r="AH6" s="421">
        <f t="shared" ref="AH6" si="69">AG6-AF6</f>
        <v>-166.97064516129021</v>
      </c>
      <c r="AI6" s="706">
        <f t="shared" ref="AI6" si="70">AG6/AF6</f>
        <v>0</v>
      </c>
      <c r="AJ6" s="421">
        <f>INDEX('SO Januari 2026 rev.2'!$B$6:$BK$51,MATCH(B6,'SO Januari 2026 rev.2'!$B$6:$B$51,0),MATCH($AJ$3,'SO Januari 2026 rev.2'!$B$5:$XK$5,0))</f>
        <v>603.76322580644887</v>
      </c>
      <c r="AK6" s="421">
        <f>INDEX('Summary sales'!$A$6:$CA$50,MATCH($B6,'Summary sales'!$A$6:$A$50,0),MATCH($AJ$3,'Summary sales'!$A$7:$CA$7,0))</f>
        <v>928.9100000000326</v>
      </c>
      <c r="AL6" s="421">
        <f t="shared" ref="AL6" si="71">AK6-AJ6</f>
        <v>325.14677419358372</v>
      </c>
      <c r="AM6" s="706">
        <f t="shared" ref="AM6" si="72">AK6/AJ6</f>
        <v>1.5385335845178114</v>
      </c>
      <c r="AN6" s="421">
        <f>INDEX('SO Januari 2026 rev.2'!$B$6:$BK$51,MATCH(B6,'SO Januari 2026 rev.2'!$B$6:$B$51,0),MATCH($AN$3,'SO Januari 2026 rev.2'!$B$5:$XK$5,0))</f>
        <v>673.27548387096704</v>
      </c>
      <c r="AO6" s="421">
        <f>INDEX('Summary sales'!$A$6:$CA$50,MATCH($B6,'Summary sales'!$A$6:$A$50,0),MATCH($AN$3,'Summary sales'!$A$7:$CA$7,0))</f>
        <v>377.48999999999069</v>
      </c>
      <c r="AP6" s="421">
        <f t="shared" ref="AP6" si="73">AO6-AN6</f>
        <v>-295.78548387097635</v>
      </c>
      <c r="AQ6" s="706">
        <f t="shared" ref="AQ6" si="74">AO6/AN6</f>
        <v>0.56067688344989031</v>
      </c>
      <c r="AR6" s="421">
        <f>INDEX('SO Januari 2026 rev.2'!$B$6:$BK$51,MATCH(B6,'SO Januari 2026 rev.2'!$B$6:$B$51,0),MATCH($AR$3,'SO Januari 2026 rev.2'!$B$5:$XK$5,0))</f>
        <v>4514.1990322580623</v>
      </c>
      <c r="AS6" s="421">
        <f>INDEX('Summary sales'!$A$6:$CA$50,MATCH($B6,'Summary sales'!$A$6:$A$50,0),MATCH($AR$3,'Summary sales'!$A$7:$CA$7,0))</f>
        <v>5256.4199999999255</v>
      </c>
      <c r="AT6" s="421">
        <f t="shared" ref="AT6" si="75">AS6-AR6</f>
        <v>742.22096774186321</v>
      </c>
      <c r="AU6" s="706">
        <f t="shared" ref="AU6" si="76">AS6/AR6</f>
        <v>1.1644191942885147</v>
      </c>
      <c r="AV6" s="421">
        <f>INDEX('SO Januari 2026 rev.2'!$B$6:$BK$51,MATCH(B6,'SO Januari 2026 rev.2'!$B$6:$B$51,0),MATCH($AV$3,'SO Januari 2026 rev.2'!$B$5:$XK$5,0))</f>
        <v>6823.0622580645213</v>
      </c>
      <c r="AW6" s="421">
        <f ca="1">INDEX('Summary sales'!$A$6:$CA$50,MATCH($B6,'Summary sales'!$A$6:$A$50,0),MATCH($AV$3,'Summary sales'!$A$7:$CA$7,0))</f>
        <v>6300.5800000000745</v>
      </c>
      <c r="AX6" s="421">
        <f t="shared" ref="AX6" ca="1" si="77">AW6-AV6</f>
        <v>-522.4822580644468</v>
      </c>
      <c r="AY6" s="706">
        <f t="shared" ref="AY6" ca="1" si="78">AW6/AV6</f>
        <v>0.9234240816948579</v>
      </c>
      <c r="AZ6" s="421">
        <f>INDEX('SO Januari 2026 rev.2'!$B$6:$BK$51,MATCH(B6,'SO Januari 2026 rev.2'!$B$6:$B$51,0),MATCH($AZ$3,'SO Januari 2026 rev.2'!$B$5:$XK$5,0))</f>
        <v>2874.3264516129029</v>
      </c>
      <c r="BA6" s="421">
        <f>INDEX('Summary sales'!$A$6:$CA$50,MATCH($B6,'Summary sales'!$A$6:$A$50,0),MATCH($AZ$3,'Summary sales'!$A$7:$CA$7,0))</f>
        <v>778.68999999994412</v>
      </c>
      <c r="BB6" s="421">
        <f t="shared" ref="BB6" si="79">BA6-AZ6</f>
        <v>-2095.6364516129588</v>
      </c>
      <c r="BC6" s="706">
        <f t="shared" ref="BC6" si="80">BA6/AZ6</f>
        <v>0.27091216433087795</v>
      </c>
      <c r="BD6" s="421">
        <f>INDEX('SO Januari 2026 rev.2'!$B$6:$BK$51,MATCH(B6,'SO Januari 2026 rev.2'!$B$6:$B$51,0),MATCH($BD$3,'SO Januari 2026 rev.2'!$B$5:$XK$5,0))</f>
        <v>500</v>
      </c>
      <c r="BE6" s="421">
        <f>INDEX('Summary sales'!$A$6:$CA$50,MATCH($B6,'Summary sales'!$A$6:$A$50,0),MATCH($BD$3,'Summary sales'!$A$7:$CA$7,0))</f>
        <v>0</v>
      </c>
      <c r="BF6" s="421">
        <f t="shared" ref="BF6" si="81">BE6-BD6</f>
        <v>-500</v>
      </c>
      <c r="BG6" s="706">
        <f t="shared" ref="BG6" si="82">BE6/BD6</f>
        <v>0</v>
      </c>
      <c r="BH6" s="421">
        <f>INDEX('SO Januari 2026 rev.2'!$B$6:$BK$51,MATCH(B6,'SO Januari 2026 rev.2'!$B$6:$B$51,0),MATCH($BH$3,'SO Januari 2026 rev.2'!$B$5:$XK$5,0))</f>
        <v>3600</v>
      </c>
      <c r="BI6" s="421">
        <f>INDEX('Summary sales'!$A$6:$CA$50,MATCH($B6,'Summary sales'!$A$6:$A$50,0),MATCH($BH$3,'Summary sales'!$A$7:$CA$7,0))</f>
        <v>2535.2099999999627</v>
      </c>
      <c r="BJ6" s="421">
        <f t="shared" ref="BJ6" si="83">BI6-BH6</f>
        <v>-1064.7900000000373</v>
      </c>
      <c r="BK6" s="706">
        <f t="shared" ref="BK6" si="84">BI6/BH6</f>
        <v>0.70422499999998966</v>
      </c>
      <c r="BL6" s="421">
        <f>INDEX('SO Januari 2026 rev.2'!$B$6:$BK$51,MATCH(B6,'SO Januari 2026 rev.2'!$B$6:$B$51,0),MATCH($BL$3,'SO Januari 2026 rev.2'!$B$5:$XK$5,0))</f>
        <v>8706.0570967741915</v>
      </c>
      <c r="BM6" s="421">
        <f>INDEX('Summary sales'!$A$6:$CA$50,MATCH($B6,'Summary sales'!$A$6:$A$50,0),MATCH($BL$3,'Summary sales'!$A$7:$CA$7,0))</f>
        <v>9007.8300000000745</v>
      </c>
      <c r="BN6" s="421">
        <f t="shared" ref="BN6" si="85">BM6-BL6</f>
        <v>301.77290322588306</v>
      </c>
      <c r="BO6" s="706">
        <f t="shared" ref="BO6" si="86">BM6/BL6</f>
        <v>1.0346624080076039</v>
      </c>
      <c r="BP6" s="421">
        <f>INDEX('SO Januari 2026 rev.2'!$B$6:$BK$51,MATCH(B6,'SO Januari 2026 rev.2'!$B$6:$B$51,0),MATCH($BP$3,'SO Januari 2026 rev.2'!$B$5:$XK$5,0))</f>
        <v>926.09448387096791</v>
      </c>
      <c r="BQ6" s="421">
        <f>INDEX('Summary sales'!$A$6:$CA$50,MATCH($B6,'Summary sales'!$A$6:$A$50,0),MATCH($BP$3,'Summary sales'!$A$7:$CA$7,0))</f>
        <v>835.26000000000931</v>
      </c>
      <c r="BR6" s="421">
        <f t="shared" ref="BR6" si="87">BQ6-BP6</f>
        <v>-90.834483870958593</v>
      </c>
      <c r="BS6" s="706">
        <f t="shared" ref="BS6" si="88">BQ6/BP6</f>
        <v>0.90191661277229407</v>
      </c>
      <c r="BT6" s="421">
        <f>INDEX('SO Januari 2026 rev.2'!$B$6:$BK$51,MATCH(B6,'SO Januari 2026 rev.2'!$B$6:$B$51,0),MATCH($BT$3,'SO Januari 2026 rev.2'!$B$5:$XK$5,0))</f>
        <v>0</v>
      </c>
      <c r="BU6" s="421">
        <f ca="1">INDEX('Summary sales'!$A$6:$CA$50,MATCH($B6,'Summary sales'!$A$6:$A$50,0),MATCH($BT$3,'Summary sales'!$A$7:$CA$7,0))</f>
        <v>0</v>
      </c>
      <c r="BV6" s="421">
        <f t="shared" ref="BV6" ca="1" si="89">BU6-BT6</f>
        <v>0</v>
      </c>
      <c r="BW6" s="706" t="e">
        <f t="shared" ref="BW6" ca="1" si="90">BU6/BT6</f>
        <v>#DIV/0!</v>
      </c>
      <c r="BX6" s="421">
        <f>INDEX('SO Januari 2026 rev.2'!$B$6:$BK$51,MATCH(B6,'SO Januari 2026 rev.2'!$B$6:$B$51,0),MATCH($BX$3,'SO Januari 2026 rev.2'!$B$5:$XK$5,0))</f>
        <v>70.054838709677327</v>
      </c>
      <c r="BY6" s="421">
        <f>INDEX('Summary sales'!$A$6:$CA$50,MATCH($B6,'Summary sales'!$A$6:$A$50,0),MATCH($BX$3,'Summary sales'!$A$7:$CA$7,0))</f>
        <v>0</v>
      </c>
      <c r="BZ6" s="421">
        <f t="shared" ref="BZ6" si="91">BY6-BX6</f>
        <v>-70.054838709677327</v>
      </c>
      <c r="CA6" s="706">
        <f t="shared" ref="CA6" si="92">BY6/BX6</f>
        <v>0</v>
      </c>
      <c r="CB6" s="421">
        <f>INDEX('SO Januari 2026 rev.2'!$B$6:$BK$51,MATCH(B6,'SO Januari 2026 rev.2'!$B$6:$B$51,0),MATCH($CB$3,'SO Januari 2026 rev.2'!$B$5:$XK$5,0))</f>
        <v>89.451612903225808</v>
      </c>
      <c r="CC6" s="421">
        <f>INDEX('Summary sales'!$A$6:$CA$50,MATCH($B6,'Summary sales'!$A$6:$A$50,0),MATCH($CB$3,'Summary sales'!$A$7:$CA$7,0))</f>
        <v>69.565000000002328</v>
      </c>
      <c r="CD6" s="421">
        <f t="shared" ref="CD6" si="93">CC6-CB6</f>
        <v>-19.88661290322348</v>
      </c>
      <c r="CE6" s="706">
        <f t="shared" ref="CE6" si="94">CC6/CB6</f>
        <v>0.77768301478545698</v>
      </c>
      <c r="CF6" s="421">
        <f>INDEX('SO Januari 2026 rev.2'!$B$6:$BK$51,MATCH(B6,'SO Januari 2026 rev.2'!$B$6:$B$51,0),MATCH($CF$3,'SO Januari 2026 rev.2'!$B$5:$XK$5,0))</f>
        <v>3500</v>
      </c>
      <c r="CG6" s="421">
        <f>INDEX('Summary sales'!$A$6:$CA$50,MATCH($B6,'Summary sales'!$A$6:$A$50,0),MATCH($CF$3,'Summary sales'!$A$7:$CA$7,0))</f>
        <v>2149.1000000000931</v>
      </c>
      <c r="CH6" s="421">
        <f t="shared" ref="CH6" si="95">CG6-CF6</f>
        <v>-1350.8999999999069</v>
      </c>
      <c r="CI6" s="706">
        <f t="shared" ref="CI6" si="96">CG6/CF6</f>
        <v>0.61402857142859801</v>
      </c>
      <c r="CJ6" s="421">
        <f>INDEX('SO Januari 2026 rev.2'!$B$6:$BK$51,MATCH(B6,'SO Januari 2026 rev.2'!$B$6:$B$51,0),MATCH($CJ$3,'SO Januari 2026 rev.2'!$B$5:$XK$5,0))</f>
        <v>0</v>
      </c>
      <c r="CK6" s="421">
        <f>INDEX('Summary sales'!$A$6:$CA$50,MATCH($B6,'Summary sales'!$A$6:$A$50,0),MATCH($CJ$3,'Summary sales'!$A$7:$CA$7,0))</f>
        <v>0</v>
      </c>
      <c r="CL6" s="421">
        <f t="shared" ref="CL6" si="97">CK6-CJ6</f>
        <v>0</v>
      </c>
      <c r="CM6" s="706" t="e">
        <f t="shared" ref="CM6" si="98">CK6/CJ6</f>
        <v>#DIV/0!</v>
      </c>
      <c r="CN6" s="421">
        <f>INDEX('SO Januari 2026 rev.2'!$B$6:$BK$51,MATCH(B6,'SO Januari 2026 rev.2'!$B$6:$B$51,0),MATCH($CN$3,'SO Januari 2026 rev.2'!$B$5:$XK$5,0))</f>
        <v>2901.4806451612722</v>
      </c>
      <c r="CO6" s="421">
        <f>INDEX('Summary sales'!$A$6:$CA$50,MATCH($B6,'Summary sales'!$A$6:$A$50,0),MATCH($CN$3,'Summary sales'!$A$7:$CA$7,0))</f>
        <v>0</v>
      </c>
      <c r="CP6" s="421">
        <f t="shared" ref="CP6" si="99">CO6-CN6</f>
        <v>-2901.4806451612722</v>
      </c>
      <c r="CQ6" s="706">
        <f t="shared" ref="CQ6" si="100">CO6/CN6</f>
        <v>0</v>
      </c>
      <c r="CR6" s="421">
        <f>INDEX('SO Januari 2026 rev.2'!$B$6:$BK$51,MATCH(B6,'SO Januari 2026 rev.2'!$B$6:$B$51,0),MATCH($CR$3,'SO Januari 2026 rev.2'!$B$5:$XK$5,0))</f>
        <v>5000</v>
      </c>
      <c r="CS6" s="421">
        <f>INDEX('Summary sales'!$A$6:$CA$50,MATCH($B6,'Summary sales'!$A$6:$A$50,0),MATCH($CR$3,'Summary sales'!$A$7:$CA$7,0))</f>
        <v>4524.2300000000105</v>
      </c>
      <c r="CT6" s="421">
        <f t="shared" ref="CT6" si="101">CS6-CR6</f>
        <v>-475.76999999998952</v>
      </c>
      <c r="CU6" s="706">
        <f t="shared" ref="CU6" si="102">CS6/CR6</f>
        <v>0.90484600000000215</v>
      </c>
      <c r="CV6" s="421">
        <f>INDEX('SO Januari 2026 rev.2'!$B$6:$BK$51,MATCH(B6,'SO Januari 2026 rev.2'!$B$6:$B$51,0),MATCH($CV$3,'SO Januari 2026 rev.2'!$B$5:$XK$5,0))</f>
        <v>0</v>
      </c>
      <c r="CW6" s="421">
        <f>INDEX('Summary sales'!$A$6:$CA$50,MATCH($B6,'Summary sales'!$A$6:$A$50,0),MATCH($CV$3,'Summary sales'!$A$7:$CA$7,0))</f>
        <v>0</v>
      </c>
      <c r="CX6" s="421">
        <f t="shared" ref="CX6" si="103">CW6-CV6</f>
        <v>0</v>
      </c>
      <c r="CY6" s="706" t="e">
        <f t="shared" ref="CY6" si="104">CW6/CV6</f>
        <v>#DIV/0!</v>
      </c>
      <c r="CZ6" s="421">
        <f>INDEX('SO Januari 2026 rev.2'!$B$6:$BK$51,MATCH(B6,'SO Januari 2026 rev.2'!$B$6:$B$51,0),MATCH($CZ$3,'SO Januari 2026 rev.2'!$B$5:$XK$5,0))</f>
        <v>11659.554548387085</v>
      </c>
      <c r="DA6" s="421">
        <f>INDEX('Summary sales'!$A$6:$CA$50,MATCH($B6,'Summary sales'!$A$6:$A$50,0),MATCH($CZ$3,'Summary sales'!$A$7:$CA$7,0))</f>
        <v>16456.21400000155</v>
      </c>
      <c r="DB6" s="421">
        <f t="shared" ref="DB6" si="105">DA6-CZ6</f>
        <v>4796.6594516144651</v>
      </c>
      <c r="DC6" s="706">
        <f t="shared" ref="DC6" si="106">DA6/CZ6</f>
        <v>1.4113930280705285</v>
      </c>
      <c r="DD6" s="421">
        <f>INDEX('SO Januari 2026 rev.2'!$B$6:$BK$51,MATCH(B6,'SO Januari 2026 rev.2'!$B$6:$B$51,0),MATCH($DD$3,'SO Januari 2026 rev.2'!$B$5:$XK$5,0))</f>
        <v>2020.8603225806428</v>
      </c>
      <c r="DE6" s="421">
        <f>INDEX('Summary sales'!$A$6:$CA$50,MATCH($B6,'Summary sales'!$A$6:$A$50,0),MATCH($DD$3,'Summary sales'!$A$7:$CA$7,0))</f>
        <v>1632.320000000298</v>
      </c>
      <c r="DF6" s="421">
        <f t="shared" ref="DF6" si="107">DE6-DD6</f>
        <v>-388.54032258034476</v>
      </c>
      <c r="DG6" s="706">
        <f t="shared" ref="DG6" si="108">DE6/DD6</f>
        <v>0.80773519167115027</v>
      </c>
      <c r="DH6" s="421">
        <f>INDEX('SO Januari 2026 rev.2'!$B$6:$BK$51,MATCH(B6,'SO Januari 2026 rev.2'!$B$6:$B$51,0),MATCH($DH$3,'SO Januari 2026 rev.2'!$B$5:$XK$5,0))</f>
        <v>678.69999999999845</v>
      </c>
      <c r="DI6" s="421">
        <f>INDEX('Summary sales'!$A$6:$CA$50,MATCH($B6,'Summary sales'!$A$6:$A$50,0),MATCH($DH$3,'Summary sales'!$A$7:$CA$7,0))</f>
        <v>49.150000000023283</v>
      </c>
      <c r="DJ6" s="421">
        <f t="shared" ref="DJ6" si="109">DI6-DH6</f>
        <v>-629.54999999997517</v>
      </c>
      <c r="DK6" s="706">
        <f t="shared" ref="DK6" si="110">DI6/DH6</f>
        <v>7.2417857669107702E-2</v>
      </c>
      <c r="DL6" s="421">
        <f>INDEX('SO Januari 2026 rev.2'!$B$6:$BK$51,MATCH(B6,'SO Januari 2026 rev.2'!$B$6:$B$51,0),MATCH($DL$3,'SO Januari 2026 rev.2'!$B$5:$XK$5,0))</f>
        <v>7121.8519354838754</v>
      </c>
      <c r="DM6" s="421">
        <f>INDEX('Summary sales'!$A$6:$CA$50,MATCH($B6,'Summary sales'!$A$6:$A$50,0),MATCH($DL$3,'Summary sales'!$A$7:$CA$7,0))</f>
        <v>8024.4400000004098</v>
      </c>
      <c r="DN6" s="421">
        <f t="shared" ref="DN6" si="111">DM6-DL6</f>
        <v>902.58806451653436</v>
      </c>
      <c r="DO6" s="706">
        <f t="shared" ref="DO6" si="112">DM6/DL6</f>
        <v>1.1267350223920669</v>
      </c>
      <c r="DP6" s="421">
        <f>INDEX('SO Januari 2026 rev.2'!$B$6:$BK$51,MATCH(B6,'SO Januari 2026 rev.2'!$B$6:$B$51,0),MATCH($DP$3,'SO Januari 2026 rev.2'!$B$5:$XK$5,0))</f>
        <v>2443.876774193548</v>
      </c>
      <c r="DQ6" s="421">
        <f>INDEX('Summary sales'!$A$6:$CA$50,MATCH($B6,'Summary sales'!$A$6:$A$50,0),MATCH($DP$3,'Summary sales'!$A$7:$CA$7,0))</f>
        <v>0</v>
      </c>
      <c r="DR6" s="421">
        <f t="shared" ref="DR6" si="113">DQ6-DP6</f>
        <v>-2443.876774193548</v>
      </c>
      <c r="DS6" s="706">
        <f t="shared" ref="DS6" si="114">DQ6/DP6</f>
        <v>0</v>
      </c>
      <c r="DT6" s="421">
        <f>INDEX('SO Januari 2026 rev.2'!$B$6:$BK$51,MATCH(B6,'SO Januari 2026 rev.2'!$B$6:$B$51,0),MATCH($DT$3,'SO Januari 2026 rev.2'!$B$5:$XK$5,0))</f>
        <v>2043.2745161290325</v>
      </c>
      <c r="DU6" s="421">
        <f>INDEX('Summary sales'!$A$6:$CA$50,MATCH($B6,'Summary sales'!$A$6:$A$50,0),MATCH($DT$3,'Summary sales'!$A$7:$CA$7,0))</f>
        <v>638.66999999992549</v>
      </c>
      <c r="DV6" s="421">
        <f t="shared" ref="DV6" si="115">DU6-DT6</f>
        <v>-1404.604516129107</v>
      </c>
      <c r="DW6" s="706">
        <f t="shared" ref="DW6" si="116">DU6/DT6</f>
        <v>0.31257180322978861</v>
      </c>
      <c r="DX6" s="421">
        <f>INDEX('SO Januari 2026 rev.2'!$B$6:$BK$51,MATCH(B6,'SO Januari 2026 rev.2'!$B$6:$B$51,0),MATCH($DX$3,'SO Januari 2026 rev.2'!$B$5:$XK$5,0))</f>
        <v>1439.5303225806451</v>
      </c>
      <c r="DY6" s="421">
        <f>INDEX('Summary sales'!$A$6:$CA$50,MATCH($B6,'Summary sales'!$A$6:$A$50,0),MATCH($DX$3,'Summary sales'!$A$7:$CA$7,0))</f>
        <v>2038.2199999999721</v>
      </c>
      <c r="DZ6" s="421">
        <f t="shared" ref="DZ6" si="117">DY6-DX6</f>
        <v>598.68967741932693</v>
      </c>
      <c r="EA6" s="706">
        <f t="shared" ref="EA6" si="118">DY6/DX6</f>
        <v>1.4158923699127479</v>
      </c>
      <c r="EB6" s="421">
        <f>INDEX('SO Januari 2026 rev.2'!$B$6:$BK$51,MATCH(B6,'SO Januari 2026 rev.2'!$B$6:$B$51,0),MATCH($EB$3,'SO Januari 2026 rev.2'!$B$5:$XK$5,0))</f>
        <v>260.97419354838746</v>
      </c>
      <c r="EC6" s="421">
        <f>INDEX('Summary sales'!$A$6:$CA$50,MATCH($B6,'Summary sales'!$A$6:$A$50,0),MATCH($EB$3,'Summary sales'!$A$7:$CA$7,0))</f>
        <v>458.11999999999534</v>
      </c>
      <c r="ED6" s="421">
        <f t="shared" ref="ED6" si="119">EC6-EB6</f>
        <v>197.14580645160788</v>
      </c>
      <c r="EE6" s="706">
        <f t="shared" ref="EE6" si="120">EC6/EB6</f>
        <v>1.7554226100714241</v>
      </c>
      <c r="EF6" s="421">
        <f>INDEX('SO Januari 2026 rev.2'!$B$6:$BK$51,MATCH(B6,'SO Januari 2026 rev.2'!$B$6:$B$51,0),MATCH($EF$3,'SO Januari 2026 rev.2'!$B$5:$XK$5,0))</f>
        <v>11007.047419354845</v>
      </c>
      <c r="EG6" s="421">
        <f>INDEX('Summary sales'!$A$6:$CA$50,MATCH($B6,'Summary sales'!$A$6:$A$50,0),MATCH($EF$3,'Summary sales'!$A$7:$CA$7,0))</f>
        <v>7622.1800000001676</v>
      </c>
      <c r="EH6" s="421">
        <f t="shared" ref="EH6" si="121">EG6-EF6</f>
        <v>-3384.8674193546776</v>
      </c>
      <c r="EI6" s="706">
        <f t="shared" ref="EI6" si="122">EG6/EF6</f>
        <v>0.69248179912419472</v>
      </c>
      <c r="EJ6" s="421">
        <f>INDEX('SO Januari 2026 rev.2'!$B$6:$BK$51,MATCH(B6,'SO Januari 2026 rev.2'!$B$6:$B$51,0),MATCH($EJ$3,'SO Januari 2026 rev.2'!$B$5:$XK$5,0))</f>
        <v>1519.5448387096778</v>
      </c>
      <c r="EK6" s="421">
        <f>INDEX('Summary sales'!$A$6:$CA$50,MATCH($B6,'Summary sales'!$A$6:$A$50,0),MATCH($EJ$3,'Summary sales'!$A$7:$CA$7,0))</f>
        <v>1664.6299999998882</v>
      </c>
      <c r="EL6" s="421">
        <f t="shared" ref="EL6" si="123">EK6-EJ6</f>
        <v>145.08516129021041</v>
      </c>
      <c r="EM6" s="706">
        <f t="shared" ref="EM6" si="124">EK6/EJ6</f>
        <v>1.0954793551294015</v>
      </c>
      <c r="EN6" s="421">
        <f>INDEX('SO Januari 2026 rev.2'!$B$6:$BK$51,MATCH(B6,'SO Januari 2026 rev.2'!$B$6:$B$51,0),MATCH($EN$3,'SO Januari 2026 rev.2'!$B$5:$XK$5,0))</f>
        <v>3799.6741935483842</v>
      </c>
      <c r="EO6" s="421">
        <f>INDEX('Summary sales'!$A$6:$CA$50,MATCH($B6,'Summary sales'!$A$6:$A$50,0),MATCH($EN$3,'Summary sales'!$A$7:$CA$7,0))</f>
        <v>0</v>
      </c>
      <c r="EP6" s="421">
        <f t="shared" ref="EP6" si="125">EO6-EN6</f>
        <v>-3799.6741935483842</v>
      </c>
      <c r="EQ6" s="706">
        <f t="shared" ref="EQ6" si="126">EO6/EN6</f>
        <v>0</v>
      </c>
      <c r="ER6" s="421">
        <f>INDEX('SO Januari 2026 rev.2'!$B$6:$BK$51,MATCH(B6,'SO Januari 2026 rev.2'!$B$6:$B$51,0),MATCH($ER$3,'SO Januari 2026 rev.2'!$B$5:$XK$5,0))</f>
        <v>0</v>
      </c>
      <c r="ES6" s="421">
        <f>INDEX('Summary sales'!$A$6:$CA$50,MATCH(B6,'Summary sales'!$A$6:$A$50,0),MATCH($ER$3,'Summary sales'!$A$7:$CA$7,0))</f>
        <v>618.68999999994412</v>
      </c>
      <c r="ET6" s="421">
        <f t="shared" ref="ET6" si="127">ES6-ER6</f>
        <v>618.68999999994412</v>
      </c>
      <c r="EU6" s="706" t="e">
        <f t="shared" ref="EU6" si="128">ES6/ER6</f>
        <v>#DIV/0!</v>
      </c>
      <c r="EV6" s="421">
        <f>INDEX('SO Januari 2026 rev.2'!$B$6:$BK$51,MATCH(B6,'SO Januari 2026 rev.2'!$B$6:$B$51,0),MATCH($EV$3,'SO Januari 2026 rev.2'!$B$5:$XK$5,0))</f>
        <v>0</v>
      </c>
      <c r="EW6" s="421">
        <f>INDEX('Summary sales'!$A$6:$CA$50,MATCH($B6,'Summary sales'!$A$6:$A$50,0),MATCH($EV$3,'Summary sales'!$A$7:$CA$7,0))</f>
        <v>0</v>
      </c>
      <c r="EX6" s="421">
        <f t="shared" ref="EX6" si="129">EW6-EV6</f>
        <v>0</v>
      </c>
      <c r="EY6" s="706" t="e">
        <f t="shared" ref="EY6" si="130">EW6/EV6</f>
        <v>#DIV/0!</v>
      </c>
      <c r="EZ6" s="421">
        <f>INDEX('SO Januari 2026 rev.2'!$B$6:$BK$51,MATCH(B6,'SO Januari 2026 rev.2'!$B$6:$B$51,0),MATCH($EZ$3,'SO Januari 2026 rev.2'!$B$5:$XK$5,0))</f>
        <v>24000</v>
      </c>
      <c r="FA6" s="421">
        <f>INDEX('Summary sales'!$A$6:$CA$50,MATCH($B6,'Summary sales'!$A$6:$A$50,0),MATCH($EZ$3,'Summary sales'!$A$7:$CA$7,0))</f>
        <v>54305.899999999907</v>
      </c>
      <c r="FB6" s="421">
        <f t="shared" ref="FB6" si="131">FA6-EZ6</f>
        <v>30305.899999999907</v>
      </c>
      <c r="FC6" s="706">
        <f t="shared" ref="FC6" si="132">FA6/EZ6</f>
        <v>2.2627458333333292</v>
      </c>
      <c r="FD6" s="421">
        <f>INDEX('SO Januari 2026 rev.2'!$B$6:$BK$51,MATCH(B6,'SO Januari 2026 rev.2'!$B$6:$B$51,0),MATCH($FD$3,'SO Januari 2026 rev.2'!$B$5:$XK$5,0))</f>
        <v>8000</v>
      </c>
      <c r="FE6" s="421">
        <f>INDEX('Summary sales'!$A$6:$CA$50,MATCH(B6,'Summary sales'!$A$6:$A$50,0),MATCH($FD$3,'Summary sales'!$A$7:$CA$7,0))</f>
        <v>3134.0999999998603</v>
      </c>
      <c r="FF6" s="421">
        <f t="shared" ref="FF6" si="133">FE6-FD6</f>
        <v>-4865.9000000001397</v>
      </c>
      <c r="FG6" s="706">
        <f t="shared" ref="FG6" si="134">FE6/FD6</f>
        <v>0.39176249999998253</v>
      </c>
      <c r="FH6" s="421">
        <f>INDEX('SO Januari 2026 rev.2'!$B$6:$BK$51,MATCH(B6,'SO Januari 2026 rev.2'!$B$6:$B$51,0),MATCH($FH$3,'SO Januari 2026 rev.2'!$B$5:$XK$5,0))</f>
        <v>2105.6477419354865</v>
      </c>
      <c r="FI6" s="421">
        <f>INDEX('Summary sales'!$A$6:$CA$50,MATCH(B6,'Summary sales'!$A$6:$A$50,0),MATCH($FH$3,'Summary sales'!$A$7:$CA$7,0))</f>
        <v>0</v>
      </c>
      <c r="FJ6" s="421">
        <f t="shared" ref="FJ6" si="135">FI6-FH6</f>
        <v>-2105.6477419354865</v>
      </c>
      <c r="FK6" s="706">
        <f t="shared" ref="FK6" si="136">FI6/FH6</f>
        <v>0</v>
      </c>
      <c r="FL6" s="421">
        <f>INDEX('SO Januari 2026 rev.2'!$B$6:$BK$51,MATCH(B6,'SO Januari 2026 rev.2'!$B$6:$B$51,0),MATCH($FL$3,'SO Januari 2026 rev.2'!$B$5:$XK$5,0))</f>
        <v>0</v>
      </c>
      <c r="FM6" s="421">
        <f>INDEX('Summary sales'!$A$6:$CA$50,MATCH(B6,'Summary sales'!$A$6:$A$50,0),MATCH($FL$3,'Summary sales'!$A$7:$CA$7,0))</f>
        <v>0</v>
      </c>
      <c r="FN6" s="421">
        <f t="shared" ref="FN6" si="137">FM6-FL6</f>
        <v>0</v>
      </c>
      <c r="FO6" s="706" t="e">
        <f t="shared" ref="FO6" si="138">FM6/FL6</f>
        <v>#DIV/0!</v>
      </c>
      <c r="FP6" s="421">
        <f>INDEX('SO Januari 2026 rev.2'!$B$6:$BK$51,MATCH(B6,'SO Januari 2026 rev.2'!$B$6:$B$51,0),MATCH($FP$3,'SO Januari 2026 rev.2'!$B$5:$XK$5,0))</f>
        <v>0</v>
      </c>
      <c r="FQ6" s="421">
        <f>INDEX('Summary sales'!$A$6:$CA$50,MATCH(B6,'Summary sales'!$A$6:$A$50,0),MATCH($FP$3,'Summary sales'!$A$7:$CA$7,0))</f>
        <v>0</v>
      </c>
      <c r="FR6" s="421">
        <f t="shared" ref="FR6" si="139">FQ6-FP6</f>
        <v>0</v>
      </c>
      <c r="FS6" s="706" t="e">
        <f t="shared" ref="FS6" si="140">FQ6/FP6</f>
        <v>#DIV/0!</v>
      </c>
      <c r="FT6" s="421">
        <f>INDEX('SO Januari 2026 rev.2'!$B$6:$BK$51,MATCH(B6,'SO Januari 2026 rev.2'!$B$6:$B$51,0),MATCH($FT$3,'SO Januari 2026 rev.2'!$B$5:$XK$5,0))</f>
        <v>726.8151612903232</v>
      </c>
      <c r="FU6" s="421">
        <f>INDEX('Summary sales'!$A$6:$CA$50,MATCH(B6,'Summary sales'!$A$6:$A$50,0),MATCH($FT$3,'Summary sales'!$A$7:$CA$7,0))</f>
        <v>805.70000000006985</v>
      </c>
      <c r="FV6" s="421">
        <f t="shared" ref="FV6" si="141">FU6-FT6</f>
        <v>78.884838709746646</v>
      </c>
      <c r="FW6" s="706">
        <f t="shared" ref="FW6" si="142">FU6/FT6</f>
        <v>1.1085349383324661</v>
      </c>
      <c r="FX6" s="421">
        <f>INDEX('SO Januari 2026 rev.2'!$B$6:$BK$51,MATCH(B6,'SO Januari 2026 rev.2'!$B$6:$B$51,0),MATCH($FX$3,'SO Januari 2026 rev.2'!$B$5:$XK$5,0))</f>
        <v>3500</v>
      </c>
      <c r="FY6" s="421">
        <f>INDEX('Summary sales'!$A$6:$CA$50,MATCH(B6,'Summary sales'!$A$6:$A$50,0),MATCH($FX$3,'Summary sales'!$A$7:$CA$7,0))</f>
        <v>5265.9700000002049</v>
      </c>
      <c r="FZ6" s="421">
        <f t="shared" ref="FZ6" si="143">FY6-FX6</f>
        <v>1765.9700000002049</v>
      </c>
      <c r="GA6" s="706">
        <f t="shared" ref="GA6" si="144">FY6/FX6</f>
        <v>1.5045628571429157</v>
      </c>
      <c r="GB6" s="421">
        <f>INDEX('SO Januari 2026 rev.2'!$B$6:$BK$51,MATCH(B6,'SO Januari 2026 rev.2'!$B$6:$B$51,0),MATCH($GB$3,'SO Januari 2026 rev.2'!$B$5:$XK$5,0))</f>
        <v>3018.0416129032269</v>
      </c>
      <c r="GC6" s="421">
        <f>INDEX('Summary sales'!$A$6:$CA$50,MATCH(B6,'Summary sales'!$A$6:$A$50,0),MATCH($GB$3,'Summary sales'!$A$7:$CA$7,0))</f>
        <v>3441.160000000149</v>
      </c>
      <c r="GD6" s="421">
        <f t="shared" ref="GD6" si="145">GC6-GB6</f>
        <v>423.11838709692211</v>
      </c>
      <c r="GE6" s="706">
        <f t="shared" ref="GE6" si="146">GC6/GB6</f>
        <v>1.1401963396687231</v>
      </c>
      <c r="GF6" s="421">
        <f>INDEX('SO Januari 2026 rev.2'!$B$6:$BK$51,MATCH(B6,'SO Januari 2026 rev.2'!$B$6:$B$51,0),MATCH($GF$3,'SO Januari 2026 rev.2'!$B$5:$XK$5,0))</f>
        <v>2044.9996774193546</v>
      </c>
      <c r="GG6" s="421">
        <f>INDEX('Summary sales'!$A$6:$CA$50,MATCH(B6,'Summary sales'!$A$6:$A$50,0),MATCH($GF$3,'Summary sales'!$A$7:$CA$7,0))</f>
        <v>3914.3200000000652</v>
      </c>
      <c r="GH6" s="421">
        <f t="shared" ref="GH6" si="147">GG6-GF6</f>
        <v>1869.3203225807106</v>
      </c>
      <c r="GI6" s="706">
        <f t="shared" ref="GI6" si="148">GG6/GF6</f>
        <v>1.9140932114667426</v>
      </c>
      <c r="GJ6" s="421">
        <f>INDEX('SO Januari 2026 rev.2'!$B$6:$BK$51,MATCH(B6,'SO Januari 2026 rev.2'!$B$6:$B$51,0),MATCH($GJ$3,'SO Januari 2026 rev.2'!$B$5:$XK$5,0))</f>
        <v>369.61070967741654</v>
      </c>
      <c r="GK6" s="421">
        <f>INDEX('Summary sales'!$A$6:$CA$50,MATCH(B6,'Summary sales'!$A$6:$A$50,0),MATCH($GJ$3,'Summary sales'!$A$7:$CA$7,0))</f>
        <v>0</v>
      </c>
      <c r="GL6" s="421">
        <f t="shared" ref="GL6" si="149">GK6-GJ6</f>
        <v>-369.61070967741654</v>
      </c>
      <c r="GM6" s="706">
        <f t="shared" ref="GM6" si="150">GK6/GJ6</f>
        <v>0</v>
      </c>
      <c r="GN6" s="421">
        <f>INDEX('SO Januari 2026 rev.2'!$B$6:$BK$51,MATCH(B6,'SO Januari 2026 rev.2'!$B$6:$B$51,0),MATCH($GN$3,'SO Januari 2026 rev.2'!$B$5:$XK$5,0))</f>
        <v>0</v>
      </c>
      <c r="GO6" s="421">
        <f>INDEX('Summary sales'!$A$6:$CA$50,MATCH(B6,'Summary sales'!$A$6:$A$50,0),MATCH($GN$3,'Summary sales'!$A$7:$CA$7,0))</f>
        <v>0</v>
      </c>
      <c r="GP6" s="421">
        <f t="shared" ref="GP6" si="151">GO6-GN6</f>
        <v>0</v>
      </c>
      <c r="GQ6" s="706" t="e">
        <f t="shared" ref="GQ6" si="152">GO6/GN6</f>
        <v>#DIV/0!</v>
      </c>
      <c r="GR6" s="421">
        <f>INDEX('SO Januari 2026 rev.2'!$B$6:$BK$51,MATCH(B6,'SO Januari 2026 rev.2'!$B$6:$B$51,0),MATCH($GR$3,'SO Januari 2026 rev.2'!$B$5:$XK$5,0))</f>
        <v>3500</v>
      </c>
      <c r="GS6" s="421">
        <f>INDEX('Summary sales'!$A$6:$CA$50,MATCH($B6,'Summary sales'!$A$6:$A$50,0),MATCH($GR$3,'Summary sales'!$A$7:$CA$7,0))</f>
        <v>3920.054999999702</v>
      </c>
      <c r="GT6" s="421">
        <f t="shared" ref="GT6" si="153">GS6-GR6</f>
        <v>420.05499999970198</v>
      </c>
      <c r="GU6" s="706">
        <f t="shared" ref="GU6" si="154">GS6/GR6</f>
        <v>1.1200157142856291</v>
      </c>
      <c r="GV6" s="421">
        <f>INDEX('SO Januari 2026 rev.2'!$B$6:$BK$51,MATCH(B6,'SO Januari 2026 rev.2'!$B$6:$B$51,0),MATCH($GV$3,'SO Januari 2026 rev.2'!$B$5:$XK$5,0))</f>
        <v>1121.900322580635</v>
      </c>
      <c r="GW6" s="421">
        <f>INDEX('Summary sales'!$A$6:$CA$50,MATCH($B6,'Summary sales'!$A$6:$A$50,0),MATCH($GV$3,'Summary sales'!$A$7:$CA$7,0))</f>
        <v>1604.6899999999441</v>
      </c>
      <c r="GX6" s="421">
        <f t="shared" ref="GX6" si="155">GW6-GV6</f>
        <v>482.7896774193091</v>
      </c>
      <c r="GY6" s="706">
        <f t="shared" ref="GY6" si="156">GW6/GV6</f>
        <v>1.4303320604354397</v>
      </c>
      <c r="GZ6" s="421">
        <f>INDEX('SO Januari 2026 rev.2'!$B$6:$BK$51,MATCH(B6,'SO Januari 2026 rev.2'!$B$6:$B$51,0),MATCH($GZ$3,'SO Januari 2026 rev.2'!$B$5:$XK$5,0))</f>
        <v>1500</v>
      </c>
      <c r="HA6" s="421">
        <f>INDEX('Summary sales'!$A$6:$CA$50,MATCH(B6,'Summary sales'!$A$6:$A$50,0),MATCH($GZ$3,'Summary sales'!$A$7:$CA$7,0))</f>
        <v>1607.6550000000279</v>
      </c>
      <c r="HB6" s="421">
        <f t="shared" ref="HB6" si="157">HA6-GZ6</f>
        <v>107.65500000002794</v>
      </c>
      <c r="HC6" s="706">
        <f t="shared" ref="HC6" si="158">HA6/GZ6</f>
        <v>1.0717700000000185</v>
      </c>
      <c r="HD6" s="421">
        <f>INDEX('SO Januari 2026 rev.2'!$B$6:$BK$51,MATCH(B6,'SO Januari 2026 rev.2'!$B$6:$B$51,0),MATCH($HD$3,'SO Januari 2026 rev.2'!$B$5:$XK$5,0))</f>
        <v>2549.7025806451697</v>
      </c>
      <c r="HE6" s="421">
        <f>INDEX('Summary sales'!$A$6:$CA$50,MATCH(B6,'Summary sales'!$A$6:$A$50,0),MATCH($HD$3,'Summary sales'!$A$7:$CA$7,0))</f>
        <v>3177.9500000001863</v>
      </c>
      <c r="HF6" s="421">
        <f t="shared" ref="HF6" si="159">HE6-HD6</f>
        <v>628.24741935501652</v>
      </c>
      <c r="HG6" s="706">
        <f t="shared" ref="HG6" si="160">HE6/HD6</f>
        <v>1.2464002759082773</v>
      </c>
      <c r="HH6" s="421">
        <f>INDEX('SO Januari 2026 rev.2'!$B$6:$BK$51,MATCH(B6,'SO Januari 2026 rev.2'!$B$6:$B$51,0),MATCH($HH$3,'SO Januari 2026 rev.2'!$B$5:$XK$5,0))</f>
        <v>0</v>
      </c>
      <c r="HI6" s="421">
        <f>INDEX('Summary sales'!$A$6:$CA$50,MATCH(B6,'Summary sales'!$A$6:$A$50,0),MATCH($HH$3,'Summary sales'!$A$7:$CA$7,0))</f>
        <v>0</v>
      </c>
      <c r="HJ6" s="421">
        <f t="shared" ref="HJ6" si="161">HI6-HH6</f>
        <v>0</v>
      </c>
      <c r="HK6" s="707" t="e">
        <f t="shared" ref="HK6" si="162">HI6/HH6</f>
        <v>#DIV/0!</v>
      </c>
    </row>
    <row r="7" spans="1:234" ht="15" customHeight="1">
      <c r="A7" s="769"/>
      <c r="B7" s="463">
        <f t="shared" si="54"/>
        <v>46025</v>
      </c>
      <c r="C7" s="463" t="str">
        <f t="shared" ref="C7:C8" si="163">TEXT(B7,"ddd")</f>
        <v>Sab</v>
      </c>
      <c r="D7" s="421">
        <f>SUMIF($H$4:$HJ$4,$D$4,H7:HJ7)</f>
        <v>147862.50135483869</v>
      </c>
      <c r="E7" s="421">
        <f ca="1">SUMIF($H$4:$HJ$4,$E$4,H7:HJ7)</f>
        <v>155952.51199999903</v>
      </c>
      <c r="F7" s="421">
        <f t="shared" ref="F7:F8" ca="1" si="164">E7-D7</f>
        <v>8090.0106451603351</v>
      </c>
      <c r="G7" s="706">
        <f t="shared" ref="G7:G8" ca="1" si="165">E7/D7</f>
        <v>1.0547130649828926</v>
      </c>
      <c r="H7" s="421">
        <f>INDEX('SO Januari 2026 rev.2'!$B$6:$BK$51,MATCH(B7,'SO Januari 2026 rev.2'!$B$6:$B$51,0),MATCH($H$3,'SO Januari 2026 rev.2'!$B$5:$XK$5,0))</f>
        <v>812.17000000000064</v>
      </c>
      <c r="I7" s="421">
        <f>INDEX('Summary sales'!$A$6:$CA$50,MATCH(B7,'Summary sales'!$A$6:$A$50,0),MATCH($H$3,'Summary sales'!$A$7:$CA$7,0))</f>
        <v>720.28000000002794</v>
      </c>
      <c r="J7" s="421">
        <f t="shared" ref="J7:J8" si="166">I7-H7</f>
        <v>-91.889999999972702</v>
      </c>
      <c r="K7" s="706">
        <f t="shared" ref="K7:K8" si="167">I7/H7</f>
        <v>0.88685866259530322</v>
      </c>
      <c r="L7" s="421">
        <f>INDEX('SO Januari 2026 rev.2'!$B$6:$BK$51,MATCH(B7,'SO Januari 2026 rev.2'!$B$6:$B$51,0),MATCH($L$3,'SO Januari 2026 rev.2'!$B$5:$XK$5,0))</f>
        <v>3000</v>
      </c>
      <c r="M7" s="421">
        <f>INDEX('Summary sales'!$A$6:$CA$50,MATCH($B7,'Summary sales'!$A$6:$A$50,0),MATCH($L$3,'Summary sales'!$A$7:$CA$7,0))</f>
        <v>0</v>
      </c>
      <c r="N7" s="421">
        <f t="shared" ref="N7:N8" si="168">M7-L7</f>
        <v>-3000</v>
      </c>
      <c r="O7" s="706">
        <f t="shared" ref="O7:O8" si="169">M7/L7</f>
        <v>0</v>
      </c>
      <c r="P7" s="421">
        <f>INDEX('SO Januari 2026 rev.2'!$B$6:$BK$51,MATCH(B7,'SO Januari 2026 rev.2'!$B$6:$B$51,0),MATCH($P$3,'SO Januari 2026 rev.2'!$B$5:$XK$5,0))</f>
        <v>1129.7312903225857</v>
      </c>
      <c r="Q7" s="421">
        <f>INDEX('Summary sales'!$A$6:$CA$50,MATCH($B7,'Summary sales'!$A$6:$A$50,0),MATCH($P$3,'Summary sales'!$A$7:$CA$7,0))</f>
        <v>806.3699999996461</v>
      </c>
      <c r="R7" s="421">
        <f t="shared" ref="R7:R8" si="170">Q7-P7</f>
        <v>-323.36129032293957</v>
      </c>
      <c r="S7" s="706">
        <f t="shared" ref="S7:S8" si="171">Q7/P7</f>
        <v>0.71377150204398931</v>
      </c>
      <c r="T7" s="421">
        <f>INDEX('SO Januari 2026 rev.2'!$B$6:$BK$51,MATCH(B7,'SO Januari 2026 rev.2'!$B$6:$B$51,0),MATCH($T$3,'SO Januari 2026 rev.2'!$B$5:$XK$5,0))</f>
        <v>0</v>
      </c>
      <c r="U7" s="421">
        <f>INDEX('Summary sales'!$A$6:$CA$50,MATCH($B7,'Summary sales'!$A$6:$A$50,0),MATCH($T$3,'Summary sales'!$A$7:$CA$7,0))</f>
        <v>0</v>
      </c>
      <c r="V7" s="421">
        <f t="shared" ref="V7:V8" si="172">U7-T7</f>
        <v>0</v>
      </c>
      <c r="W7" s="706" t="e">
        <f t="shared" ref="W7:W8" si="173">U7/T7</f>
        <v>#DIV/0!</v>
      </c>
      <c r="X7" s="421">
        <f>INDEX('SO Januari 2026 rev.2'!$B$6:$BK$51,MATCH(B7,'SO Januari 2026 rev.2'!$B$6:$B$51,0),MATCH($X$3,'SO Januari 2026 rev.2'!$B$5:$XK$5,0))</f>
        <v>644.02064516129076</v>
      </c>
      <c r="Y7" s="421">
        <f>INDEX('Summary sales'!$A$6:$CA$50,MATCH($B7,'Summary sales'!$A$6:$A$50,0),MATCH($X$3,'Summary sales'!$A$7:$CA$7,0))</f>
        <v>607.09000000008382</v>
      </c>
      <c r="Z7" s="421">
        <f t="shared" ref="Z7:Z8" si="174">Y7-X7</f>
        <v>-36.93064516120694</v>
      </c>
      <c r="AA7" s="706">
        <f t="shared" ref="AA7:AA8" si="175">Y7/X7</f>
        <v>0.94265611601324073</v>
      </c>
      <c r="AB7" s="421">
        <f>INDEX('SO Januari 2026 rev.2'!$B$6:$BK$51,MATCH(B7,'SO Januari 2026 rev.2'!$B$6:$B$51,0),MATCH($AB$3,'SO Januari 2026 rev.2'!$B$5:$XK$5,0))</f>
        <v>5500</v>
      </c>
      <c r="AC7" s="421">
        <f>INDEX('Summary sales'!$A$6:$CA$50,MATCH($B7,'Summary sales'!$A$6:$A$50,0),MATCH($AB$3,'Summary sales'!$A$7:$CA$7,0))</f>
        <v>5824.3799999998882</v>
      </c>
      <c r="AD7" s="421">
        <f t="shared" ref="AD7:AD8" si="176">AC7-AB7</f>
        <v>324.37999999988824</v>
      </c>
      <c r="AE7" s="706">
        <f t="shared" ref="AE7:AE8" si="177">AC7/AB7</f>
        <v>1.0589781818181614</v>
      </c>
      <c r="AF7" s="421">
        <f>INDEX('SO Januari 2026 rev.2'!$B$6:$BK$51,MATCH(B7,'SO Januari 2026 rev.2'!$B$6:$B$51,0),MATCH($AF$3,'SO Januari 2026 rev.2'!$B$5:$XK$5,0))</f>
        <v>166.97064516129021</v>
      </c>
      <c r="AG7" s="421">
        <f>INDEX('Summary sales'!$A$6:$CA$50,MATCH($B7,'Summary sales'!$A$6:$A$50,0),MATCH($AF$3,'Summary sales'!$A$7:$CA$7,0))</f>
        <v>1167.2699999999895</v>
      </c>
      <c r="AH7" s="421">
        <f t="shared" ref="AH7:AH8" si="178">AG7-AF7</f>
        <v>1000.2993548386993</v>
      </c>
      <c r="AI7" s="706">
        <f t="shared" ref="AI7:AI8" si="179">AG7/AF7</f>
        <v>6.9908695559775236</v>
      </c>
      <c r="AJ7" s="421">
        <f>INDEX('SO Januari 2026 rev.2'!$B$6:$BK$51,MATCH(B7,'SO Januari 2026 rev.2'!$B$6:$B$51,0),MATCH($AJ$3,'SO Januari 2026 rev.2'!$B$5:$XK$5,0))</f>
        <v>0</v>
      </c>
      <c r="AK7" s="421">
        <f>INDEX('Summary sales'!$A$6:$CA$50,MATCH($B7,'Summary sales'!$A$6:$A$50,0),MATCH($AJ$3,'Summary sales'!$A$7:$CA$7,0))</f>
        <v>800.67999999993481</v>
      </c>
      <c r="AL7" s="421">
        <f t="shared" ref="AL7:AL8" si="180">AK7-AJ7</f>
        <v>800.67999999993481</v>
      </c>
      <c r="AM7" s="706" t="e">
        <f t="shared" ref="AM7:AM8" si="181">AK7/AJ7</f>
        <v>#DIV/0!</v>
      </c>
      <c r="AN7" s="421">
        <f>INDEX('SO Januari 2026 rev.2'!$B$6:$BK$51,MATCH(B7,'SO Januari 2026 rev.2'!$B$6:$B$51,0),MATCH($AN$3,'SO Januari 2026 rev.2'!$B$5:$XK$5,0))</f>
        <v>673.27548387096704</v>
      </c>
      <c r="AO7" s="421">
        <f>INDEX('Summary sales'!$A$6:$CA$50,MATCH($B7,'Summary sales'!$A$6:$A$50,0),MATCH($AN$3,'Summary sales'!$A$7:$CA$7,0))</f>
        <v>378.65999999991618</v>
      </c>
      <c r="AP7" s="421">
        <f t="shared" ref="AP7:AP8" si="182">AO7-AN7</f>
        <v>-294.61548387105086</v>
      </c>
      <c r="AQ7" s="706">
        <f t="shared" ref="AQ7:AQ8" si="183">AO7/AN7</f>
        <v>0.56241465651300349</v>
      </c>
      <c r="AR7" s="421">
        <f>INDEX('SO Januari 2026 rev.2'!$B$6:$BK$51,MATCH(B7,'SO Januari 2026 rev.2'!$B$6:$B$51,0),MATCH($AR$3,'SO Januari 2026 rev.2'!$B$5:$XK$5,0))</f>
        <v>4514.1990322580623</v>
      </c>
      <c r="AS7" s="421">
        <f>INDEX('Summary sales'!$A$6:$CA$50,MATCH($B7,'Summary sales'!$A$6:$A$50,0),MATCH($AR$3,'Summary sales'!$A$7:$CA$7,0))</f>
        <v>5257.769999999553</v>
      </c>
      <c r="AT7" s="421">
        <f t="shared" ref="AT7:AT8" si="184">AS7-AR7</f>
        <v>743.57096774149068</v>
      </c>
      <c r="AU7" s="706">
        <f t="shared" ref="AU7:AU8" si="185">AS7/AR7</f>
        <v>1.1647182506637388</v>
      </c>
      <c r="AV7" s="421">
        <f>INDEX('SO Januari 2026 rev.2'!$B$6:$BK$51,MATCH(B7,'SO Januari 2026 rev.2'!$B$6:$B$51,0),MATCH($AV$3,'SO Januari 2026 rev.2'!$B$5:$XK$5,0))</f>
        <v>6823.0622580645213</v>
      </c>
      <c r="AW7" s="421">
        <f ca="1">INDEX('Summary sales'!$A$6:$CA$50,MATCH($B7,'Summary sales'!$A$6:$A$50,0),MATCH($AV$3,'Summary sales'!$A$7:$CA$7,0))</f>
        <v>6230.8199999998324</v>
      </c>
      <c r="AX7" s="421">
        <f t="shared" ref="AX7:AX8" ca="1" si="186">AW7-AV7</f>
        <v>-592.24225806468894</v>
      </c>
      <c r="AY7" s="706">
        <f t="shared" ref="AY7:AY8" ca="1" si="187">AW7/AV7</f>
        <v>0.91319993345148098</v>
      </c>
      <c r="AZ7" s="421">
        <f>INDEX('SO Januari 2026 rev.2'!$B$6:$BK$51,MATCH(B7,'SO Januari 2026 rev.2'!$B$6:$B$51,0),MATCH($AZ$3,'SO Januari 2026 rev.2'!$B$5:$XK$5,0))</f>
        <v>2874.3264516129029</v>
      </c>
      <c r="BA7" s="421">
        <f>INDEX('Summary sales'!$A$6:$CA$50,MATCH($B7,'Summary sales'!$A$6:$A$50,0),MATCH($AZ$3,'Summary sales'!$A$7:$CA$7,0))</f>
        <v>357.79000000003725</v>
      </c>
      <c r="BB7" s="421">
        <f t="shared" ref="BB7:BB8" si="188">BA7-AZ7</f>
        <v>-2516.5364516128657</v>
      </c>
      <c r="BC7" s="706">
        <f t="shared" ref="BC7:BC8" si="189">BA7/AZ7</f>
        <v>0.1244778580384516</v>
      </c>
      <c r="BD7" s="421">
        <f>INDEX('SO Januari 2026 rev.2'!$B$6:$BK$51,MATCH(B7,'SO Januari 2026 rev.2'!$B$6:$B$51,0),MATCH($BD$3,'SO Januari 2026 rev.2'!$B$5:$XK$5,0))</f>
        <v>500</v>
      </c>
      <c r="BE7" s="421">
        <f>INDEX('Summary sales'!$A$6:$CA$50,MATCH($B7,'Summary sales'!$A$6:$A$50,0),MATCH($BD$3,'Summary sales'!$A$7:$CA$7,0))</f>
        <v>0</v>
      </c>
      <c r="BF7" s="421">
        <f t="shared" ref="BF7:BF8" si="190">BE7-BD7</f>
        <v>-500</v>
      </c>
      <c r="BG7" s="706">
        <f t="shared" ref="BG7:BG8" si="191">BE7/BD7</f>
        <v>0</v>
      </c>
      <c r="BH7" s="421">
        <f>INDEX('SO Januari 2026 rev.2'!$B$6:$BK$51,MATCH(B7,'SO Januari 2026 rev.2'!$B$6:$B$51,0),MATCH($BH$3,'SO Januari 2026 rev.2'!$B$5:$XK$5,0))</f>
        <v>3600</v>
      </c>
      <c r="BI7" s="421">
        <f>INDEX('Summary sales'!$A$6:$CA$50,MATCH($B7,'Summary sales'!$A$6:$A$50,0),MATCH($BH$3,'Summary sales'!$A$7:$CA$7,0))</f>
        <v>2512.0100000000093</v>
      </c>
      <c r="BJ7" s="421">
        <f t="shared" ref="BJ7:BJ8" si="192">BI7-BH7</f>
        <v>-1087.9899999999907</v>
      </c>
      <c r="BK7" s="706">
        <f t="shared" ref="BK7:BK8" si="193">BI7/BH7</f>
        <v>0.69778055555555818</v>
      </c>
      <c r="BL7" s="421">
        <f>INDEX('SO Januari 2026 rev.2'!$B$6:$BK$51,MATCH(B7,'SO Januari 2026 rev.2'!$B$6:$B$51,0),MATCH($BL$3,'SO Januari 2026 rev.2'!$B$5:$XK$5,0))</f>
        <v>8706.0570967741915</v>
      </c>
      <c r="BM7" s="421">
        <f>INDEX('Summary sales'!$A$6:$CA$50,MATCH($B7,'Summary sales'!$A$6:$A$50,0),MATCH($BL$3,'Summary sales'!$A$7:$CA$7,0))</f>
        <v>7152.4299999999348</v>
      </c>
      <c r="BN7" s="421">
        <f t="shared" ref="BN7:BN8" si="194">BM7-BL7</f>
        <v>-1553.6270967742566</v>
      </c>
      <c r="BO7" s="706">
        <f t="shared" ref="BO7:BO8" si="195">BM7/BL7</f>
        <v>0.821546415385914</v>
      </c>
      <c r="BP7" s="421">
        <f>INDEX('SO Januari 2026 rev.2'!$B$6:$BK$51,MATCH(B7,'SO Januari 2026 rev.2'!$B$6:$B$51,0),MATCH($BP$3,'SO Januari 2026 rev.2'!$B$5:$XK$5,0))</f>
        <v>926.09448387096791</v>
      </c>
      <c r="BQ7" s="421">
        <f>INDEX('Summary sales'!$A$6:$CA$50,MATCH($B7,'Summary sales'!$A$6:$A$50,0),MATCH($BP$3,'Summary sales'!$A$7:$CA$7,0))</f>
        <v>683.87199999997392</v>
      </c>
      <c r="BR7" s="421">
        <f t="shared" ref="BR7:BR8" si="196">BQ7-BP7</f>
        <v>-242.22248387099398</v>
      </c>
      <c r="BS7" s="706">
        <f t="shared" ref="BS7:BS8" si="197">BQ7/BP7</f>
        <v>0.73844733114214001</v>
      </c>
      <c r="BT7" s="421">
        <f>INDEX('SO Januari 2026 rev.2'!$B$6:$BK$51,MATCH(B7,'SO Januari 2026 rev.2'!$B$6:$B$51,0),MATCH($BT$3,'SO Januari 2026 rev.2'!$B$5:$XK$5,0))</f>
        <v>0</v>
      </c>
      <c r="BU7" s="421">
        <f ca="1">INDEX('Summary sales'!$A$6:$CA$50,MATCH($B7,'Summary sales'!$A$6:$A$50,0),MATCH($BT$3,'Summary sales'!$A$7:$CA$7,0))</f>
        <v>0</v>
      </c>
      <c r="BV7" s="421">
        <f t="shared" ref="BV7:BV8" ca="1" si="198">BU7-BT7</f>
        <v>0</v>
      </c>
      <c r="BW7" s="706" t="e">
        <f t="shared" ref="BW7:BW8" ca="1" si="199">BU7/BT7</f>
        <v>#DIV/0!</v>
      </c>
      <c r="BX7" s="421">
        <f>INDEX('SO Januari 2026 rev.2'!$B$6:$BK$51,MATCH(B7,'SO Januari 2026 rev.2'!$B$6:$B$51,0),MATCH($BX$3,'SO Januari 2026 rev.2'!$B$5:$XK$5,0))</f>
        <v>70.054838709677327</v>
      </c>
      <c r="BY7" s="421">
        <f>INDEX('Summary sales'!$A$6:$CA$50,MATCH($B7,'Summary sales'!$A$6:$A$50,0),MATCH($BX$3,'Summary sales'!$A$7:$CA$7,0))</f>
        <v>0</v>
      </c>
      <c r="BZ7" s="421">
        <f t="shared" ref="BZ7:BZ8" si="200">BY7-BX7</f>
        <v>-70.054838709677327</v>
      </c>
      <c r="CA7" s="706">
        <f t="shared" ref="CA7:CA8" si="201">BY7/BX7</f>
        <v>0</v>
      </c>
      <c r="CB7" s="421">
        <f>INDEX('SO Januari 2026 rev.2'!$B$6:$BK$51,MATCH(B7,'SO Januari 2026 rev.2'!$B$6:$B$51,0),MATCH($CB$3,'SO Januari 2026 rev.2'!$B$5:$XK$5,0))</f>
        <v>89.451612903225808</v>
      </c>
      <c r="CC7" s="421">
        <f>INDEX('Summary sales'!$A$6:$CA$50,MATCH($B7,'Summary sales'!$A$6:$A$50,0),MATCH($CB$3,'Summary sales'!$A$7:$CA$7,0))</f>
        <v>88.097999999998137</v>
      </c>
      <c r="CD7" s="421">
        <f t="shared" ref="CD7:CD8" si="202">CC7-CB7</f>
        <v>-1.3536129032276705</v>
      </c>
      <c r="CE7" s="706">
        <f t="shared" ref="CE7:CE8" si="203">CC7/CB7</f>
        <v>0.98486765236204188</v>
      </c>
      <c r="CF7" s="421">
        <f>INDEX('SO Januari 2026 rev.2'!$B$6:$BK$51,MATCH(B7,'SO Januari 2026 rev.2'!$B$6:$B$51,0),MATCH($CF$3,'SO Januari 2026 rev.2'!$B$5:$XK$5,0))</f>
        <v>3500</v>
      </c>
      <c r="CG7" s="421">
        <f>INDEX('Summary sales'!$A$6:$CA$50,MATCH($B7,'Summary sales'!$A$6:$A$50,0),MATCH($CF$3,'Summary sales'!$A$7:$CA$7,0))</f>
        <v>3660.3999999999069</v>
      </c>
      <c r="CH7" s="421">
        <f t="shared" ref="CH7:CH8" si="204">CG7-CF7</f>
        <v>160.39999999990687</v>
      </c>
      <c r="CI7" s="706">
        <f t="shared" ref="CI7:CI8" si="205">CG7/CF7</f>
        <v>1.0458285714285449</v>
      </c>
      <c r="CJ7" s="421">
        <f>INDEX('SO Januari 2026 rev.2'!$B$6:$BK$51,MATCH(B7,'SO Januari 2026 rev.2'!$B$6:$B$51,0),MATCH($CJ$3,'SO Januari 2026 rev.2'!$B$5:$XK$5,0))</f>
        <v>0</v>
      </c>
      <c r="CK7" s="421">
        <f>INDEX('Summary sales'!$A$6:$CA$50,MATCH($B7,'Summary sales'!$A$6:$A$50,0),MATCH($CJ$3,'Summary sales'!$A$7:$CA$7,0))</f>
        <v>0</v>
      </c>
      <c r="CL7" s="421">
        <f t="shared" ref="CL7:CL8" si="206">CK7-CJ7</f>
        <v>0</v>
      </c>
      <c r="CM7" s="706" t="e">
        <f t="shared" ref="CM7:CM8" si="207">CK7/CJ7</f>
        <v>#DIV/0!</v>
      </c>
      <c r="CN7" s="421">
        <f>INDEX('SO Januari 2026 rev.2'!$B$6:$BK$51,MATCH(B7,'SO Januari 2026 rev.2'!$B$6:$B$51,0),MATCH($CN$3,'SO Januari 2026 rev.2'!$B$5:$XK$5,0))</f>
        <v>2901.4806451612722</v>
      </c>
      <c r="CO7" s="421">
        <f>INDEX('Summary sales'!$A$6:$CA$50,MATCH($B7,'Summary sales'!$A$6:$A$50,0),MATCH($CN$3,'Summary sales'!$A$7:$CA$7,0))</f>
        <v>0</v>
      </c>
      <c r="CP7" s="421">
        <f t="shared" ref="CP7:CP8" si="208">CO7-CN7</f>
        <v>-2901.4806451612722</v>
      </c>
      <c r="CQ7" s="706">
        <f t="shared" ref="CQ7:CQ8" si="209">CO7/CN7</f>
        <v>0</v>
      </c>
      <c r="CR7" s="421">
        <f>INDEX('SO Januari 2026 rev.2'!$B$6:$BK$51,MATCH(B7,'SO Januari 2026 rev.2'!$B$6:$B$51,0),MATCH($CR$3,'SO Januari 2026 rev.2'!$B$5:$XK$5,0))</f>
        <v>5000</v>
      </c>
      <c r="CS7" s="421">
        <f>INDEX('Summary sales'!$A$6:$CA$50,MATCH($B7,'Summary sales'!$A$6:$A$50,0),MATCH($CR$3,'Summary sales'!$A$7:$CA$7,0))</f>
        <v>4443.429999999993</v>
      </c>
      <c r="CT7" s="421">
        <f t="shared" ref="CT7:CT8" si="210">CS7-CR7</f>
        <v>-556.57000000000698</v>
      </c>
      <c r="CU7" s="706">
        <f t="shared" ref="CU7:CU8" si="211">CS7/CR7</f>
        <v>0.88868599999999864</v>
      </c>
      <c r="CV7" s="421">
        <f>INDEX('SO Januari 2026 rev.2'!$B$6:$BK$51,MATCH(B7,'SO Januari 2026 rev.2'!$B$6:$B$51,0),MATCH($CV$3,'SO Januari 2026 rev.2'!$B$5:$XK$5,0))</f>
        <v>0</v>
      </c>
      <c r="CW7" s="421">
        <f>INDEX('Summary sales'!$A$6:$CA$50,MATCH($B7,'Summary sales'!$A$6:$A$50,0),MATCH($CV$3,'Summary sales'!$A$7:$CA$7,0))</f>
        <v>0</v>
      </c>
      <c r="CX7" s="421">
        <f t="shared" ref="CX7:CX8" si="212">CW7-CV7</f>
        <v>0</v>
      </c>
      <c r="CY7" s="706" t="e">
        <f t="shared" ref="CY7:CY8" si="213">CW7/CV7</f>
        <v>#DIV/0!</v>
      </c>
      <c r="CZ7" s="421">
        <f>INDEX('SO Januari 2026 rev.2'!$B$6:$BK$51,MATCH(B7,'SO Januari 2026 rev.2'!$B$6:$B$51,0),MATCH($CZ$3,'SO Januari 2026 rev.2'!$B$5:$XK$5,0))</f>
        <v>11659.554548387085</v>
      </c>
      <c r="DA7" s="421">
        <f>INDEX('Summary sales'!$A$6:$CA$50,MATCH($B7,'Summary sales'!$A$6:$A$50,0),MATCH($CZ$3,'Summary sales'!$A$7:$CA$7,0))</f>
        <v>13329.677000001073</v>
      </c>
      <c r="DB7" s="421">
        <f t="shared" ref="DB7:DB8" si="214">DA7-CZ7</f>
        <v>1670.1224516139882</v>
      </c>
      <c r="DC7" s="706">
        <f t="shared" ref="DC7:DC8" si="215">DA7/CZ7</f>
        <v>1.143240673962542</v>
      </c>
      <c r="DD7" s="421">
        <f>INDEX('SO Januari 2026 rev.2'!$B$6:$BK$51,MATCH(B7,'SO Januari 2026 rev.2'!$B$6:$B$51,0),MATCH($DD$3,'SO Januari 2026 rev.2'!$B$5:$XK$5,0))</f>
        <v>2020.8603225806428</v>
      </c>
      <c r="DE7" s="421">
        <f>INDEX('Summary sales'!$A$6:$CA$50,MATCH($B7,'Summary sales'!$A$6:$A$50,0),MATCH($DD$3,'Summary sales'!$A$7:$CA$7,0))</f>
        <v>2113.410000000149</v>
      </c>
      <c r="DF7" s="421">
        <f t="shared" ref="DF7:DF8" si="216">DE7-DD7</f>
        <v>92.549677419506224</v>
      </c>
      <c r="DG7" s="706">
        <f t="shared" ref="DG7:DG8" si="217">DE7/DD7</f>
        <v>1.0457971668726318</v>
      </c>
      <c r="DH7" s="421">
        <f>INDEX('SO Januari 2026 rev.2'!$B$6:$BK$51,MATCH(B7,'SO Januari 2026 rev.2'!$B$6:$B$51,0),MATCH($DH$3,'SO Januari 2026 rev.2'!$B$5:$XK$5,0))</f>
        <v>678.69999999999845</v>
      </c>
      <c r="DI7" s="421">
        <f>INDEX('Summary sales'!$A$6:$CA$50,MATCH($B7,'Summary sales'!$A$6:$A$50,0),MATCH($DH$3,'Summary sales'!$A$7:$CA$7,0))</f>
        <v>983.75</v>
      </c>
      <c r="DJ7" s="421">
        <f t="shared" ref="DJ7:DJ8" si="218">DI7-DH7</f>
        <v>305.05000000000155</v>
      </c>
      <c r="DK7" s="706">
        <f t="shared" ref="DK7:DK8" si="219">DI7/DH7</f>
        <v>1.4494622071607517</v>
      </c>
      <c r="DL7" s="421">
        <f>INDEX('SO Januari 2026 rev.2'!$B$6:$BK$51,MATCH(B7,'SO Januari 2026 rev.2'!$B$6:$B$51,0),MATCH($DL$3,'SO Januari 2026 rev.2'!$B$5:$XK$5,0))</f>
        <v>7121.8519354838754</v>
      </c>
      <c r="DM7" s="421">
        <f>INDEX('Summary sales'!$A$6:$CA$50,MATCH($B7,'Summary sales'!$A$6:$A$50,0),MATCH($DL$3,'Summary sales'!$A$7:$CA$7,0))</f>
        <v>4851.7999999998137</v>
      </c>
      <c r="DN7" s="421">
        <f t="shared" ref="DN7:DN8" si="220">DM7-DL7</f>
        <v>-2270.0519354840617</v>
      </c>
      <c r="DO7" s="706">
        <f t="shared" ref="DO7:DO8" si="221">DM7/DL7</f>
        <v>0.68125538749636627</v>
      </c>
      <c r="DP7" s="421">
        <f>INDEX('SO Januari 2026 rev.2'!$B$6:$BK$51,MATCH(B7,'SO Januari 2026 rev.2'!$B$6:$B$51,0),MATCH($DP$3,'SO Januari 2026 rev.2'!$B$5:$XK$5,0))</f>
        <v>2443.876774193548</v>
      </c>
      <c r="DQ7" s="421">
        <f>INDEX('Summary sales'!$A$6:$CA$50,MATCH($B7,'Summary sales'!$A$6:$A$50,0),MATCH($DP$3,'Summary sales'!$A$7:$CA$7,0))</f>
        <v>0</v>
      </c>
      <c r="DR7" s="421">
        <f t="shared" ref="DR7:DR8" si="222">DQ7-DP7</f>
        <v>-2443.876774193548</v>
      </c>
      <c r="DS7" s="706">
        <f t="shared" ref="DS7:DS8" si="223">DQ7/DP7</f>
        <v>0</v>
      </c>
      <c r="DT7" s="421">
        <f>INDEX('SO Januari 2026 rev.2'!$B$6:$BK$51,MATCH(B7,'SO Januari 2026 rev.2'!$B$6:$B$51,0),MATCH($DT$3,'SO Januari 2026 rev.2'!$B$5:$XK$5,0))</f>
        <v>2043.2745161290325</v>
      </c>
      <c r="DU7" s="421">
        <f>INDEX('Summary sales'!$A$6:$CA$50,MATCH($B7,'Summary sales'!$A$6:$A$50,0),MATCH($DT$3,'Summary sales'!$A$7:$CA$7,0))</f>
        <v>711.61000000010245</v>
      </c>
      <c r="DV7" s="421">
        <f t="shared" ref="DV7:DV8" si="224">DU7-DT7</f>
        <v>-1331.66451612893</v>
      </c>
      <c r="DW7" s="706">
        <f t="shared" ref="DW7:DW8" si="225">DU7/DT7</f>
        <v>0.34826940500791936</v>
      </c>
      <c r="DX7" s="421">
        <f>INDEX('SO Januari 2026 rev.2'!$B$6:$BK$51,MATCH(B7,'SO Januari 2026 rev.2'!$B$6:$B$51,0),MATCH($DX$3,'SO Januari 2026 rev.2'!$B$5:$XK$5,0))</f>
        <v>1439.5303225806451</v>
      </c>
      <c r="DY7" s="421">
        <f>INDEX('Summary sales'!$A$6:$CA$50,MATCH($B7,'Summary sales'!$A$6:$A$50,0),MATCH($DX$3,'Summary sales'!$A$7:$CA$7,0))</f>
        <v>2124.5500000000466</v>
      </c>
      <c r="DZ7" s="421">
        <f t="shared" ref="DZ7:DZ8" si="226">DY7-DX7</f>
        <v>685.01967741940143</v>
      </c>
      <c r="EA7" s="706">
        <f t="shared" ref="EA7:EA8" si="227">DY7/DX7</f>
        <v>1.4758633192188457</v>
      </c>
      <c r="EB7" s="421">
        <f>INDEX('SO Januari 2026 rev.2'!$B$6:$BK$51,MATCH(B7,'SO Januari 2026 rev.2'!$B$6:$B$51,0),MATCH($EB$3,'SO Januari 2026 rev.2'!$B$5:$XK$5,0))</f>
        <v>260.97419354838746</v>
      </c>
      <c r="EC7" s="421">
        <f>INDEX('Summary sales'!$A$6:$CA$50,MATCH($B7,'Summary sales'!$A$6:$A$50,0),MATCH($EB$3,'Summary sales'!$A$7:$CA$7,0))</f>
        <v>0</v>
      </c>
      <c r="ED7" s="421">
        <f t="shared" ref="ED7:ED8" si="228">EC7-EB7</f>
        <v>-260.97419354838746</v>
      </c>
      <c r="EE7" s="706">
        <f t="shared" ref="EE7:EE8" si="229">EC7/EB7</f>
        <v>0</v>
      </c>
      <c r="EF7" s="421">
        <f>INDEX('SO Januari 2026 rev.2'!$B$6:$BK$51,MATCH(B7,'SO Januari 2026 rev.2'!$B$6:$B$51,0),MATCH($EF$3,'SO Januari 2026 rev.2'!$B$5:$XK$5,0))</f>
        <v>11007.047419354845</v>
      </c>
      <c r="EG7" s="421">
        <f>INDEX('Summary sales'!$A$6:$CA$50,MATCH($B7,'Summary sales'!$A$6:$A$50,0),MATCH($EF$3,'Summary sales'!$A$7:$CA$7,0))</f>
        <v>8694.7399999997579</v>
      </c>
      <c r="EH7" s="421">
        <f t="shared" ref="EH7:EH8" si="230">EG7-EF7</f>
        <v>-2312.3074193550874</v>
      </c>
      <c r="EI7" s="706">
        <f t="shared" ref="EI7:EI8" si="231">EG7/EF7</f>
        <v>0.78992482440939471</v>
      </c>
      <c r="EJ7" s="421">
        <f>INDEX('SO Januari 2026 rev.2'!$B$6:$BK$51,MATCH(B7,'SO Januari 2026 rev.2'!$B$6:$B$51,0),MATCH($EJ$3,'SO Januari 2026 rev.2'!$B$5:$XK$5,0))</f>
        <v>1519.5448387096778</v>
      </c>
      <c r="EK7" s="421">
        <f>INDEX('Summary sales'!$A$6:$CA$50,MATCH($B7,'Summary sales'!$A$6:$A$50,0),MATCH($EJ$3,'Summary sales'!$A$7:$CA$7,0))</f>
        <v>1844.6400000001304</v>
      </c>
      <c r="EL7" s="421">
        <f t="shared" ref="EL7:EL8" si="232">EK7-EJ7</f>
        <v>325.09516129045255</v>
      </c>
      <c r="EM7" s="706">
        <f t="shared" ref="EM7:EM8" si="233">EK7/EJ7</f>
        <v>1.2139424602741615</v>
      </c>
      <c r="EN7" s="421">
        <f>INDEX('SO Januari 2026 rev.2'!$B$6:$BK$51,MATCH(B7,'SO Januari 2026 rev.2'!$B$6:$B$51,0),MATCH($EN$3,'SO Januari 2026 rev.2'!$B$5:$XK$5,0))</f>
        <v>3799.6741935483842</v>
      </c>
      <c r="EO7" s="421">
        <f>INDEX('Summary sales'!$A$6:$CA$50,MATCH($B7,'Summary sales'!$A$6:$A$50,0),MATCH($EN$3,'Summary sales'!$A$7:$CA$7,0))</f>
        <v>0</v>
      </c>
      <c r="EP7" s="421">
        <f t="shared" ref="EP7:EP8" si="234">EO7-EN7</f>
        <v>-3799.6741935483842</v>
      </c>
      <c r="EQ7" s="706">
        <f t="shared" ref="EQ7:EQ8" si="235">EO7/EN7</f>
        <v>0</v>
      </c>
      <c r="ER7" s="421">
        <f>INDEX('SO Januari 2026 rev.2'!$B$6:$BK$51,MATCH(B7,'SO Januari 2026 rev.2'!$B$6:$B$51,0),MATCH($ER$3,'SO Januari 2026 rev.2'!$B$5:$XK$5,0))</f>
        <v>0</v>
      </c>
      <c r="ES7" s="421">
        <f>INDEX('Summary sales'!$A$6:$CA$50,MATCH(B7,'Summary sales'!$A$6:$A$50,0),MATCH($ER$3,'Summary sales'!$A$7:$CA$7,0))</f>
        <v>0</v>
      </c>
      <c r="ET7" s="421">
        <f t="shared" ref="ET7:ET8" si="236">ES7-ER7</f>
        <v>0</v>
      </c>
      <c r="EU7" s="706" t="e">
        <f t="shared" ref="EU7:EU8" si="237">ES7/ER7</f>
        <v>#DIV/0!</v>
      </c>
      <c r="EV7" s="421">
        <f>INDEX('SO Januari 2026 rev.2'!$B$6:$BK$51,MATCH(B7,'SO Januari 2026 rev.2'!$B$6:$B$51,0),MATCH($EV$3,'SO Januari 2026 rev.2'!$B$5:$XK$5,0))</f>
        <v>0</v>
      </c>
      <c r="EW7" s="421">
        <f>INDEX('Summary sales'!$A$6:$CA$50,MATCH($B7,'Summary sales'!$A$6:$A$50,0),MATCH($EV$3,'Summary sales'!$A$7:$CA$7,0))</f>
        <v>0</v>
      </c>
      <c r="EX7" s="421">
        <f t="shared" ref="EX7:EX8" si="238">EW7-EV7</f>
        <v>0</v>
      </c>
      <c r="EY7" s="706" t="e">
        <f t="shared" ref="EY7:EY8" si="239">EW7/EV7</f>
        <v>#DIV/0!</v>
      </c>
      <c r="EZ7" s="421">
        <f>INDEX('SO Januari 2026 rev.2'!$B$6:$BK$51,MATCH(B7,'SO Januari 2026 rev.2'!$B$6:$B$51,0),MATCH($EZ$3,'SO Januari 2026 rev.2'!$B$5:$XK$5,0))</f>
        <v>24000</v>
      </c>
      <c r="FA7" s="421">
        <f>INDEX('Summary sales'!$A$6:$CA$50,MATCH($B7,'Summary sales'!$A$6:$A$50,0),MATCH($EZ$3,'Summary sales'!$A$7:$CA$7,0))</f>
        <v>56313.489999999758</v>
      </c>
      <c r="FB7" s="421">
        <f t="shared" ref="FB7:FB8" si="240">FA7-EZ7</f>
        <v>32313.489999999758</v>
      </c>
      <c r="FC7" s="706">
        <f t="shared" ref="FC7:FC8" si="241">FA7/EZ7</f>
        <v>2.3463954166666565</v>
      </c>
      <c r="FD7" s="421">
        <f>INDEX('SO Januari 2026 rev.2'!$B$6:$BK$51,MATCH(B7,'SO Januari 2026 rev.2'!$B$6:$B$51,0),MATCH($FD$3,'SO Januari 2026 rev.2'!$B$5:$XK$5,0))</f>
        <v>8000</v>
      </c>
      <c r="FE7" s="421">
        <f>INDEX('Summary sales'!$A$6:$CA$50,MATCH(B7,'Summary sales'!$A$6:$A$50,0),MATCH($FD$3,'Summary sales'!$A$7:$CA$7,0))</f>
        <v>5382.5800000000745</v>
      </c>
      <c r="FF7" s="421">
        <f t="shared" ref="FF7:FF8" si="242">FE7-FD7</f>
        <v>-2617.4199999999255</v>
      </c>
      <c r="FG7" s="706">
        <f t="shared" ref="FG7:FG8" si="243">FE7/FD7</f>
        <v>0.67282250000000932</v>
      </c>
      <c r="FH7" s="421">
        <f>INDEX('SO Januari 2026 rev.2'!$B$6:$BK$51,MATCH(B7,'SO Januari 2026 rev.2'!$B$6:$B$51,0),MATCH($FH$3,'SO Januari 2026 rev.2'!$B$5:$XK$5,0))</f>
        <v>2105.6477419354865</v>
      </c>
      <c r="FI7" s="421">
        <f>INDEX('Summary sales'!$A$6:$CA$50,MATCH(B7,'Summary sales'!$A$6:$A$50,0),MATCH($FH$3,'Summary sales'!$A$7:$CA$7,0))</f>
        <v>0</v>
      </c>
      <c r="FJ7" s="421">
        <f t="shared" ref="FJ7:FJ8" si="244">FI7-FH7</f>
        <v>-2105.6477419354865</v>
      </c>
      <c r="FK7" s="706">
        <f t="shared" ref="FK7:FK8" si="245">FI7/FH7</f>
        <v>0</v>
      </c>
      <c r="FL7" s="421">
        <f>INDEX('SO Januari 2026 rev.2'!$B$6:$BK$51,MATCH(B7,'SO Januari 2026 rev.2'!$B$6:$B$51,0),MATCH($FL$3,'SO Januari 2026 rev.2'!$B$5:$XK$5,0))</f>
        <v>0</v>
      </c>
      <c r="FM7" s="421">
        <f>INDEX('Summary sales'!$A$6:$CA$50,MATCH(B7,'Summary sales'!$A$6:$A$50,0),MATCH($FL$3,'Summary sales'!$A$7:$CA$7,0))</f>
        <v>0</v>
      </c>
      <c r="FN7" s="421">
        <f t="shared" ref="FN7:FN8" si="246">FM7-FL7</f>
        <v>0</v>
      </c>
      <c r="FO7" s="706" t="e">
        <f t="shared" ref="FO7:FO8" si="247">FM7/FL7</f>
        <v>#DIV/0!</v>
      </c>
      <c r="FP7" s="421">
        <f>INDEX('SO Januari 2026 rev.2'!$B$6:$BK$51,MATCH(B7,'SO Januari 2026 rev.2'!$B$6:$B$51,0),MATCH($FP$3,'SO Januari 2026 rev.2'!$B$5:$XK$5,0))</f>
        <v>0</v>
      </c>
      <c r="FQ7" s="421">
        <f>INDEX('Summary sales'!$A$6:$CA$50,MATCH(B7,'Summary sales'!$A$6:$A$50,0),MATCH($FP$3,'Summary sales'!$A$7:$CA$7,0))</f>
        <v>0</v>
      </c>
      <c r="FR7" s="421">
        <f t="shared" ref="FR7:FR8" si="248">FQ7-FP7</f>
        <v>0</v>
      </c>
      <c r="FS7" s="706" t="e">
        <f t="shared" ref="FS7:FS8" si="249">FQ7/FP7</f>
        <v>#DIV/0!</v>
      </c>
      <c r="FT7" s="421">
        <f>INDEX('SO Januari 2026 rev.2'!$B$6:$BK$51,MATCH(B7,'SO Januari 2026 rev.2'!$B$6:$B$51,0),MATCH($FT$3,'SO Januari 2026 rev.2'!$B$5:$XK$5,0))</f>
        <v>726.8151612903232</v>
      </c>
      <c r="FU7" s="421">
        <f>INDEX('Summary sales'!$A$6:$CA$50,MATCH(B7,'Summary sales'!$A$6:$A$50,0),MATCH($FT$3,'Summary sales'!$A$7:$CA$7,0))</f>
        <v>742.55999999993946</v>
      </c>
      <c r="FV7" s="421">
        <f t="shared" ref="FV7:FV8" si="250">FU7-FT7</f>
        <v>15.744838709616261</v>
      </c>
      <c r="FW7" s="706">
        <f t="shared" ref="FW7:FW8" si="251">FU7/FT7</f>
        <v>1.0216627824351714</v>
      </c>
      <c r="FX7" s="421">
        <f>INDEX('SO Januari 2026 rev.2'!$B$6:$BK$51,MATCH(B7,'SO Januari 2026 rev.2'!$B$6:$B$51,0),MATCH($FX$3,'SO Januari 2026 rev.2'!$B$5:$XK$5,0))</f>
        <v>3500</v>
      </c>
      <c r="FY7" s="421">
        <f>INDEX('Summary sales'!$A$6:$CA$50,MATCH(B7,'Summary sales'!$A$6:$A$50,0),MATCH($FX$3,'Summary sales'!$A$7:$CA$7,0))</f>
        <v>5000.6200000001118</v>
      </c>
      <c r="FZ7" s="421">
        <f t="shared" ref="FZ7:FZ8" si="252">FY7-FX7</f>
        <v>1500.6200000001118</v>
      </c>
      <c r="GA7" s="706">
        <f t="shared" ref="GA7:GA8" si="253">FY7/FX7</f>
        <v>1.4287485714286035</v>
      </c>
      <c r="GB7" s="421">
        <f>INDEX('SO Januari 2026 rev.2'!$B$6:$BK$51,MATCH(B7,'SO Januari 2026 rev.2'!$B$6:$B$51,0),MATCH($GB$3,'SO Januari 2026 rev.2'!$B$5:$XK$5,0))</f>
        <v>3018.0416129032269</v>
      </c>
      <c r="GC7" s="421">
        <f>INDEX('Summary sales'!$A$6:$CA$50,MATCH(B7,'Summary sales'!$A$6:$A$50,0),MATCH($GB$3,'Summary sales'!$A$7:$CA$7,0))</f>
        <v>3329.1599999996834</v>
      </c>
      <c r="GD7" s="421">
        <f t="shared" ref="GD7:GD8" si="254">GC7-GB7</f>
        <v>311.11838709645644</v>
      </c>
      <c r="GE7" s="706">
        <f t="shared" ref="GE7:GE8" si="255">GC7/GB7</f>
        <v>1.1030861820348374</v>
      </c>
      <c r="GF7" s="421">
        <f>INDEX('SO Januari 2026 rev.2'!$B$6:$BK$51,MATCH(B7,'SO Januari 2026 rev.2'!$B$6:$B$51,0),MATCH($GF$3,'SO Januari 2026 rev.2'!$B$5:$XK$5,0))</f>
        <v>2044.9996774193546</v>
      </c>
      <c r="GG7" s="421">
        <f>INDEX('Summary sales'!$A$6:$CA$50,MATCH(B7,'Summary sales'!$A$6:$A$50,0),MATCH($GF$3,'Summary sales'!$A$7:$CA$7,0))</f>
        <v>302.48999999999069</v>
      </c>
      <c r="GH7" s="421">
        <f t="shared" ref="GH7:GH8" si="256">GG7-GF7</f>
        <v>-1742.5096774193639</v>
      </c>
      <c r="GI7" s="706">
        <f t="shared" ref="GI7:GI8" si="257">GG7/GF7</f>
        <v>0.14791689374822384</v>
      </c>
      <c r="GJ7" s="421">
        <f>INDEX('SO Januari 2026 rev.2'!$B$6:$BK$51,MATCH(B7,'SO Januari 2026 rev.2'!$B$6:$B$51,0),MATCH($GJ$3,'SO Januari 2026 rev.2'!$B$5:$XK$5,0))</f>
        <v>369.61070967741654</v>
      </c>
      <c r="GK7" s="421">
        <f>INDEX('Summary sales'!$A$6:$CA$50,MATCH(B7,'Summary sales'!$A$6:$A$50,0),MATCH($GJ$3,'Summary sales'!$A$7:$CA$7,0))</f>
        <v>0</v>
      </c>
      <c r="GL7" s="421">
        <f t="shared" ref="GL7:GL8" si="258">GK7-GJ7</f>
        <v>-369.61070967741654</v>
      </c>
      <c r="GM7" s="706">
        <f t="shared" ref="GM7:GM8" si="259">GK7/GJ7</f>
        <v>0</v>
      </c>
      <c r="GN7" s="421">
        <f>INDEX('SO Januari 2026 rev.2'!$B$6:$BK$51,MATCH(B7,'SO Januari 2026 rev.2'!$B$6:$B$51,0),MATCH($GN$3,'SO Januari 2026 rev.2'!$B$5:$XK$5,0))</f>
        <v>0</v>
      </c>
      <c r="GO7" s="421">
        <f>INDEX('Summary sales'!$A$6:$CA$50,MATCH(B7,'Summary sales'!$A$6:$A$50,0),MATCH($GN$3,'Summary sales'!$A$7:$CA$7,0))</f>
        <v>0</v>
      </c>
      <c r="GP7" s="421">
        <f t="shared" ref="GP7:GP8" si="260">GO7-GN7</f>
        <v>0</v>
      </c>
      <c r="GQ7" s="706" t="e">
        <f t="shared" ref="GQ7:GQ8" si="261">GO7/GN7</f>
        <v>#DIV/0!</v>
      </c>
      <c r="GR7" s="421">
        <f>INDEX('SO Januari 2026 rev.2'!$B$6:$BK$51,MATCH(B7,'SO Januari 2026 rev.2'!$B$6:$B$51,0),MATCH($GR$3,'SO Januari 2026 rev.2'!$B$5:$XK$5,0))</f>
        <v>3500</v>
      </c>
      <c r="GS7" s="421">
        <f>INDEX('Summary sales'!$A$6:$CA$50,MATCH($B7,'Summary sales'!$A$6:$A$50,0),MATCH($GR$3,'Summary sales'!$A$7:$CA$7,0))</f>
        <v>4654.0360000003129</v>
      </c>
      <c r="GT7" s="421">
        <f t="shared" ref="GT7:GT8" si="262">GS7-GR7</f>
        <v>1154.0360000003129</v>
      </c>
      <c r="GU7" s="706">
        <f t="shared" ref="GU7:GU8" si="263">GS7/GR7</f>
        <v>1.3297245714286607</v>
      </c>
      <c r="GV7" s="421">
        <f>INDEX('SO Januari 2026 rev.2'!$B$6:$BK$51,MATCH(B7,'SO Januari 2026 rev.2'!$B$6:$B$51,0),MATCH($GV$3,'SO Januari 2026 rev.2'!$B$5:$XK$5,0))</f>
        <v>1121.900322580635</v>
      </c>
      <c r="GW7" s="421">
        <f>INDEX('Summary sales'!$A$6:$CA$50,MATCH($B7,'Summary sales'!$A$6:$A$50,0),MATCH($GV$3,'Summary sales'!$A$7:$CA$7,0))</f>
        <v>789.3699999996461</v>
      </c>
      <c r="GX7" s="421">
        <f t="shared" ref="GX7:GX8" si="264">GW7-GV7</f>
        <v>-332.53032258098892</v>
      </c>
      <c r="GY7" s="706">
        <f t="shared" ref="GY7:GY8" si="265">GW7/GV7</f>
        <v>0.70360083165312681</v>
      </c>
      <c r="GZ7" s="421">
        <f>INDEX('SO Januari 2026 rev.2'!$B$6:$BK$51,MATCH(B7,'SO Januari 2026 rev.2'!$B$6:$B$51,0),MATCH($GZ$3,'SO Januari 2026 rev.2'!$B$5:$XK$5,0))</f>
        <v>1500</v>
      </c>
      <c r="HA7" s="421">
        <f>INDEX('Summary sales'!$A$6:$CA$50,MATCH(B7,'Summary sales'!$A$6:$A$50,0),MATCH($GZ$3,'Summary sales'!$A$7:$CA$7,0))</f>
        <v>1694.7289999999921</v>
      </c>
      <c r="HB7" s="421">
        <f t="shared" ref="HB7:HB8" si="266">HA7-GZ7</f>
        <v>194.72899999999208</v>
      </c>
      <c r="HC7" s="706">
        <f t="shared" ref="HC7:HC8" si="267">HA7/GZ7</f>
        <v>1.129819333333328</v>
      </c>
      <c r="HD7" s="421">
        <f>INDEX('SO Januari 2026 rev.2'!$B$6:$BK$51,MATCH(B7,'SO Januari 2026 rev.2'!$B$6:$B$51,0),MATCH($HD$3,'SO Januari 2026 rev.2'!$B$5:$XK$5,0))</f>
        <v>2549.7025806451697</v>
      </c>
      <c r="HE7" s="421">
        <f>INDEX('Summary sales'!$A$6:$CA$50,MATCH(B7,'Summary sales'!$A$6:$A$50,0),MATCH($HD$3,'Summary sales'!$A$7:$CA$7,0))</f>
        <v>2397.9499999997206</v>
      </c>
      <c r="HF7" s="421">
        <f t="shared" ref="HF7:HF8" si="268">HE7-HD7</f>
        <v>-151.75258064544914</v>
      </c>
      <c r="HG7" s="706">
        <f t="shared" ref="HG7:HG8" si="269">HE7/HD7</f>
        <v>0.94048224220448096</v>
      </c>
      <c r="HH7" s="421">
        <f>INDEX('SO Januari 2026 rev.2'!$B$6:$BK$51,MATCH(B7,'SO Januari 2026 rev.2'!$B$6:$B$51,0),MATCH($HH$3,'SO Januari 2026 rev.2'!$B$5:$XK$5,0))</f>
        <v>0</v>
      </c>
      <c r="HI7" s="421">
        <f>INDEX('Summary sales'!$A$6:$CA$50,MATCH(B7,'Summary sales'!$A$6:$A$50,0),MATCH($HH$3,'Summary sales'!$A$7:$CA$7,0))</f>
        <v>0</v>
      </c>
      <c r="HJ7" s="421">
        <f t="shared" ref="HJ7:HJ8" si="270">HI7-HH7</f>
        <v>0</v>
      </c>
      <c r="HK7" s="707" t="e">
        <f t="shared" ref="HK7:HK8" si="271">HI7/HH7</f>
        <v>#DIV/0!</v>
      </c>
    </row>
    <row r="8" spans="1:234" s="451" customFormat="1" ht="15" customHeight="1">
      <c r="A8" s="769"/>
      <c r="B8" s="463">
        <f t="shared" si="54"/>
        <v>46026</v>
      </c>
      <c r="C8" s="463" t="str">
        <f t="shared" si="163"/>
        <v>Mgg</v>
      </c>
      <c r="D8" s="421">
        <f>SUMIF($H$4:$HJ$4,$D$4,H8:HJ8)</f>
        <v>150966.26458064513</v>
      </c>
      <c r="E8" s="421">
        <f ca="1">SUMIF($H$4:$HJ$4,$E$4,H8:HJ8)</f>
        <v>122092.09599999785</v>
      </c>
      <c r="F8" s="421">
        <f t="shared" ca="1" si="164"/>
        <v>-28874.168580647281</v>
      </c>
      <c r="G8" s="706">
        <f t="shared" ca="1" si="165"/>
        <v>0.80873760994978516</v>
      </c>
      <c r="H8" s="421">
        <f>INDEX('SO Januari 2026 rev.2'!$B$6:$BK$51,MATCH(B8,'SO Januari 2026 rev.2'!$B$6:$B$51,0),MATCH($H$3,'SO Januari 2026 rev.2'!$B$5:$XK$5,0))</f>
        <v>812.17000000000064</v>
      </c>
      <c r="I8" s="421">
        <f>INDEX('Summary sales'!$A$6:$CA$50,MATCH(B8,'Summary sales'!$A$6:$A$50,0),MATCH($H$3,'Summary sales'!$A$7:$CA$7,0))</f>
        <v>853.17999999993481</v>
      </c>
      <c r="J8" s="421">
        <f t="shared" si="166"/>
        <v>41.009999999934166</v>
      </c>
      <c r="K8" s="706">
        <f t="shared" si="167"/>
        <v>1.0504943546301071</v>
      </c>
      <c r="L8" s="421">
        <f>INDEX('SO Januari 2026 rev.2'!$B$6:$BK$51,MATCH(B8,'SO Januari 2026 rev.2'!$B$6:$B$51,0),MATCH($L$3,'SO Januari 2026 rev.2'!$B$5:$XK$5,0))</f>
        <v>3000</v>
      </c>
      <c r="M8" s="421">
        <f>INDEX('Summary sales'!$A$6:$CA$50,MATCH($B8,'Summary sales'!$A$6:$A$50,0),MATCH($L$3,'Summary sales'!$A$7:$CA$7,0))</f>
        <v>491.25</v>
      </c>
      <c r="N8" s="421">
        <f t="shared" si="168"/>
        <v>-2508.75</v>
      </c>
      <c r="O8" s="706">
        <f t="shared" si="169"/>
        <v>0.16375000000000001</v>
      </c>
      <c r="P8" s="421">
        <f>INDEX('SO Januari 2026 rev.2'!$B$6:$BK$51,MATCH(B8,'SO Januari 2026 rev.2'!$B$6:$B$51,0),MATCH($P$3,'SO Januari 2026 rev.2'!$B$5:$XK$5,0))</f>
        <v>1129.7312903225857</v>
      </c>
      <c r="Q8" s="421">
        <f>INDEX('Summary sales'!$A$6:$CA$50,MATCH($B8,'Summary sales'!$A$6:$A$50,0),MATCH($P$3,'Summary sales'!$A$7:$CA$7,0))</f>
        <v>602.90000000037253</v>
      </c>
      <c r="R8" s="421">
        <f t="shared" si="170"/>
        <v>-526.83129032221314</v>
      </c>
      <c r="S8" s="706">
        <f t="shared" si="171"/>
        <v>0.53366672691540595</v>
      </c>
      <c r="T8" s="421">
        <f>INDEX('SO Januari 2026 rev.2'!$B$6:$BK$51,MATCH(B8,'SO Januari 2026 rev.2'!$B$6:$B$51,0),MATCH($T$3,'SO Januari 2026 rev.2'!$B$5:$XK$5,0))</f>
        <v>0</v>
      </c>
      <c r="U8" s="421">
        <f>INDEX('Summary sales'!$A$6:$CA$50,MATCH($B8,'Summary sales'!$A$6:$A$50,0),MATCH($T$3,'Summary sales'!$A$7:$CA$7,0))</f>
        <v>0</v>
      </c>
      <c r="V8" s="421">
        <f t="shared" si="172"/>
        <v>0</v>
      </c>
      <c r="W8" s="706" t="e">
        <f t="shared" si="173"/>
        <v>#DIV/0!</v>
      </c>
      <c r="X8" s="421">
        <f>INDEX('SO Januari 2026 rev.2'!$B$6:$BK$51,MATCH(B8,'SO Januari 2026 rev.2'!$B$6:$B$51,0),MATCH($X$3,'SO Januari 2026 rev.2'!$B$5:$XK$5,0))</f>
        <v>644.02064516129076</v>
      </c>
      <c r="Y8" s="421">
        <f>INDEX('Summary sales'!$A$6:$CA$50,MATCH($B8,'Summary sales'!$A$6:$A$50,0),MATCH($X$3,'Summary sales'!$A$7:$CA$7,0))</f>
        <v>466.96999999997206</v>
      </c>
      <c r="Z8" s="421">
        <f t="shared" si="174"/>
        <v>-177.0506451613187</v>
      </c>
      <c r="AA8" s="706">
        <f t="shared" si="175"/>
        <v>0.72508545107746114</v>
      </c>
      <c r="AB8" s="421">
        <f>INDEX('SO Januari 2026 rev.2'!$B$6:$BK$51,MATCH(B8,'SO Januari 2026 rev.2'!$B$6:$B$51,0),MATCH($AB$3,'SO Januari 2026 rev.2'!$B$5:$XK$5,0))</f>
        <v>5500</v>
      </c>
      <c r="AC8" s="421">
        <f>INDEX('Summary sales'!$A$6:$CA$50,MATCH($B8,'Summary sales'!$A$6:$A$50,0),MATCH($AB$3,'Summary sales'!$A$7:$CA$7,0))</f>
        <v>1767.8799999998882</v>
      </c>
      <c r="AD8" s="421">
        <f t="shared" si="176"/>
        <v>-3732.1200000001118</v>
      </c>
      <c r="AE8" s="706">
        <f t="shared" si="177"/>
        <v>0.32143272727270694</v>
      </c>
      <c r="AF8" s="421">
        <f>INDEX('SO Januari 2026 rev.2'!$B$6:$BK$51,MATCH(B8,'SO Januari 2026 rev.2'!$B$6:$B$51,0),MATCH($AF$3,'SO Januari 2026 rev.2'!$B$5:$XK$5,0))</f>
        <v>166.97064516129021</v>
      </c>
      <c r="AG8" s="421">
        <f>INDEX('Summary sales'!$A$6:$CA$50,MATCH($B8,'Summary sales'!$A$6:$A$50,0),MATCH($AF$3,'Summary sales'!$A$7:$CA$7,0))</f>
        <v>500.67999999999302</v>
      </c>
      <c r="AH8" s="421">
        <f t="shared" si="178"/>
        <v>333.70935483870278</v>
      </c>
      <c r="AI8" s="706">
        <f t="shared" si="179"/>
        <v>2.9986109205983271</v>
      </c>
      <c r="AJ8" s="421">
        <f>INDEX('SO Januari 2026 rev.2'!$B$6:$BK$51,MATCH(B8,'SO Januari 2026 rev.2'!$B$6:$B$51,0),MATCH($AJ$3,'SO Januari 2026 rev.2'!$B$5:$XK$5,0))</f>
        <v>603.76322580644887</v>
      </c>
      <c r="AK8" s="421">
        <f>INDEX('Summary sales'!$A$6:$CA$50,MATCH($B8,'Summary sales'!$A$6:$A$50,0),MATCH($AJ$3,'Summary sales'!$A$7:$CA$7,0))</f>
        <v>699.83000000007451</v>
      </c>
      <c r="AL8" s="421">
        <f t="shared" si="180"/>
        <v>96.066774193625633</v>
      </c>
      <c r="AM8" s="706">
        <f t="shared" si="181"/>
        <v>1.1591133247065666</v>
      </c>
      <c r="AN8" s="421">
        <f>INDEX('SO Januari 2026 rev.2'!$B$6:$BK$51,MATCH(B8,'SO Januari 2026 rev.2'!$B$6:$B$51,0),MATCH($AN$3,'SO Januari 2026 rev.2'!$B$5:$XK$5,0))</f>
        <v>673.27548387096704</v>
      </c>
      <c r="AO8" s="421">
        <f>INDEX('Summary sales'!$A$6:$CA$50,MATCH($B8,'Summary sales'!$A$6:$A$50,0),MATCH($AN$3,'Summary sales'!$A$7:$CA$7,0))</f>
        <v>481.90000000002328</v>
      </c>
      <c r="AP8" s="421">
        <f t="shared" si="182"/>
        <v>-191.37548387094375</v>
      </c>
      <c r="AQ8" s="706">
        <f t="shared" si="183"/>
        <v>0.71575456339114107</v>
      </c>
      <c r="AR8" s="421">
        <f>INDEX('SO Januari 2026 rev.2'!$B$6:$BK$51,MATCH(B8,'SO Januari 2026 rev.2'!$B$6:$B$51,0),MATCH($AR$3,'SO Januari 2026 rev.2'!$B$5:$XK$5,0))</f>
        <v>4514.1990322580623</v>
      </c>
      <c r="AS8" s="421">
        <f>INDEX('Summary sales'!$A$6:$CA$50,MATCH($B8,'Summary sales'!$A$6:$A$50,0),MATCH($AR$3,'Summary sales'!$A$7:$CA$7,0))</f>
        <v>0</v>
      </c>
      <c r="AT8" s="421">
        <f t="shared" si="184"/>
        <v>-4514.1990322580623</v>
      </c>
      <c r="AU8" s="706">
        <f t="shared" si="185"/>
        <v>0</v>
      </c>
      <c r="AV8" s="421">
        <f>INDEX('SO Januari 2026 rev.2'!$B$6:$BK$51,MATCH(B8,'SO Januari 2026 rev.2'!$B$6:$B$51,0),MATCH($AV$3,'SO Januari 2026 rev.2'!$B$5:$XK$5,0))</f>
        <v>6823.0622580645213</v>
      </c>
      <c r="AW8" s="421">
        <f ca="1">INDEX('Summary sales'!$A$6:$CA$50,MATCH($B8,'Summary sales'!$A$6:$A$50,0),MATCH($AV$3,'Summary sales'!$A$7:$CA$7,0))</f>
        <v>5133.9500000001863</v>
      </c>
      <c r="AX8" s="421">
        <f t="shared" ca="1" si="186"/>
        <v>-1689.112258064335</v>
      </c>
      <c r="AY8" s="706">
        <f t="shared" ca="1" si="187"/>
        <v>0.75244073787134391</v>
      </c>
      <c r="AZ8" s="421">
        <f>INDEX('SO Januari 2026 rev.2'!$B$6:$BK$51,MATCH(B8,'SO Januari 2026 rev.2'!$B$6:$B$51,0),MATCH($AZ$3,'SO Januari 2026 rev.2'!$B$5:$XK$5,0))</f>
        <v>2874.3264516129029</v>
      </c>
      <c r="BA8" s="421">
        <f>INDEX('Summary sales'!$A$6:$CA$50,MATCH($B8,'Summary sales'!$A$6:$A$50,0),MATCH($AZ$3,'Summary sales'!$A$7:$CA$7,0))</f>
        <v>270.81999999994878</v>
      </c>
      <c r="BB8" s="421">
        <f t="shared" si="188"/>
        <v>-2603.5064516129542</v>
      </c>
      <c r="BC8" s="706">
        <f t="shared" si="189"/>
        <v>9.4220334592815827E-2</v>
      </c>
      <c r="BD8" s="421">
        <f>INDEX('SO Januari 2026 rev.2'!$B$6:$BK$51,MATCH(B8,'SO Januari 2026 rev.2'!$B$6:$B$51,0),MATCH($BD$3,'SO Januari 2026 rev.2'!$B$5:$XK$5,0))</f>
        <v>500</v>
      </c>
      <c r="BE8" s="421">
        <f>INDEX('Summary sales'!$A$6:$CA$50,MATCH($B8,'Summary sales'!$A$6:$A$50,0),MATCH($BD$3,'Summary sales'!$A$7:$CA$7,0))</f>
        <v>0</v>
      </c>
      <c r="BF8" s="421">
        <f t="shared" si="190"/>
        <v>-500</v>
      </c>
      <c r="BG8" s="706">
        <f t="shared" si="191"/>
        <v>0</v>
      </c>
      <c r="BH8" s="421">
        <f>INDEX('SO Januari 2026 rev.2'!$B$6:$BK$51,MATCH(B8,'SO Januari 2026 rev.2'!$B$6:$B$51,0),MATCH($BH$3,'SO Januari 2026 rev.2'!$B$5:$XK$5,0))</f>
        <v>3600</v>
      </c>
      <c r="BI8" s="421">
        <f>INDEX('Summary sales'!$A$6:$CA$50,MATCH($B8,'Summary sales'!$A$6:$A$50,0),MATCH($BH$3,'Summary sales'!$A$7:$CA$7,0))</f>
        <v>2489.9400000000605</v>
      </c>
      <c r="BJ8" s="421">
        <f t="shared" si="192"/>
        <v>-1110.0599999999395</v>
      </c>
      <c r="BK8" s="706">
        <f t="shared" si="193"/>
        <v>0.69165000000001686</v>
      </c>
      <c r="BL8" s="421">
        <f>INDEX('SO Januari 2026 rev.2'!$B$6:$BK$51,MATCH(B8,'SO Januari 2026 rev.2'!$B$6:$B$51,0),MATCH($BL$3,'SO Januari 2026 rev.2'!$B$5:$XK$5,0))</f>
        <v>8706.0570967741915</v>
      </c>
      <c r="BM8" s="421">
        <f>INDEX('Summary sales'!$A$6:$CA$50,MATCH($B8,'Summary sales'!$A$6:$A$50,0),MATCH($BL$3,'Summary sales'!$A$7:$CA$7,0))</f>
        <v>5069.1399999998976</v>
      </c>
      <c r="BN8" s="421">
        <f t="shared" si="194"/>
        <v>-3636.9170967742939</v>
      </c>
      <c r="BO8" s="706">
        <f t="shared" si="195"/>
        <v>0.58225439411351199</v>
      </c>
      <c r="BP8" s="421">
        <f>INDEX('SO Januari 2026 rev.2'!$B$6:$BK$51,MATCH(B8,'SO Januari 2026 rev.2'!$B$6:$B$51,0),MATCH($BP$3,'SO Januari 2026 rev.2'!$B$5:$XK$5,0))</f>
        <v>926.09448387096791</v>
      </c>
      <c r="BQ8" s="421">
        <f>INDEX('Summary sales'!$A$6:$CA$50,MATCH($B8,'Summary sales'!$A$6:$A$50,0),MATCH($BP$3,'Summary sales'!$A$7:$CA$7,0))</f>
        <v>0</v>
      </c>
      <c r="BR8" s="421">
        <f t="shared" si="196"/>
        <v>-926.09448387096791</v>
      </c>
      <c r="BS8" s="706">
        <f t="shared" si="197"/>
        <v>0</v>
      </c>
      <c r="BT8" s="421">
        <f>INDEX('SO Januari 2026 rev.2'!$B$6:$BK$51,MATCH(B8,'SO Januari 2026 rev.2'!$B$6:$B$51,0),MATCH($BT$3,'SO Januari 2026 rev.2'!$B$5:$XK$5,0))</f>
        <v>2500</v>
      </c>
      <c r="BU8" s="421">
        <f ca="1">INDEX('Summary sales'!$A$6:$CA$50,MATCH($B8,'Summary sales'!$A$6:$A$50,0),MATCH($BT$3,'Summary sales'!$A$7:$CA$7,0))</f>
        <v>0</v>
      </c>
      <c r="BV8" s="421">
        <f t="shared" ca="1" si="198"/>
        <v>-2500</v>
      </c>
      <c r="BW8" s="706">
        <f t="shared" ca="1" si="199"/>
        <v>0</v>
      </c>
      <c r="BX8" s="421">
        <f>INDEX('SO Januari 2026 rev.2'!$B$6:$BK$51,MATCH(B8,'SO Januari 2026 rev.2'!$B$6:$B$51,0),MATCH($BX$3,'SO Januari 2026 rev.2'!$B$5:$XK$5,0))</f>
        <v>70.054838709677327</v>
      </c>
      <c r="BY8" s="421">
        <f>INDEX('Summary sales'!$A$6:$CA$50,MATCH($B8,'Summary sales'!$A$6:$A$50,0),MATCH($BX$3,'Summary sales'!$A$7:$CA$7,0))</f>
        <v>0</v>
      </c>
      <c r="BZ8" s="421">
        <f t="shared" si="200"/>
        <v>-70.054838709677327</v>
      </c>
      <c r="CA8" s="706">
        <f t="shared" si="201"/>
        <v>0</v>
      </c>
      <c r="CB8" s="421">
        <f>INDEX('SO Januari 2026 rev.2'!$B$6:$BK$51,MATCH(B8,'SO Januari 2026 rev.2'!$B$6:$B$51,0),MATCH($CB$3,'SO Januari 2026 rev.2'!$B$5:$XK$5,0))</f>
        <v>89.451612903225808</v>
      </c>
      <c r="CC8" s="421">
        <f>INDEX('Summary sales'!$A$6:$CA$50,MATCH($B8,'Summary sales'!$A$6:$A$50,0),MATCH($CB$3,'Summary sales'!$A$7:$CA$7,0))</f>
        <v>65.006000000008498</v>
      </c>
      <c r="CD8" s="421">
        <f t="shared" si="202"/>
        <v>-24.44561290321731</v>
      </c>
      <c r="CE8" s="706">
        <f t="shared" si="203"/>
        <v>0.72671691309061071</v>
      </c>
      <c r="CF8" s="421">
        <f>INDEX('SO Januari 2026 rev.2'!$B$6:$BK$51,MATCH(B8,'SO Januari 2026 rev.2'!$B$6:$B$51,0),MATCH($CF$3,'SO Januari 2026 rev.2'!$B$5:$XK$5,0))</f>
        <v>3500</v>
      </c>
      <c r="CG8" s="421">
        <f>INDEX('Summary sales'!$A$6:$CA$50,MATCH($B8,'Summary sales'!$A$6:$A$50,0),MATCH($CF$3,'Summary sales'!$A$7:$CA$7,0))</f>
        <v>116.1999999997206</v>
      </c>
      <c r="CH8" s="421">
        <f t="shared" si="204"/>
        <v>-3383.8000000002794</v>
      </c>
      <c r="CI8" s="706">
        <f t="shared" si="205"/>
        <v>3.3199999999920175E-2</v>
      </c>
      <c r="CJ8" s="421">
        <f>INDEX('SO Januari 2026 rev.2'!$B$6:$BK$51,MATCH(B8,'SO Januari 2026 rev.2'!$B$6:$B$51,0),MATCH($CJ$3,'SO Januari 2026 rev.2'!$B$5:$XK$5,0))</f>
        <v>0</v>
      </c>
      <c r="CK8" s="421">
        <f>INDEX('Summary sales'!$A$6:$CA$50,MATCH($B8,'Summary sales'!$A$6:$A$50,0),MATCH($CJ$3,'Summary sales'!$A$7:$CA$7,0))</f>
        <v>0</v>
      </c>
      <c r="CL8" s="421">
        <f t="shared" si="206"/>
        <v>0</v>
      </c>
      <c r="CM8" s="706" t="e">
        <f t="shared" si="207"/>
        <v>#DIV/0!</v>
      </c>
      <c r="CN8" s="421">
        <f>INDEX('SO Januari 2026 rev.2'!$B$6:$BK$51,MATCH(B8,'SO Januari 2026 rev.2'!$B$6:$B$51,0),MATCH($CN$3,'SO Januari 2026 rev.2'!$B$5:$XK$5,0))</f>
        <v>2901.4806451612722</v>
      </c>
      <c r="CO8" s="421">
        <f>INDEX('Summary sales'!$A$6:$CA$50,MATCH($B8,'Summary sales'!$A$6:$A$50,0),MATCH($CN$3,'Summary sales'!$A$7:$CA$7,0))</f>
        <v>0</v>
      </c>
      <c r="CP8" s="421">
        <f t="shared" si="208"/>
        <v>-2901.4806451612722</v>
      </c>
      <c r="CQ8" s="706">
        <f t="shared" si="209"/>
        <v>0</v>
      </c>
      <c r="CR8" s="421">
        <f>INDEX('SO Januari 2026 rev.2'!$B$6:$BK$51,MATCH(B8,'SO Januari 2026 rev.2'!$B$6:$B$51,0),MATCH($CR$3,'SO Januari 2026 rev.2'!$B$5:$XK$5,0))</f>
        <v>5000</v>
      </c>
      <c r="CS8" s="421">
        <f>INDEX('Summary sales'!$A$6:$CA$50,MATCH($B8,'Summary sales'!$A$6:$A$50,0),MATCH($CR$3,'Summary sales'!$A$7:$CA$7,0))</f>
        <v>1560.1000000000058</v>
      </c>
      <c r="CT8" s="421">
        <f t="shared" si="210"/>
        <v>-3439.8999999999942</v>
      </c>
      <c r="CU8" s="706">
        <f t="shared" si="211"/>
        <v>0.31202000000000119</v>
      </c>
      <c r="CV8" s="421">
        <f>INDEX('SO Januari 2026 rev.2'!$B$6:$BK$51,MATCH(B8,'SO Januari 2026 rev.2'!$B$6:$B$51,0),MATCH($CV$3,'SO Januari 2026 rev.2'!$B$5:$XK$5,0))</f>
        <v>0</v>
      </c>
      <c r="CW8" s="421">
        <f>INDEX('Summary sales'!$A$6:$CA$50,MATCH($B8,'Summary sales'!$A$6:$A$50,0),MATCH($CV$3,'Summary sales'!$A$7:$CA$7,0))</f>
        <v>0</v>
      </c>
      <c r="CX8" s="421">
        <f t="shared" si="212"/>
        <v>0</v>
      </c>
      <c r="CY8" s="706" t="e">
        <f t="shared" si="213"/>
        <v>#DIV/0!</v>
      </c>
      <c r="CZ8" s="421">
        <f>INDEX('SO Januari 2026 rev.2'!$B$6:$BK$51,MATCH(B8,'SO Januari 2026 rev.2'!$B$6:$B$51,0),MATCH($CZ$3,'SO Januari 2026 rev.2'!$B$5:$XK$5,0))</f>
        <v>11659.554548387085</v>
      </c>
      <c r="DA8" s="421">
        <f>INDEX('Summary sales'!$A$6:$CA$50,MATCH($B8,'Summary sales'!$A$6:$A$50,0),MATCH($CZ$3,'Summary sales'!$A$7:$CA$7,0))</f>
        <v>8525.987999998033</v>
      </c>
      <c r="DB8" s="421">
        <f t="shared" si="214"/>
        <v>-3133.5665483890516</v>
      </c>
      <c r="DC8" s="706">
        <f t="shared" si="215"/>
        <v>0.73124474563888631</v>
      </c>
      <c r="DD8" s="421">
        <f>INDEX('SO Januari 2026 rev.2'!$B$6:$BK$51,MATCH(B8,'SO Januari 2026 rev.2'!$B$6:$B$51,0),MATCH($DD$3,'SO Januari 2026 rev.2'!$B$5:$XK$5,0))</f>
        <v>2020.8603225806428</v>
      </c>
      <c r="DE8" s="421">
        <f>INDEX('Summary sales'!$A$6:$CA$50,MATCH($B8,'Summary sales'!$A$6:$A$50,0),MATCH($DD$3,'Summary sales'!$A$7:$CA$7,0))</f>
        <v>1734.8499999996275</v>
      </c>
      <c r="DF8" s="421">
        <f t="shared" si="216"/>
        <v>-286.01032258101532</v>
      </c>
      <c r="DG8" s="706">
        <f t="shared" si="217"/>
        <v>0.85847100891377814</v>
      </c>
      <c r="DH8" s="421">
        <f>INDEX('SO Januari 2026 rev.2'!$B$6:$BK$51,MATCH(B8,'SO Januari 2026 rev.2'!$B$6:$B$51,0),MATCH($DH$3,'SO Januari 2026 rev.2'!$B$5:$XK$5,0))</f>
        <v>678.69999999999845</v>
      </c>
      <c r="DI8" s="421">
        <f>INDEX('Summary sales'!$A$6:$CA$50,MATCH($B8,'Summary sales'!$A$6:$A$50,0),MATCH($DH$3,'Summary sales'!$A$7:$CA$7,0))</f>
        <v>0</v>
      </c>
      <c r="DJ8" s="421">
        <f t="shared" si="218"/>
        <v>-678.69999999999845</v>
      </c>
      <c r="DK8" s="706">
        <f t="shared" si="219"/>
        <v>0</v>
      </c>
      <c r="DL8" s="421">
        <f>INDEX('SO Januari 2026 rev.2'!$B$6:$BK$51,MATCH(B8,'SO Januari 2026 rev.2'!$B$6:$B$51,0),MATCH($DL$3,'SO Januari 2026 rev.2'!$B$5:$XK$5,0))</f>
        <v>7121.8519354838754</v>
      </c>
      <c r="DM8" s="421">
        <f>INDEX('Summary sales'!$A$6:$CA$50,MATCH($B8,'Summary sales'!$A$6:$A$50,0),MATCH($DL$3,'Summary sales'!$A$7:$CA$7,0))</f>
        <v>673.71999999973923</v>
      </c>
      <c r="DN8" s="421">
        <f t="shared" si="220"/>
        <v>-6448.1319354841362</v>
      </c>
      <c r="DO8" s="706">
        <f t="shared" si="221"/>
        <v>9.4598989996267743E-2</v>
      </c>
      <c r="DP8" s="421">
        <f>INDEX('SO Januari 2026 rev.2'!$B$6:$BK$51,MATCH(B8,'SO Januari 2026 rev.2'!$B$6:$B$51,0),MATCH($DP$3,'SO Januari 2026 rev.2'!$B$5:$XK$5,0))</f>
        <v>2443.876774193548</v>
      </c>
      <c r="DQ8" s="421">
        <f>INDEX('Summary sales'!$A$6:$CA$50,MATCH($B8,'Summary sales'!$A$6:$A$50,0),MATCH($DP$3,'Summary sales'!$A$7:$CA$7,0))</f>
        <v>0</v>
      </c>
      <c r="DR8" s="421">
        <f t="shared" si="222"/>
        <v>-2443.876774193548</v>
      </c>
      <c r="DS8" s="706">
        <f t="shared" si="223"/>
        <v>0</v>
      </c>
      <c r="DT8" s="421">
        <f>INDEX('SO Januari 2026 rev.2'!$B$6:$BK$51,MATCH(B8,'SO Januari 2026 rev.2'!$B$6:$B$51,0),MATCH($DT$3,'SO Januari 2026 rev.2'!$B$5:$XK$5,0))</f>
        <v>2043.2745161290325</v>
      </c>
      <c r="DU8" s="421">
        <f>INDEX('Summary sales'!$A$6:$CA$50,MATCH($B8,'Summary sales'!$A$6:$A$50,0),MATCH($DT$3,'Summary sales'!$A$7:$CA$7,0))</f>
        <v>1321.5700000000652</v>
      </c>
      <c r="DV8" s="421">
        <f t="shared" si="224"/>
        <v>-721.70451612896727</v>
      </c>
      <c r="DW8" s="706">
        <f t="shared" si="225"/>
        <v>0.64679023281892112</v>
      </c>
      <c r="DX8" s="421">
        <f>INDEX('SO Januari 2026 rev.2'!$B$6:$BK$51,MATCH(B8,'SO Januari 2026 rev.2'!$B$6:$B$51,0),MATCH($DX$3,'SO Januari 2026 rev.2'!$B$5:$XK$5,0))</f>
        <v>1439.5303225806451</v>
      </c>
      <c r="DY8" s="421">
        <f>INDEX('Summary sales'!$A$6:$CA$50,MATCH($B8,'Summary sales'!$A$6:$A$50,0),MATCH($DX$3,'Summary sales'!$A$7:$CA$7,0))</f>
        <v>2182.2700000000186</v>
      </c>
      <c r="DZ8" s="421">
        <f t="shared" si="226"/>
        <v>742.73967741937349</v>
      </c>
      <c r="EA8" s="706">
        <f t="shared" si="227"/>
        <v>1.5159597305931456</v>
      </c>
      <c r="EB8" s="421">
        <f>INDEX('SO Januari 2026 rev.2'!$B$6:$BK$51,MATCH(B8,'SO Januari 2026 rev.2'!$B$6:$B$51,0),MATCH($EB$3,'SO Januari 2026 rev.2'!$B$5:$XK$5,0))</f>
        <v>260.97419354838746</v>
      </c>
      <c r="EC8" s="421">
        <f>INDEX('Summary sales'!$A$6:$CA$50,MATCH($B8,'Summary sales'!$A$6:$A$50,0),MATCH($EB$3,'Summary sales'!$A$7:$CA$7,0))</f>
        <v>1.4000000000232831</v>
      </c>
      <c r="ED8" s="421">
        <f t="shared" si="228"/>
        <v>-259.57419354836418</v>
      </c>
      <c r="EE8" s="706">
        <f t="shared" si="229"/>
        <v>5.3645150924231432E-3</v>
      </c>
      <c r="EF8" s="421">
        <f>INDEX('SO Januari 2026 rev.2'!$B$6:$BK$51,MATCH(B8,'SO Januari 2026 rev.2'!$B$6:$B$51,0),MATCH($EF$3,'SO Januari 2026 rev.2'!$B$5:$XK$5,0))</f>
        <v>11007.047419354845</v>
      </c>
      <c r="EG8" s="421">
        <f>INDEX('Summary sales'!$A$6:$CA$50,MATCH($B8,'Summary sales'!$A$6:$A$50,0),MATCH($EF$3,'Summary sales'!$A$7:$CA$7,0))</f>
        <v>8372.2999999998137</v>
      </c>
      <c r="EH8" s="421">
        <f t="shared" si="230"/>
        <v>-2634.7474193550315</v>
      </c>
      <c r="EI8" s="706">
        <f t="shared" si="231"/>
        <v>0.76063086502906507</v>
      </c>
      <c r="EJ8" s="421">
        <f>INDEX('SO Januari 2026 rev.2'!$B$6:$BK$51,MATCH(B8,'SO Januari 2026 rev.2'!$B$6:$B$51,0),MATCH($EJ$3,'SO Januari 2026 rev.2'!$B$5:$XK$5,0))</f>
        <v>1519.5448387096778</v>
      </c>
      <c r="EK8" s="421">
        <f>INDEX('Summary sales'!$A$6:$CA$50,MATCH($B8,'Summary sales'!$A$6:$A$50,0),MATCH($EJ$3,'Summary sales'!$A$7:$CA$7,0))</f>
        <v>2093.9599999999627</v>
      </c>
      <c r="EL8" s="421">
        <f t="shared" si="232"/>
        <v>574.41516129028491</v>
      </c>
      <c r="EM8" s="706">
        <f t="shared" si="233"/>
        <v>1.378017908163901</v>
      </c>
      <c r="EN8" s="421">
        <f>INDEX('SO Januari 2026 rev.2'!$B$6:$BK$51,MATCH(B8,'SO Januari 2026 rev.2'!$B$6:$B$51,0),MATCH($EN$3,'SO Januari 2026 rev.2'!$B$5:$XK$5,0))</f>
        <v>3799.6741935483842</v>
      </c>
      <c r="EO8" s="421">
        <f>INDEX('Summary sales'!$A$6:$CA$50,MATCH($B8,'Summary sales'!$A$6:$A$50,0),MATCH($EN$3,'Summary sales'!$A$7:$CA$7,0))</f>
        <v>0</v>
      </c>
      <c r="EP8" s="421">
        <f t="shared" si="234"/>
        <v>-3799.6741935483842</v>
      </c>
      <c r="EQ8" s="706">
        <f t="shared" si="235"/>
        <v>0</v>
      </c>
      <c r="ER8" s="421">
        <f>INDEX('SO Januari 2026 rev.2'!$B$6:$BK$51,MATCH(B8,'SO Januari 2026 rev.2'!$B$6:$B$51,0),MATCH($ER$3,'SO Januari 2026 rev.2'!$B$5:$XK$5,0))</f>
        <v>0</v>
      </c>
      <c r="ES8" s="421">
        <f>INDEX('Summary sales'!$A$6:$CA$50,MATCH(B8,'Summary sales'!$A$6:$A$50,0),MATCH($ER$3,'Summary sales'!$A$7:$CA$7,0))</f>
        <v>0</v>
      </c>
      <c r="ET8" s="421">
        <f t="shared" si="236"/>
        <v>0</v>
      </c>
      <c r="EU8" s="706" t="e">
        <f t="shared" si="237"/>
        <v>#DIV/0!</v>
      </c>
      <c r="EV8" s="421">
        <f>INDEX('SO Januari 2026 rev.2'!$B$6:$BK$51,MATCH(B8,'SO Januari 2026 rev.2'!$B$6:$B$51,0),MATCH($EV$3,'SO Januari 2026 rev.2'!$B$5:$XK$5,0))</f>
        <v>0</v>
      </c>
      <c r="EW8" s="421">
        <f>INDEX('Summary sales'!$A$6:$CA$50,MATCH($B8,'Summary sales'!$A$6:$A$50,0),MATCH($EV$3,'Summary sales'!$A$7:$CA$7,0))</f>
        <v>0</v>
      </c>
      <c r="EX8" s="421">
        <f t="shared" si="238"/>
        <v>0</v>
      </c>
      <c r="EY8" s="706" t="e">
        <f t="shared" si="239"/>
        <v>#DIV/0!</v>
      </c>
      <c r="EZ8" s="421">
        <f>INDEX('SO Januari 2026 rev.2'!$B$6:$BK$51,MATCH(B8,'SO Januari 2026 rev.2'!$B$6:$B$51,0),MATCH($EZ$3,'SO Januari 2026 rev.2'!$B$5:$XK$5,0))</f>
        <v>24000</v>
      </c>
      <c r="FA8" s="421">
        <f>INDEX('Summary sales'!$A$6:$CA$50,MATCH($B8,'Summary sales'!$A$6:$A$50,0),MATCH($EZ$3,'Summary sales'!$A$7:$CA$7,0))</f>
        <v>53605.150000000373</v>
      </c>
      <c r="FB8" s="421">
        <f t="shared" si="240"/>
        <v>29605.150000000373</v>
      </c>
      <c r="FC8" s="706">
        <f t="shared" si="241"/>
        <v>2.2335479166666823</v>
      </c>
      <c r="FD8" s="421">
        <f>INDEX('SO Januari 2026 rev.2'!$B$6:$BK$51,MATCH(B8,'SO Januari 2026 rev.2'!$B$6:$B$51,0),MATCH($FD$3,'SO Januari 2026 rev.2'!$B$5:$XK$5,0))</f>
        <v>8000</v>
      </c>
      <c r="FE8" s="421">
        <f>INDEX('Summary sales'!$A$6:$CA$50,MATCH(B8,'Summary sales'!$A$6:$A$50,0),MATCH($FD$3,'Summary sales'!$A$7:$CA$7,0))</f>
        <v>7389.5400000000373</v>
      </c>
      <c r="FF8" s="421">
        <f t="shared" si="242"/>
        <v>-610.45999999996275</v>
      </c>
      <c r="FG8" s="706">
        <f t="shared" si="243"/>
        <v>0.92369250000000469</v>
      </c>
      <c r="FH8" s="421">
        <f>INDEX('SO Januari 2026 rev.2'!$B$6:$BK$51,MATCH(B8,'SO Januari 2026 rev.2'!$B$6:$B$51,0),MATCH($FH$3,'SO Januari 2026 rev.2'!$B$5:$XK$5,0))</f>
        <v>2105.6477419354865</v>
      </c>
      <c r="FI8" s="421">
        <f>INDEX('Summary sales'!$A$6:$CA$50,MATCH(B8,'Summary sales'!$A$6:$A$50,0),MATCH($FH$3,'Summary sales'!$A$7:$CA$7,0))</f>
        <v>0</v>
      </c>
      <c r="FJ8" s="421">
        <f t="shared" si="244"/>
        <v>-2105.6477419354865</v>
      </c>
      <c r="FK8" s="706">
        <f t="shared" si="245"/>
        <v>0</v>
      </c>
      <c r="FL8" s="421">
        <f>INDEX('SO Januari 2026 rev.2'!$B$6:$BK$51,MATCH(B8,'SO Januari 2026 rev.2'!$B$6:$B$51,0),MATCH($FL$3,'SO Januari 2026 rev.2'!$B$5:$XK$5,0))</f>
        <v>0</v>
      </c>
      <c r="FM8" s="421">
        <f>INDEX('Summary sales'!$A$6:$CA$50,MATCH(B8,'Summary sales'!$A$6:$A$50,0),MATCH($FL$3,'Summary sales'!$A$7:$CA$7,0))</f>
        <v>0</v>
      </c>
      <c r="FN8" s="421">
        <f t="shared" si="246"/>
        <v>0</v>
      </c>
      <c r="FO8" s="706" t="e">
        <f t="shared" si="247"/>
        <v>#DIV/0!</v>
      </c>
      <c r="FP8" s="421">
        <f>INDEX('SO Januari 2026 rev.2'!$B$6:$BK$51,MATCH(B8,'SO Januari 2026 rev.2'!$B$6:$B$51,0),MATCH($FP$3,'SO Januari 2026 rev.2'!$B$5:$XK$5,0))</f>
        <v>0</v>
      </c>
      <c r="FQ8" s="421">
        <f>INDEX('Summary sales'!$A$6:$CA$50,MATCH(B8,'Summary sales'!$A$6:$A$50,0),MATCH($FP$3,'Summary sales'!$A$7:$CA$7,0))</f>
        <v>0</v>
      </c>
      <c r="FR8" s="421">
        <f t="shared" si="248"/>
        <v>0</v>
      </c>
      <c r="FS8" s="706" t="e">
        <f t="shared" si="249"/>
        <v>#DIV/0!</v>
      </c>
      <c r="FT8" s="421">
        <f>INDEX('SO Januari 2026 rev.2'!$B$6:$BK$51,MATCH(B8,'SO Januari 2026 rev.2'!$B$6:$B$51,0),MATCH($FT$3,'SO Januari 2026 rev.2'!$B$5:$XK$5,0))</f>
        <v>726.8151612903232</v>
      </c>
      <c r="FU8" s="421">
        <f>INDEX('Summary sales'!$A$6:$CA$50,MATCH(B8,'Summary sales'!$A$6:$A$50,0),MATCH($FT$3,'Summary sales'!$A$7:$CA$7,0))</f>
        <v>662.31000000005588</v>
      </c>
      <c r="FV8" s="421">
        <f t="shared" si="250"/>
        <v>-64.505161290267324</v>
      </c>
      <c r="FW8" s="706">
        <f t="shared" si="251"/>
        <v>0.91124956560379045</v>
      </c>
      <c r="FX8" s="421">
        <f>INDEX('SO Januari 2026 rev.2'!$B$6:$BK$51,MATCH(B8,'SO Januari 2026 rev.2'!$B$6:$B$51,0),MATCH($FX$3,'SO Januari 2026 rev.2'!$B$5:$XK$5,0))</f>
        <v>3500</v>
      </c>
      <c r="FY8" s="421">
        <f>INDEX('Summary sales'!$A$6:$CA$50,MATCH(B8,'Summary sales'!$A$6:$A$50,0),MATCH($FX$3,'Summary sales'!$A$7:$CA$7,0))</f>
        <v>6018.9599999999627</v>
      </c>
      <c r="FZ8" s="421">
        <f t="shared" si="252"/>
        <v>2518.9599999999627</v>
      </c>
      <c r="GA8" s="706">
        <f t="shared" si="253"/>
        <v>1.7197028571428465</v>
      </c>
      <c r="GB8" s="421">
        <f>INDEX('SO Januari 2026 rev.2'!$B$6:$BK$51,MATCH(B8,'SO Januari 2026 rev.2'!$B$6:$B$51,0),MATCH($GB$3,'SO Januari 2026 rev.2'!$B$5:$XK$5,0))</f>
        <v>3018.0416129032269</v>
      </c>
      <c r="GC8" s="421">
        <f>INDEX('Summary sales'!$A$6:$CA$50,MATCH(B8,'Summary sales'!$A$6:$A$50,0),MATCH($GB$3,'Summary sales'!$A$7:$CA$7,0))</f>
        <v>3406.1000000000931</v>
      </c>
      <c r="GD8" s="421">
        <f t="shared" si="254"/>
        <v>388.05838709686623</v>
      </c>
      <c r="GE8" s="706">
        <f t="shared" si="255"/>
        <v>1.1285795349665741</v>
      </c>
      <c r="GF8" s="421">
        <f>INDEX('SO Januari 2026 rev.2'!$B$6:$BK$51,MATCH(B8,'SO Januari 2026 rev.2'!$B$6:$B$51,0),MATCH($GF$3,'SO Januari 2026 rev.2'!$B$5:$XK$5,0))</f>
        <v>2044.9996774193546</v>
      </c>
      <c r="GG8" s="421">
        <f>INDEX('Summary sales'!$A$6:$CA$50,MATCH(B8,'Summary sales'!$A$6:$A$50,0),MATCH($GF$3,'Summary sales'!$A$7:$CA$7,0))</f>
        <v>0</v>
      </c>
      <c r="GH8" s="421">
        <f t="shared" si="256"/>
        <v>-2044.9996774193546</v>
      </c>
      <c r="GI8" s="706">
        <f t="shared" si="257"/>
        <v>0</v>
      </c>
      <c r="GJ8" s="421">
        <f>INDEX('SO Januari 2026 rev.2'!$B$6:$BK$51,MATCH(B8,'SO Januari 2026 rev.2'!$B$6:$B$51,0),MATCH($GJ$3,'SO Januari 2026 rev.2'!$B$5:$XK$5,0))</f>
        <v>369.61070967741654</v>
      </c>
      <c r="GK8" s="421">
        <f>INDEX('Summary sales'!$A$6:$CA$50,MATCH(B8,'Summary sales'!$A$6:$A$50,0),MATCH($GJ$3,'Summary sales'!$A$7:$CA$7,0))</f>
        <v>997.07400000002235</v>
      </c>
      <c r="GL8" s="421">
        <f t="shared" si="258"/>
        <v>627.46329032260587</v>
      </c>
      <c r="GM8" s="706">
        <f t="shared" si="259"/>
        <v>2.6976328712721394</v>
      </c>
      <c r="GN8" s="421">
        <f>INDEX('SO Januari 2026 rev.2'!$B$6:$BK$51,MATCH(B8,'SO Januari 2026 rev.2'!$B$6:$B$51,0),MATCH($GN$3,'SO Januari 2026 rev.2'!$B$5:$XK$5,0))</f>
        <v>0</v>
      </c>
      <c r="GO8" s="421">
        <f>INDEX('Summary sales'!$A$6:$CA$50,MATCH(B8,'Summary sales'!$A$6:$A$50,0),MATCH($GN$3,'Summary sales'!$A$7:$CA$7,0))</f>
        <v>0</v>
      </c>
      <c r="GP8" s="421">
        <f t="shared" si="260"/>
        <v>0</v>
      </c>
      <c r="GQ8" s="706" t="e">
        <f t="shared" si="261"/>
        <v>#DIV/0!</v>
      </c>
      <c r="GR8" s="421">
        <f>INDEX('SO Januari 2026 rev.2'!$B$6:$BK$51,MATCH(B8,'SO Januari 2026 rev.2'!$B$6:$B$51,0),MATCH($GR$3,'SO Januari 2026 rev.2'!$B$5:$XK$5,0))</f>
        <v>3500</v>
      </c>
      <c r="GS8" s="421">
        <f>INDEX('Summary sales'!$A$6:$CA$50,MATCH($B8,'Summary sales'!$A$6:$A$50,0),MATCH($GR$3,'Summary sales'!$A$7:$CA$7,0))</f>
        <v>152.00399999972433</v>
      </c>
      <c r="GT8" s="421">
        <f t="shared" si="262"/>
        <v>-3347.9960000002757</v>
      </c>
      <c r="GU8" s="706">
        <f t="shared" si="263"/>
        <v>4.3429714285635523E-2</v>
      </c>
      <c r="GV8" s="421">
        <f>INDEX('SO Januari 2026 rev.2'!$B$6:$BK$51,MATCH(B8,'SO Januari 2026 rev.2'!$B$6:$B$51,0),MATCH($GV$3,'SO Januari 2026 rev.2'!$B$5:$XK$5,0))</f>
        <v>1121.900322580635</v>
      </c>
      <c r="GW8" s="421">
        <f>INDEX('Summary sales'!$A$6:$CA$50,MATCH($B8,'Summary sales'!$A$6:$A$50,0),MATCH($GV$3,'Summary sales'!$A$7:$CA$7,0))</f>
        <v>0</v>
      </c>
      <c r="GX8" s="421">
        <f t="shared" si="264"/>
        <v>-1121.900322580635</v>
      </c>
      <c r="GY8" s="706">
        <f t="shared" si="265"/>
        <v>0</v>
      </c>
      <c r="GZ8" s="421">
        <f>INDEX('SO Januari 2026 rev.2'!$B$6:$BK$51,MATCH(B8,'SO Januari 2026 rev.2'!$B$6:$B$51,0),MATCH($GZ$3,'SO Januari 2026 rev.2'!$B$5:$XK$5,0))</f>
        <v>1500</v>
      </c>
      <c r="HA8" s="421">
        <f>INDEX('Summary sales'!$A$6:$CA$50,MATCH(B8,'Summary sales'!$A$6:$A$50,0),MATCH($GZ$3,'Summary sales'!$A$7:$CA$7,0))</f>
        <v>1551.6639999999898</v>
      </c>
      <c r="HB8" s="421">
        <f t="shared" si="266"/>
        <v>51.663999999989755</v>
      </c>
      <c r="HC8" s="706">
        <f t="shared" si="267"/>
        <v>1.0344426666666597</v>
      </c>
      <c r="HD8" s="421">
        <f>INDEX('SO Januari 2026 rev.2'!$B$6:$BK$51,MATCH(B8,'SO Januari 2026 rev.2'!$B$6:$B$51,0),MATCH($HD$3,'SO Januari 2026 rev.2'!$B$5:$XK$5,0))</f>
        <v>2549.7025806451697</v>
      </c>
      <c r="HE8" s="421">
        <f>INDEX('Summary sales'!$A$6:$CA$50,MATCH(B8,'Summary sales'!$A$6:$A$50,0),MATCH($HD$3,'Summary sales'!$A$7:$CA$7,0))</f>
        <v>2833.4900000002235</v>
      </c>
      <c r="HF8" s="421">
        <f t="shared" si="268"/>
        <v>283.78741935505377</v>
      </c>
      <c r="HG8" s="706">
        <f t="shared" si="269"/>
        <v>1.1113021657934883</v>
      </c>
      <c r="HH8" s="421">
        <f>INDEX('SO Januari 2026 rev.2'!$B$6:$BK$51,MATCH(B8,'SO Januari 2026 rev.2'!$B$6:$B$51,0),MATCH($HH$3,'SO Januari 2026 rev.2'!$B$5:$XK$5,0))</f>
        <v>0</v>
      </c>
      <c r="HI8" s="421">
        <f>INDEX('Summary sales'!$A$6:$CA$50,MATCH(B8,'Summary sales'!$A$6:$A$50,0),MATCH($HH$3,'Summary sales'!$A$7:$CA$7,0))</f>
        <v>0</v>
      </c>
      <c r="HJ8" s="421">
        <f t="shared" si="270"/>
        <v>0</v>
      </c>
      <c r="HK8" s="707" t="e">
        <f t="shared" si="271"/>
        <v>#DIV/0!</v>
      </c>
    </row>
    <row r="9" spans="1:234" ht="15" customHeight="1">
      <c r="A9" s="770"/>
      <c r="B9" s="465" t="s">
        <v>18</v>
      </c>
      <c r="C9" s="462"/>
      <c r="D9" s="708">
        <f>SUM(D5:D8)</f>
        <v>592886.96864516125</v>
      </c>
      <c r="E9" s="708">
        <f t="shared" ref="E9:BP9" ca="1" si="272">SUM(E5:E8)</f>
        <v>561403.12699999718</v>
      </c>
      <c r="F9" s="708">
        <f t="shared" ca="1" si="272"/>
        <v>-31483.84164516395</v>
      </c>
      <c r="G9" s="709">
        <f ca="1">AVERAGE(G5:G8)</f>
        <v>0.94709639689685743</v>
      </c>
      <c r="H9" s="708">
        <f>SUM(H5:H8)</f>
        <v>3248.6800000000026</v>
      </c>
      <c r="I9" s="708">
        <f t="shared" si="272"/>
        <v>1573.4599999999627</v>
      </c>
      <c r="J9" s="708">
        <f t="shared" si="272"/>
        <v>-1675.2200000000398</v>
      </c>
      <c r="K9" s="709">
        <f>AVERAGE(K5:K8)</f>
        <v>0.48433825430635258</v>
      </c>
      <c r="L9" s="708">
        <f t="shared" si="272"/>
        <v>12000</v>
      </c>
      <c r="M9" s="708">
        <f t="shared" si="272"/>
        <v>491.25</v>
      </c>
      <c r="N9" s="708">
        <f t="shared" si="272"/>
        <v>-11508.75</v>
      </c>
      <c r="O9" s="709">
        <f>AVERAGE(O5:O8)</f>
        <v>4.0937500000000002E-2</v>
      </c>
      <c r="P9" s="708">
        <f t="shared" si="272"/>
        <v>4518.9251612903427</v>
      </c>
      <c r="Q9" s="708">
        <f t="shared" si="272"/>
        <v>2989.3300000000745</v>
      </c>
      <c r="R9" s="708">
        <f t="shared" si="272"/>
        <v>-1529.5951612902682</v>
      </c>
      <c r="S9" s="709">
        <f>AVERAGE(S5:S8)</f>
        <v>0.661513500070113</v>
      </c>
      <c r="T9" s="708">
        <f t="shared" si="272"/>
        <v>0</v>
      </c>
      <c r="U9" s="708">
        <f t="shared" si="272"/>
        <v>0</v>
      </c>
      <c r="V9" s="708">
        <f t="shared" si="272"/>
        <v>0</v>
      </c>
      <c r="W9" s="709" t="e">
        <f>AVERAGE(W5:W8)</f>
        <v>#DIV/0!</v>
      </c>
      <c r="X9" s="708">
        <f t="shared" si="272"/>
        <v>2576.082580645163</v>
      </c>
      <c r="Y9" s="708">
        <f t="shared" si="272"/>
        <v>1948.140000000014</v>
      </c>
      <c r="Z9" s="708">
        <f t="shared" si="272"/>
        <v>-627.94258064514906</v>
      </c>
      <c r="AA9" s="709">
        <f>AVERAGE(AA5:AA8)</f>
        <v>0.75624128459116202</v>
      </c>
      <c r="AB9" s="708">
        <f t="shared" si="272"/>
        <v>22000</v>
      </c>
      <c r="AC9" s="708">
        <f t="shared" si="272"/>
        <v>18535.129999999888</v>
      </c>
      <c r="AD9" s="708">
        <f t="shared" si="272"/>
        <v>-3464.8700000001118</v>
      </c>
      <c r="AE9" s="709">
        <f>AVERAGE(AE5:AE8)</f>
        <v>0.84250590909090406</v>
      </c>
      <c r="AF9" s="708">
        <f t="shared" si="272"/>
        <v>667.88258064516083</v>
      </c>
      <c r="AG9" s="708">
        <f t="shared" si="272"/>
        <v>1983.6499999999942</v>
      </c>
      <c r="AH9" s="708">
        <f t="shared" si="272"/>
        <v>1315.7674193548332</v>
      </c>
      <c r="AI9" s="709">
        <f>AVERAGE(AI5:AI8)</f>
        <v>2.970057997445942</v>
      </c>
      <c r="AJ9" s="708">
        <f t="shared" si="272"/>
        <v>1811.2896774193466</v>
      </c>
      <c r="AK9" s="708">
        <f t="shared" si="272"/>
        <v>2857.4600000000792</v>
      </c>
      <c r="AL9" s="708">
        <f t="shared" si="272"/>
        <v>1046.1703225807325</v>
      </c>
      <c r="AM9" s="709" t="e">
        <f>AVERAGE(AM5:AM8)</f>
        <v>#DIV/0!</v>
      </c>
      <c r="AN9" s="708">
        <f t="shared" si="272"/>
        <v>2693.1019354838681</v>
      </c>
      <c r="AO9" s="708">
        <f t="shared" si="272"/>
        <v>1469.3399999999674</v>
      </c>
      <c r="AP9" s="708">
        <f t="shared" si="272"/>
        <v>-1223.7619354839007</v>
      </c>
      <c r="AQ9" s="709">
        <f>AVERAGE(AQ5:AQ8)</f>
        <v>0.54559390442678213</v>
      </c>
      <c r="AR9" s="708">
        <f t="shared" si="272"/>
        <v>18056.796129032249</v>
      </c>
      <c r="AS9" s="708">
        <f t="shared" si="272"/>
        <v>10514.189999999478</v>
      </c>
      <c r="AT9" s="708">
        <f t="shared" si="272"/>
        <v>-7542.6061290327707</v>
      </c>
      <c r="AU9" s="709">
        <f>AVERAGE(AU5:AU8)</f>
        <v>0.58228436123806337</v>
      </c>
      <c r="AV9" s="708">
        <f t="shared" si="272"/>
        <v>27292.249032258085</v>
      </c>
      <c r="AW9" s="708">
        <f t="shared" ca="1" si="272"/>
        <v>17749.330000000075</v>
      </c>
      <c r="AX9" s="708">
        <f t="shared" ca="1" si="272"/>
        <v>-9542.9190322580107</v>
      </c>
      <c r="AY9" s="709">
        <f ca="1">AVERAGE(AY5:AY8)</f>
        <v>0.65034325236521351</v>
      </c>
      <c r="AZ9" s="708">
        <f t="shared" si="272"/>
        <v>8622.9793548387097</v>
      </c>
      <c r="BA9" s="708">
        <f t="shared" si="272"/>
        <v>1486.3299999999581</v>
      </c>
      <c r="BB9" s="708">
        <f t="shared" si="272"/>
        <v>-7136.6493548387507</v>
      </c>
      <c r="BC9" s="709" t="e">
        <f>AVERAGE(BC5:BC8)</f>
        <v>#DIV/0!</v>
      </c>
      <c r="BD9" s="708">
        <f t="shared" si="272"/>
        <v>2000</v>
      </c>
      <c r="BE9" s="708">
        <f t="shared" si="272"/>
        <v>0</v>
      </c>
      <c r="BF9" s="708">
        <f t="shared" si="272"/>
        <v>-2000</v>
      </c>
      <c r="BG9" s="709">
        <f>AVERAGE(BG5:BG8)</f>
        <v>0</v>
      </c>
      <c r="BH9" s="708">
        <f t="shared" si="272"/>
        <v>14400</v>
      </c>
      <c r="BI9" s="708">
        <f t="shared" si="272"/>
        <v>8768.6199999999953</v>
      </c>
      <c r="BJ9" s="708">
        <f t="shared" si="272"/>
        <v>-5631.3800000000047</v>
      </c>
      <c r="BK9" s="709">
        <f>AVERAGE(BK5:BK8)</f>
        <v>0.60893194444444421</v>
      </c>
      <c r="BL9" s="708">
        <f t="shared" si="272"/>
        <v>34824.228387096766</v>
      </c>
      <c r="BM9" s="708">
        <f t="shared" si="272"/>
        <v>25730.479999999981</v>
      </c>
      <c r="BN9" s="708">
        <f t="shared" si="272"/>
        <v>-9093.7483870967844</v>
      </c>
      <c r="BO9" s="709">
        <f>AVERAGE(BO5:BO8)</f>
        <v>0.7388671965387682</v>
      </c>
      <c r="BP9" s="708">
        <f t="shared" si="272"/>
        <v>3704.3779354838716</v>
      </c>
      <c r="BQ9" s="708">
        <f t="shared" ref="BQ9:EB9" si="273">SUM(BQ5:BQ8)</f>
        <v>1519.1319999999832</v>
      </c>
      <c r="BR9" s="708">
        <f t="shared" si="273"/>
        <v>-2185.2459354838884</v>
      </c>
      <c r="BS9" s="709">
        <f>AVERAGE(BS5:BS8)</f>
        <v>0.41009098597860849</v>
      </c>
      <c r="BT9" s="708">
        <f t="shared" si="273"/>
        <v>2500</v>
      </c>
      <c r="BU9" s="708">
        <f t="shared" ca="1" si="273"/>
        <v>0</v>
      </c>
      <c r="BV9" s="708">
        <f t="shared" ca="1" si="273"/>
        <v>-2500</v>
      </c>
      <c r="BW9" s="709" t="e">
        <f ca="1">AVERAGE(BW5:BW8)</f>
        <v>#DIV/0!</v>
      </c>
      <c r="BX9" s="708">
        <f t="shared" si="273"/>
        <v>280.21935483870931</v>
      </c>
      <c r="BY9" s="708">
        <f t="shared" si="273"/>
        <v>0</v>
      </c>
      <c r="BZ9" s="708">
        <f t="shared" si="273"/>
        <v>-280.21935483870931</v>
      </c>
      <c r="CA9" s="709">
        <f>AVERAGE(CA5:CA8)</f>
        <v>0</v>
      </c>
      <c r="CB9" s="708">
        <f t="shared" si="273"/>
        <v>357.80645161290323</v>
      </c>
      <c r="CC9" s="708">
        <f t="shared" si="273"/>
        <v>336.10000000000582</v>
      </c>
      <c r="CD9" s="708">
        <f t="shared" si="273"/>
        <v>-21.706451612897411</v>
      </c>
      <c r="CE9" s="709">
        <f>AVERAGE(CE5:CE8)</f>
        <v>0.93933465560766138</v>
      </c>
      <c r="CF9" s="708">
        <f t="shared" si="273"/>
        <v>14000</v>
      </c>
      <c r="CG9" s="708">
        <f t="shared" si="273"/>
        <v>9455.0999999996275</v>
      </c>
      <c r="CH9" s="708">
        <f t="shared" si="273"/>
        <v>-4544.9000000003725</v>
      </c>
      <c r="CI9" s="709">
        <f>AVERAGE(CI5:CI8)</f>
        <v>0.67536428571425899</v>
      </c>
      <c r="CJ9" s="708">
        <f t="shared" si="273"/>
        <v>0</v>
      </c>
      <c r="CK9" s="708">
        <f t="shared" si="273"/>
        <v>0</v>
      </c>
      <c r="CL9" s="708">
        <f t="shared" si="273"/>
        <v>0</v>
      </c>
      <c r="CM9" s="709" t="e">
        <f>AVERAGE(CM5:CM8)</f>
        <v>#DIV/0!</v>
      </c>
      <c r="CN9" s="708">
        <f t="shared" si="273"/>
        <v>11605.922580645089</v>
      </c>
      <c r="CO9" s="708">
        <f t="shared" si="273"/>
        <v>0</v>
      </c>
      <c r="CP9" s="708">
        <f t="shared" si="273"/>
        <v>-11605.922580645089</v>
      </c>
      <c r="CQ9" s="709">
        <f>AVERAGE(CQ5:CQ8)</f>
        <v>0</v>
      </c>
      <c r="CR9" s="708">
        <f t="shared" si="273"/>
        <v>20000</v>
      </c>
      <c r="CS9" s="708">
        <f t="shared" si="273"/>
        <v>10623.640000000014</v>
      </c>
      <c r="CT9" s="708">
        <f t="shared" si="273"/>
        <v>-9376.359999999986</v>
      </c>
      <c r="CU9" s="709">
        <f>AVERAGE(CU5:CU8)</f>
        <v>0.53118200000000071</v>
      </c>
      <c r="CV9" s="708">
        <f t="shared" si="273"/>
        <v>0</v>
      </c>
      <c r="CW9" s="708">
        <f t="shared" si="273"/>
        <v>0</v>
      </c>
      <c r="CX9" s="708">
        <f t="shared" si="273"/>
        <v>0</v>
      </c>
      <c r="CY9" s="709" t="e">
        <f>AVERAGE(CY5:CY8)</f>
        <v>#DIV/0!</v>
      </c>
      <c r="CZ9" s="708">
        <f t="shared" si="273"/>
        <v>46638.218193548339</v>
      </c>
      <c r="DA9" s="708">
        <f t="shared" si="273"/>
        <v>48569.903999999166</v>
      </c>
      <c r="DB9" s="708">
        <f t="shared" si="273"/>
        <v>1931.6858064508269</v>
      </c>
      <c r="DC9" s="709">
        <f>AVERAGE(DC5:DC8)</f>
        <v>1.0414185164286152</v>
      </c>
      <c r="DD9" s="708">
        <f t="shared" si="273"/>
        <v>8083.4412903225711</v>
      </c>
      <c r="DE9" s="708">
        <f t="shared" si="273"/>
        <v>6104.0400000000373</v>
      </c>
      <c r="DF9" s="708">
        <f t="shared" si="273"/>
        <v>-1979.4012903225339</v>
      </c>
      <c r="DG9" s="709">
        <f>AVERAGE(DG5:DG8)</f>
        <v>0.75512888394547306</v>
      </c>
      <c r="DH9" s="708">
        <f t="shared" si="273"/>
        <v>2714.7999999999938</v>
      </c>
      <c r="DI9" s="708">
        <f t="shared" si="273"/>
        <v>1032.9000000000233</v>
      </c>
      <c r="DJ9" s="708">
        <f t="shared" si="273"/>
        <v>-1681.8999999999705</v>
      </c>
      <c r="DK9" s="709">
        <f>AVERAGE(DK5:DK8)</f>
        <v>0.38047001620746485</v>
      </c>
      <c r="DL9" s="708">
        <f t="shared" si="273"/>
        <v>28487.407741935502</v>
      </c>
      <c r="DM9" s="708">
        <f t="shared" si="273"/>
        <v>14306.80999999959</v>
      </c>
      <c r="DN9" s="708">
        <f t="shared" si="273"/>
        <v>-14180.597741935911</v>
      </c>
      <c r="DO9" s="709">
        <f>AVERAGE(DO5:DO8)</f>
        <v>0.50221522890406567</v>
      </c>
      <c r="DP9" s="708">
        <f t="shared" si="273"/>
        <v>9775.5070967741922</v>
      </c>
      <c r="DQ9" s="708">
        <f t="shared" si="273"/>
        <v>0</v>
      </c>
      <c r="DR9" s="708">
        <f t="shared" si="273"/>
        <v>-9775.5070967741922</v>
      </c>
      <c r="DS9" s="709">
        <f>AVERAGE(DS5:DS8)</f>
        <v>0</v>
      </c>
      <c r="DT9" s="708">
        <f t="shared" si="273"/>
        <v>8173.0980645161299</v>
      </c>
      <c r="DU9" s="708">
        <f t="shared" si="273"/>
        <v>3287.5500000000466</v>
      </c>
      <c r="DV9" s="708">
        <f t="shared" si="273"/>
        <v>-4885.5480645160833</v>
      </c>
      <c r="DW9" s="709">
        <f>AVERAGE(DW5:DW8)</f>
        <v>0.40224037128259749</v>
      </c>
      <c r="DX9" s="708">
        <f t="shared" si="273"/>
        <v>5758.1212903225805</v>
      </c>
      <c r="DY9" s="708">
        <f t="shared" si="273"/>
        <v>6396.4300000000512</v>
      </c>
      <c r="DZ9" s="708">
        <f t="shared" si="273"/>
        <v>638.30870967747069</v>
      </c>
      <c r="EA9" s="709">
        <f>AVERAGE(EA5:EA8)</f>
        <v>1.1108536408828775</v>
      </c>
      <c r="EB9" s="708">
        <f t="shared" si="273"/>
        <v>1043.8967741935498</v>
      </c>
      <c r="EC9" s="708">
        <f t="shared" ref="EC9:GN9" si="274">SUM(EC5:EC8)</f>
        <v>999.04999999998836</v>
      </c>
      <c r="ED9" s="708">
        <f t="shared" si="274"/>
        <v>-44.846774193561487</v>
      </c>
      <c r="EE9" s="709">
        <f>AVERAGE(EE5:EE8)</f>
        <v>0.95703907196359772</v>
      </c>
      <c r="EF9" s="708">
        <f t="shared" si="274"/>
        <v>44028.189677419381</v>
      </c>
      <c r="EG9" s="708">
        <f t="shared" si="274"/>
        <v>34439.409999999683</v>
      </c>
      <c r="EH9" s="708">
        <f t="shared" si="274"/>
        <v>-9588.7796774196977</v>
      </c>
      <c r="EI9" s="709">
        <f>AVERAGE(EI5:EI8)</f>
        <v>0.78221271990346064</v>
      </c>
      <c r="EJ9" s="708">
        <f t="shared" si="274"/>
        <v>6078.1793548387113</v>
      </c>
      <c r="EK9" s="708">
        <f t="shared" si="274"/>
        <v>7963.9099999999162</v>
      </c>
      <c r="EL9" s="708">
        <f t="shared" si="274"/>
        <v>1885.7306451612048</v>
      </c>
      <c r="EM9" s="709">
        <f>AVERAGE(EM5:EM8)</f>
        <v>1.3102459692407751</v>
      </c>
      <c r="EN9" s="708">
        <f t="shared" si="274"/>
        <v>15198.696774193537</v>
      </c>
      <c r="EO9" s="708">
        <f t="shared" si="274"/>
        <v>0</v>
      </c>
      <c r="EP9" s="708">
        <f t="shared" si="274"/>
        <v>-15198.696774193537</v>
      </c>
      <c r="EQ9" s="709">
        <f>AVERAGE(EQ5:EQ8)</f>
        <v>0</v>
      </c>
      <c r="ER9" s="708">
        <f t="shared" si="274"/>
        <v>0</v>
      </c>
      <c r="ES9" s="708">
        <f t="shared" si="274"/>
        <v>618.68999999994412</v>
      </c>
      <c r="ET9" s="708">
        <f t="shared" si="274"/>
        <v>618.68999999994412</v>
      </c>
      <c r="EU9" s="709" t="e">
        <f>AVERAGE(EU5:EU8)</f>
        <v>#DIV/0!</v>
      </c>
      <c r="EV9" s="708">
        <f t="shared" si="274"/>
        <v>0</v>
      </c>
      <c r="EW9" s="708">
        <f t="shared" si="274"/>
        <v>0</v>
      </c>
      <c r="EX9" s="708">
        <f t="shared" si="274"/>
        <v>0</v>
      </c>
      <c r="EY9" s="709" t="e">
        <f>AVERAGE(EY5:EY8)</f>
        <v>#DIV/0!</v>
      </c>
      <c r="EZ9" s="708">
        <f t="shared" si="274"/>
        <v>96000</v>
      </c>
      <c r="FA9" s="708">
        <f t="shared" si="274"/>
        <v>219013.95999999996</v>
      </c>
      <c r="FB9" s="708">
        <f t="shared" si="274"/>
        <v>123013.95999999996</v>
      </c>
      <c r="FC9" s="709">
        <f>AVERAGE(FC5:FC8)</f>
        <v>2.2813954166666659</v>
      </c>
      <c r="FD9" s="708">
        <f t="shared" si="274"/>
        <v>32000</v>
      </c>
      <c r="FE9" s="708">
        <f t="shared" si="274"/>
        <v>25376.649999999907</v>
      </c>
      <c r="FF9" s="708">
        <f t="shared" si="274"/>
        <v>-6623.3500000000931</v>
      </c>
      <c r="FG9" s="709">
        <f>AVERAGE(FG5:FG8)</f>
        <v>0.79302031249999705</v>
      </c>
      <c r="FH9" s="708">
        <f t="shared" si="274"/>
        <v>8422.5909677419459</v>
      </c>
      <c r="FI9" s="708">
        <f t="shared" si="274"/>
        <v>0</v>
      </c>
      <c r="FJ9" s="708">
        <f t="shared" si="274"/>
        <v>-8422.5909677419459</v>
      </c>
      <c r="FK9" s="709">
        <f>AVERAGE(FK5:FK8)</f>
        <v>0</v>
      </c>
      <c r="FL9" s="708">
        <f t="shared" si="274"/>
        <v>0</v>
      </c>
      <c r="FM9" s="708">
        <f t="shared" si="274"/>
        <v>0</v>
      </c>
      <c r="FN9" s="708">
        <f t="shared" si="274"/>
        <v>0</v>
      </c>
      <c r="FO9" s="709" t="e">
        <f>AVERAGE(FO5:FO8)</f>
        <v>#DIV/0!</v>
      </c>
      <c r="FP9" s="708">
        <f t="shared" si="274"/>
        <v>0</v>
      </c>
      <c r="FQ9" s="708">
        <f t="shared" si="274"/>
        <v>0</v>
      </c>
      <c r="FR9" s="708">
        <f t="shared" si="274"/>
        <v>0</v>
      </c>
      <c r="FS9" s="709" t="e">
        <f>AVERAGE(FS5:FS8)</f>
        <v>#DIV/0!</v>
      </c>
      <c r="FT9" s="708">
        <f t="shared" si="274"/>
        <v>2907.2606451612928</v>
      </c>
      <c r="FU9" s="708">
        <f t="shared" si="274"/>
        <v>2898.5400000000373</v>
      </c>
      <c r="FV9" s="708">
        <f t="shared" si="274"/>
        <v>-8.7206451612555611</v>
      </c>
      <c r="FW9" s="709">
        <f>AVERAGE(FW5:FW8)</f>
        <v>0.99700039101214766</v>
      </c>
      <c r="FX9" s="708">
        <f t="shared" si="274"/>
        <v>14000</v>
      </c>
      <c r="FY9" s="708">
        <f t="shared" si="274"/>
        <v>24353.340000000317</v>
      </c>
      <c r="FZ9" s="708">
        <f t="shared" si="274"/>
        <v>10353.340000000317</v>
      </c>
      <c r="GA9" s="709">
        <f>AVERAGE(GA5:GA8)</f>
        <v>1.7395242857143083</v>
      </c>
      <c r="GB9" s="708">
        <f t="shared" si="274"/>
        <v>12072.166451612908</v>
      </c>
      <c r="GC9" s="708">
        <f t="shared" si="274"/>
        <v>13726.560000000056</v>
      </c>
      <c r="GD9" s="708">
        <f t="shared" si="274"/>
        <v>1654.3935483871483</v>
      </c>
      <c r="GE9" s="709">
        <f>AVERAGE(GE5:GE8)</f>
        <v>1.1370419762698114</v>
      </c>
      <c r="GF9" s="708">
        <f t="shared" si="274"/>
        <v>8179.9987096774184</v>
      </c>
      <c r="GG9" s="708">
        <f t="shared" si="274"/>
        <v>4223.8300000000745</v>
      </c>
      <c r="GH9" s="708">
        <f t="shared" si="274"/>
        <v>-3956.1687096773439</v>
      </c>
      <c r="GI9" s="709">
        <f>AVERAGE(GI5:GI8)</f>
        <v>0.51636071714816234</v>
      </c>
      <c r="GJ9" s="708">
        <f t="shared" si="274"/>
        <v>1478.4428387096661</v>
      </c>
      <c r="GK9" s="708">
        <f t="shared" si="274"/>
        <v>997.07400000002235</v>
      </c>
      <c r="GL9" s="708">
        <f t="shared" si="274"/>
        <v>-481.3688387096438</v>
      </c>
      <c r="GM9" s="709">
        <f>AVERAGE(GM5:GM8)</f>
        <v>0.67440821781803484</v>
      </c>
      <c r="GN9" s="708">
        <f t="shared" si="274"/>
        <v>0</v>
      </c>
      <c r="GO9" s="708">
        <f t="shared" ref="GO9:HH9" si="275">SUM(GO5:GO8)</f>
        <v>0</v>
      </c>
      <c r="GP9" s="708">
        <f t="shared" si="275"/>
        <v>0</v>
      </c>
      <c r="GQ9" s="709" t="e">
        <f>AVERAGE(GQ5:GQ8)</f>
        <v>#DIV/0!</v>
      </c>
      <c r="GR9" s="708">
        <f t="shared" si="275"/>
        <v>14000</v>
      </c>
      <c r="GS9" s="708">
        <f t="shared" si="275"/>
        <v>8726.0949999997392</v>
      </c>
      <c r="GT9" s="708">
        <f t="shared" si="275"/>
        <v>-5273.9050000002608</v>
      </c>
      <c r="GU9" s="709">
        <f>AVERAGE(GU5:GU8)</f>
        <v>0.62329249999998138</v>
      </c>
      <c r="GV9" s="708">
        <f t="shared" si="275"/>
        <v>4487.6012903225401</v>
      </c>
      <c r="GW9" s="708">
        <f t="shared" si="275"/>
        <v>2394.0599999995902</v>
      </c>
      <c r="GX9" s="708">
        <f t="shared" si="275"/>
        <v>-2093.5412903229499</v>
      </c>
      <c r="GY9" s="709">
        <f>AVERAGE(GY5:GY8)</f>
        <v>0.53348322302214157</v>
      </c>
      <c r="GZ9" s="708">
        <f t="shared" si="275"/>
        <v>6000</v>
      </c>
      <c r="HA9" s="708">
        <f t="shared" si="275"/>
        <v>6507.3719999999739</v>
      </c>
      <c r="HB9" s="708">
        <f t="shared" si="275"/>
        <v>507.37199999997392</v>
      </c>
      <c r="HC9" s="709">
        <f>AVERAGE(HC5:HC8)</f>
        <v>1.0845619999999956</v>
      </c>
      <c r="HD9" s="708">
        <f t="shared" si="275"/>
        <v>10198.810322580679</v>
      </c>
      <c r="HE9" s="708">
        <f t="shared" si="275"/>
        <v>11436.270000000019</v>
      </c>
      <c r="HF9" s="708">
        <f t="shared" si="275"/>
        <v>1237.4596774193396</v>
      </c>
      <c r="HG9" s="709">
        <f>AVERAGE(HG5:HG8)</f>
        <v>1.1213337279819335</v>
      </c>
      <c r="HH9" s="708">
        <f t="shared" si="275"/>
        <v>0</v>
      </c>
      <c r="HI9" s="708">
        <f t="shared" ref="HI9" si="276">SUM(HI4:HI8)</f>
        <v>0</v>
      </c>
      <c r="HJ9" s="708">
        <f t="shared" ref="HJ9" si="277">SUM(HJ4:HJ8)</f>
        <v>0</v>
      </c>
      <c r="HK9" s="709" t="e">
        <f>AVERAGE(HK5:HK8)</f>
        <v>#DIV/0!</v>
      </c>
    </row>
    <row r="10" spans="1:234" ht="15" customHeight="1">
      <c r="A10" s="464"/>
      <c r="B10" s="462"/>
      <c r="C10" s="462"/>
      <c r="D10" s="421"/>
      <c r="E10" s="421"/>
      <c r="F10" s="421"/>
      <c r="G10" s="706"/>
      <c r="H10" s="421"/>
      <c r="I10" s="421"/>
      <c r="J10" s="421"/>
      <c r="K10" s="706"/>
      <c r="L10" s="421"/>
      <c r="M10" s="421"/>
      <c r="N10" s="421"/>
      <c r="O10" s="706"/>
      <c r="P10" s="421"/>
      <c r="Q10" s="421"/>
      <c r="R10" s="421"/>
      <c r="S10" s="706"/>
      <c r="T10" s="421"/>
      <c r="U10" s="421"/>
      <c r="V10" s="421"/>
      <c r="W10" s="706"/>
      <c r="X10" s="421"/>
      <c r="Y10" s="421"/>
      <c r="Z10" s="421"/>
      <c r="AA10" s="706"/>
      <c r="AB10" s="421"/>
      <c r="AC10" s="421"/>
      <c r="AD10" s="421"/>
      <c r="AE10" s="706"/>
      <c r="AF10" s="421"/>
      <c r="AG10" s="421"/>
      <c r="AH10" s="421"/>
      <c r="AI10" s="706"/>
      <c r="AJ10" s="421"/>
      <c r="AK10" s="421"/>
      <c r="AL10" s="421"/>
      <c r="AM10" s="706"/>
      <c r="AN10" s="421"/>
      <c r="AO10" s="421"/>
      <c r="AP10" s="421"/>
      <c r="AQ10" s="706"/>
      <c r="AR10" s="421"/>
      <c r="AS10" s="421"/>
      <c r="AT10" s="421"/>
      <c r="AU10" s="706"/>
      <c r="AV10" s="421"/>
      <c r="AW10" s="421"/>
      <c r="AX10" s="421"/>
      <c r="AY10" s="706"/>
      <c r="AZ10" s="421"/>
      <c r="BA10" s="421"/>
      <c r="BB10" s="421"/>
      <c r="BC10" s="706"/>
      <c r="BD10" s="421"/>
      <c r="BE10" s="421"/>
      <c r="BF10" s="421"/>
      <c r="BG10" s="706"/>
      <c r="BH10" s="421"/>
      <c r="BI10" s="421"/>
      <c r="BJ10" s="421"/>
      <c r="BK10" s="706"/>
      <c r="BL10" s="421"/>
      <c r="BM10" s="421"/>
      <c r="BN10" s="421"/>
      <c r="BO10" s="706"/>
      <c r="BP10" s="421"/>
      <c r="BQ10" s="421"/>
      <c r="BR10" s="421"/>
      <c r="BS10" s="706"/>
      <c r="BT10" s="421"/>
      <c r="BU10" s="421"/>
      <c r="BV10" s="421"/>
      <c r="BW10" s="706"/>
      <c r="BX10" s="421"/>
      <c r="BY10" s="421"/>
      <c r="BZ10" s="421"/>
      <c r="CA10" s="706"/>
      <c r="CB10" s="421"/>
      <c r="CC10" s="421"/>
      <c r="CD10" s="421"/>
      <c r="CE10" s="706"/>
      <c r="CF10" s="421"/>
      <c r="CG10" s="421"/>
      <c r="CH10" s="421"/>
      <c r="CI10" s="706"/>
      <c r="CJ10" s="421"/>
      <c r="CK10" s="421"/>
      <c r="CL10" s="421"/>
      <c r="CM10" s="706"/>
      <c r="CN10" s="421"/>
      <c r="CO10" s="421"/>
      <c r="CP10" s="421"/>
      <c r="CQ10" s="706"/>
      <c r="CR10" s="421"/>
      <c r="CS10" s="421"/>
      <c r="CT10" s="421"/>
      <c r="CU10" s="706"/>
      <c r="CV10" s="421"/>
      <c r="CW10" s="421"/>
      <c r="CX10" s="421"/>
      <c r="CY10" s="706"/>
      <c r="CZ10" s="421"/>
      <c r="DA10" s="421"/>
      <c r="DB10" s="421"/>
      <c r="DC10" s="706"/>
      <c r="DD10" s="421"/>
      <c r="DE10" s="421"/>
      <c r="DF10" s="421"/>
      <c r="DG10" s="706"/>
      <c r="DH10" s="421"/>
      <c r="DI10" s="421"/>
      <c r="DJ10" s="421"/>
      <c r="DK10" s="706"/>
      <c r="DL10" s="421"/>
      <c r="DM10" s="421"/>
      <c r="DN10" s="421"/>
      <c r="DO10" s="706"/>
      <c r="DP10" s="421"/>
      <c r="DQ10" s="421"/>
      <c r="DR10" s="421"/>
      <c r="DS10" s="706"/>
      <c r="DT10" s="421"/>
      <c r="DU10" s="421"/>
      <c r="DV10" s="421"/>
      <c r="DW10" s="706"/>
      <c r="DX10" s="421"/>
      <c r="DY10" s="421"/>
      <c r="DZ10" s="421"/>
      <c r="EA10" s="706"/>
      <c r="EB10" s="421"/>
      <c r="EC10" s="421"/>
      <c r="ED10" s="421"/>
      <c r="EE10" s="706"/>
      <c r="EF10" s="421"/>
      <c r="EG10" s="421"/>
      <c r="EH10" s="421"/>
      <c r="EI10" s="706"/>
      <c r="EJ10" s="421"/>
      <c r="EK10" s="421"/>
      <c r="EL10" s="421"/>
      <c r="EM10" s="706"/>
      <c r="EN10" s="421"/>
      <c r="EO10" s="421"/>
      <c r="EP10" s="421"/>
      <c r="EQ10" s="706"/>
      <c r="ER10" s="421"/>
      <c r="ES10" s="421"/>
      <c r="ET10" s="421"/>
      <c r="EU10" s="706"/>
      <c r="EV10" s="421"/>
      <c r="EW10" s="421"/>
      <c r="EX10" s="421"/>
      <c r="EY10" s="706"/>
      <c r="EZ10" s="421"/>
      <c r="FA10" s="421"/>
      <c r="FB10" s="421"/>
      <c r="FC10" s="706"/>
      <c r="FD10" s="421"/>
      <c r="FE10" s="421"/>
      <c r="FF10" s="421"/>
      <c r="FG10" s="706"/>
      <c r="FH10" s="421"/>
      <c r="FI10" s="421"/>
      <c r="FJ10" s="421"/>
      <c r="FK10" s="706"/>
      <c r="FL10" s="421"/>
      <c r="FM10" s="421"/>
      <c r="FN10" s="421"/>
      <c r="FO10" s="706"/>
      <c r="FP10" s="421"/>
      <c r="FQ10" s="421"/>
      <c r="FR10" s="421"/>
      <c r="FS10" s="706"/>
      <c r="FT10" s="421"/>
      <c r="FU10" s="421"/>
      <c r="FV10" s="421"/>
      <c r="FW10" s="706"/>
      <c r="FX10" s="421"/>
      <c r="FY10" s="421"/>
      <c r="FZ10" s="421"/>
      <c r="GA10" s="706"/>
      <c r="GB10" s="421"/>
      <c r="GC10" s="421"/>
      <c r="GD10" s="421"/>
      <c r="GE10" s="706"/>
      <c r="GF10" s="421"/>
      <c r="GG10" s="421"/>
      <c r="GH10" s="421"/>
      <c r="GI10" s="706"/>
      <c r="GJ10" s="421"/>
      <c r="GK10" s="421"/>
      <c r="GL10" s="421"/>
      <c r="GM10" s="706"/>
      <c r="GN10" s="421"/>
      <c r="GO10" s="421"/>
      <c r="GP10" s="421"/>
      <c r="GQ10" s="706"/>
      <c r="GR10" s="421"/>
      <c r="GS10" s="421"/>
      <c r="GT10" s="421"/>
      <c r="GU10" s="706"/>
      <c r="GV10" s="421"/>
      <c r="GW10" s="421"/>
      <c r="GX10" s="421"/>
      <c r="GY10" s="706"/>
      <c r="GZ10" s="421"/>
      <c r="HA10" s="421"/>
      <c r="HB10" s="421"/>
      <c r="HC10" s="706"/>
      <c r="HD10" s="421"/>
      <c r="HE10" s="421"/>
      <c r="HF10" s="421"/>
      <c r="HG10" s="706"/>
      <c r="HH10" s="421"/>
      <c r="HI10" s="421"/>
      <c r="HJ10" s="421"/>
      <c r="HK10" s="707"/>
    </row>
    <row r="11" spans="1:234" ht="15" customHeight="1">
      <c r="A11" s="768">
        <f>A5+1</f>
        <v>2</v>
      </c>
      <c r="B11" s="462">
        <f>B8+1</f>
        <v>46027</v>
      </c>
      <c r="C11" s="462" t="str">
        <f t="shared" ref="C11:C12" si="278">TEXT(B11,"ddd")</f>
        <v>Sen</v>
      </c>
      <c r="D11" s="421">
        <f t="shared" ref="D11:D12" si="279">SUMIF($H$4:$HJ$4,$D$4,H11:HJ11)</f>
        <v>161505.47038709672</v>
      </c>
      <c r="E11" s="421">
        <f t="shared" ref="E11:E12" ca="1" si="280">SUMIF($H$4:$HJ$4,$E$4,H11:HJ11)</f>
        <v>180560.09400000013</v>
      </c>
      <c r="F11" s="421">
        <f t="shared" ref="F11:F12" ca="1" si="281">E11-D11</f>
        <v>19054.623612903408</v>
      </c>
      <c r="G11" s="706">
        <f t="shared" ref="G11:G12" ca="1" si="282">E11/D11</f>
        <v>1.1179812892234129</v>
      </c>
      <c r="H11" s="421">
        <f>INDEX('SO Januari 2026 rev.2'!$B$6:$BK$51,MATCH(B11,'SO Januari 2026 rev.2'!$B$6:$B$51,0),MATCH($H$3,'SO Januari 2026 rev.2'!$B$5:$XK$5,0))</f>
        <v>812.17000000000064</v>
      </c>
      <c r="I11" s="421">
        <f>INDEX('Summary sales'!$A$6:$CA$50,MATCH(B11,'Summary sales'!$A$6:$A$50,0),MATCH($H$3,'Summary sales'!$A$7:$CA$7,0))</f>
        <v>936.03000000002794</v>
      </c>
      <c r="J11" s="421">
        <f t="shared" ref="J11:J12" si="283">I11-H11</f>
        <v>123.8600000000273</v>
      </c>
      <c r="K11" s="706">
        <f t="shared" ref="K11:K12" si="284">I11/H11</f>
        <v>1.1525050174224942</v>
      </c>
      <c r="L11" s="421">
        <f>INDEX('SO Januari 2026 rev.2'!$B$6:$BK$51,MATCH(B11,'SO Januari 2026 rev.2'!$B$6:$B$51,0),MATCH($L$3,'SO Januari 2026 rev.2'!$B$5:$XK$5,0))</f>
        <v>3000</v>
      </c>
      <c r="M11" s="421">
        <f>INDEX('Summary sales'!$A$6:$CA$50,MATCH($B11,'Summary sales'!$A$6:$A$50,0),MATCH($L$3,'Summary sales'!$A$7:$CA$7,0))</f>
        <v>2960.980000000447</v>
      </c>
      <c r="N11" s="421">
        <f t="shared" ref="N11:N12" si="285">M11-L11</f>
        <v>-39.019999999552965</v>
      </c>
      <c r="O11" s="706">
        <f t="shared" ref="O11:O12" si="286">M11/L11</f>
        <v>0.98699333333348238</v>
      </c>
      <c r="P11" s="421">
        <f>INDEX('SO Januari 2026 rev.2'!$B$6:$BK$51,MATCH(B11,'SO Januari 2026 rev.2'!$B$6:$B$51,0),MATCH($P$3,'SO Januari 2026 rev.2'!$B$5:$XK$5,0))</f>
        <v>1129.7312903225857</v>
      </c>
      <c r="Q11" s="421">
        <f>INDEX('Summary sales'!$A$6:$CA$50,MATCH($B11,'Summary sales'!$A$6:$A$50,0),MATCH($P$3,'Summary sales'!$A$7:$CA$7,0))</f>
        <v>1054.5</v>
      </c>
      <c r="R11" s="421">
        <f t="shared" ref="R11:R12" si="287">Q11-P11</f>
        <v>-75.231290322585664</v>
      </c>
      <c r="S11" s="706">
        <f t="shared" ref="S11:S12" si="288">Q11/P11</f>
        <v>0.93340780151260216</v>
      </c>
      <c r="T11" s="421">
        <f>INDEX('SO Januari 2026 rev.2'!$B$6:$BK$51,MATCH(B11,'SO Januari 2026 rev.2'!$B$6:$B$51,0),MATCH($T$3,'SO Januari 2026 rev.2'!$B$5:$XK$5,0))</f>
        <v>3282.5161290322658</v>
      </c>
      <c r="U11" s="421">
        <f>INDEX('Summary sales'!$A$6:$CA$50,MATCH($B11,'Summary sales'!$A$6:$A$50,0),MATCH($T$3,'Summary sales'!$A$7:$CA$7,0))</f>
        <v>0</v>
      </c>
      <c r="V11" s="421">
        <f t="shared" ref="V11:V12" si="289">U11-T11</f>
        <v>-3282.5161290322658</v>
      </c>
      <c r="W11" s="706">
        <f t="shared" ref="W11:W12" si="290">U11/T11</f>
        <v>0</v>
      </c>
      <c r="X11" s="421">
        <f>INDEX('SO Januari 2026 rev.2'!$B$6:$BK$51,MATCH(B11,'SO Januari 2026 rev.2'!$B$6:$B$51,0),MATCH($X$3,'SO Januari 2026 rev.2'!$B$5:$XK$5,0))</f>
        <v>644.02064516129076</v>
      </c>
      <c r="Y11" s="421">
        <f>INDEX('Summary sales'!$A$6:$CA$50,MATCH($B11,'Summary sales'!$A$6:$A$50,0),MATCH($X$3,'Summary sales'!$A$7:$CA$7,0))</f>
        <v>662.63000000000466</v>
      </c>
      <c r="Z11" s="421">
        <f t="shared" ref="Z11:Z12" si="291">Y11-X11</f>
        <v>18.609354838713898</v>
      </c>
      <c r="AA11" s="706">
        <f t="shared" ref="AA11:AA12" si="292">Y11/X11</f>
        <v>1.028895587398527</v>
      </c>
      <c r="AB11" s="421">
        <f>INDEX('SO Januari 2026 rev.2'!$B$6:$BK$51,MATCH(B11,'SO Januari 2026 rev.2'!$B$6:$B$51,0),MATCH($AB$3,'SO Januari 2026 rev.2'!$B$5:$XK$5,0))</f>
        <v>5500</v>
      </c>
      <c r="AC11" s="421">
        <f>INDEX('Summary sales'!$A$6:$CA$50,MATCH($B11,'Summary sales'!$A$6:$A$50,0),MATCH($AB$3,'Summary sales'!$A$7:$CA$7,0))</f>
        <v>1819.1900000004098</v>
      </c>
      <c r="AD11" s="421">
        <f t="shared" ref="AD11:AD12" si="293">AC11-AB11</f>
        <v>-3680.8099999995902</v>
      </c>
      <c r="AE11" s="706">
        <f t="shared" ref="AE11:AE12" si="294">AC11/AB11</f>
        <v>0.33076181818189271</v>
      </c>
      <c r="AF11" s="421">
        <f>INDEX('SO Januari 2026 rev.2'!$B$6:$BK$51,MATCH(B11,'SO Januari 2026 rev.2'!$B$6:$B$51,0),MATCH($AF$3,'SO Januari 2026 rev.2'!$B$5:$XK$5,0))</f>
        <v>166.97064516129021</v>
      </c>
      <c r="AG11" s="421">
        <f>INDEX('Summary sales'!$A$6:$CA$50,MATCH($B11,'Summary sales'!$A$6:$A$50,0),MATCH($AF$3,'Summary sales'!$A$7:$CA$7,0))</f>
        <v>529.3300000000163</v>
      </c>
      <c r="AH11" s="421">
        <f t="shared" ref="AH11:AH12" si="295">AG11-AF11</f>
        <v>362.35935483872606</v>
      </c>
      <c r="AI11" s="706">
        <f t="shared" ref="AI11:AI12" si="296">AG11/AF11</f>
        <v>3.1701979679643353</v>
      </c>
      <c r="AJ11" s="421">
        <f>INDEX('SO Januari 2026 rev.2'!$B$6:$BK$51,MATCH(B11,'SO Januari 2026 rev.2'!$B$6:$B$51,0),MATCH($AJ$3,'SO Januari 2026 rev.2'!$B$5:$XK$5,0))</f>
        <v>603.76322580644887</v>
      </c>
      <c r="AK11" s="421">
        <f>INDEX('Summary sales'!$A$6:$CA$50,MATCH($B11,'Summary sales'!$A$6:$A$50,0),MATCH($AJ$3,'Summary sales'!$A$7:$CA$7,0))</f>
        <v>961.54999999993015</v>
      </c>
      <c r="AL11" s="421">
        <f t="shared" ref="AL11:AL12" si="297">AK11-AJ11</f>
        <v>357.78677419348128</v>
      </c>
      <c r="AM11" s="706">
        <f t="shared" ref="AM11:AM12" si="298">AK11/AJ11</f>
        <v>1.592594512054927</v>
      </c>
      <c r="AN11" s="421">
        <f>INDEX('SO Januari 2026 rev.2'!$B$6:$BK$51,MATCH(B11,'SO Januari 2026 rev.2'!$B$6:$B$51,0),MATCH($AN$3,'SO Januari 2026 rev.2'!$B$5:$XK$5,0))</f>
        <v>673.27548387096704</v>
      </c>
      <c r="AO11" s="421">
        <f>INDEX('Summary sales'!$A$6:$CA$50,MATCH($B11,'Summary sales'!$A$6:$A$50,0),MATCH($AN$3,'Summary sales'!$A$7:$CA$7,0))</f>
        <v>674.77000000001863</v>
      </c>
      <c r="AP11" s="421">
        <f t="shared" ref="AP11:AP12" si="299">AO11-AN11</f>
        <v>1.4945161290515898</v>
      </c>
      <c r="AQ11" s="706">
        <f t="shared" ref="AQ11:AQ12" si="300">AO11/AN11</f>
        <v>1.0022197691210424</v>
      </c>
      <c r="AR11" s="421">
        <f>INDEX('SO Januari 2026 rev.2'!$B$6:$BK$51,MATCH(B11,'SO Januari 2026 rev.2'!$B$6:$B$51,0),MATCH($AR$3,'SO Januari 2026 rev.2'!$B$5:$XK$5,0))</f>
        <v>4514.1990322580623</v>
      </c>
      <c r="AS11" s="421">
        <f>INDEX('Summary sales'!$A$6:$CA$50,MATCH($B11,'Summary sales'!$A$6:$A$50,0),MATCH($AR$3,'Summary sales'!$A$7:$CA$7,0))</f>
        <v>5899.5</v>
      </c>
      <c r="AT11" s="421">
        <f t="shared" ref="AT11:AT12" si="301">AS11-AR11</f>
        <v>1385.3009677419377</v>
      </c>
      <c r="AU11" s="706">
        <f t="shared" ref="AU11:AU12" si="302">AS11/AR11</f>
        <v>1.3068763600901734</v>
      </c>
      <c r="AV11" s="421">
        <f>INDEX('SO Januari 2026 rev.2'!$B$6:$BK$51,MATCH(B11,'SO Januari 2026 rev.2'!$B$6:$B$51,0),MATCH($AV$3,'SO Januari 2026 rev.2'!$B$5:$XK$5,0))</f>
        <v>6823.0622580645213</v>
      </c>
      <c r="AW11" s="421">
        <f ca="1">INDEX('Summary sales'!$A$6:$CA$50,MATCH($B11,'Summary sales'!$A$6:$A$50,0),MATCH($AV$3,'Summary sales'!$A$7:$CA$7,0))</f>
        <v>5656.9500000001863</v>
      </c>
      <c r="AX11" s="421">
        <f t="shared" ref="AX11:AX12" ca="1" si="303">AW11-AV11</f>
        <v>-1166.112258064335</v>
      </c>
      <c r="AY11" s="706">
        <f t="shared" ref="AY11:AY12" ca="1" si="304">AW11/AV11</f>
        <v>0.82909253734479005</v>
      </c>
      <c r="AZ11" s="421">
        <f>INDEX('SO Januari 2026 rev.2'!$B$6:$BK$51,MATCH(B11,'SO Januari 2026 rev.2'!$B$6:$B$51,0),MATCH($AZ$3,'SO Januari 2026 rev.2'!$B$5:$XK$5,0))</f>
        <v>2874.3264516129029</v>
      </c>
      <c r="BA11" s="421">
        <f>INDEX('Summary sales'!$A$6:$CA$50,MATCH($B11,'Summary sales'!$A$6:$A$50,0),MATCH($AZ$3,'Summary sales'!$A$7:$CA$7,0))</f>
        <v>2841.5600000000559</v>
      </c>
      <c r="BB11" s="421">
        <f t="shared" ref="BB11:BB12" si="305">BA11-AZ11</f>
        <v>-32.76645161284705</v>
      </c>
      <c r="BC11" s="706">
        <f t="shared" ref="BC11:BC12" si="306">BA11/AZ11</f>
        <v>0.98860030265718057</v>
      </c>
      <c r="BD11" s="421">
        <f>INDEX('SO Januari 2026 rev.2'!$B$6:$BK$51,MATCH(B11,'SO Januari 2026 rev.2'!$B$6:$B$51,0),MATCH($BD$3,'SO Januari 2026 rev.2'!$B$5:$XK$5,0))</f>
        <v>500</v>
      </c>
      <c r="BE11" s="421">
        <f>INDEX('Summary sales'!$A$6:$CA$50,MATCH($B11,'Summary sales'!$A$6:$A$50,0),MATCH($BD$3,'Summary sales'!$A$7:$CA$7,0))</f>
        <v>26.120000000000005</v>
      </c>
      <c r="BF11" s="421">
        <f t="shared" ref="BF11:BF12" si="307">BE11-BD11</f>
        <v>-473.88</v>
      </c>
      <c r="BG11" s="706">
        <f t="shared" ref="BG11:BG12" si="308">BE11/BD11</f>
        <v>5.2240000000000009E-2</v>
      </c>
      <c r="BH11" s="421">
        <f>INDEX('SO Januari 2026 rev.2'!$B$6:$BK$51,MATCH(B11,'SO Januari 2026 rev.2'!$B$6:$B$51,0),MATCH($BH$3,'SO Januari 2026 rev.2'!$B$5:$XK$5,0))</f>
        <v>3600</v>
      </c>
      <c r="BI11" s="421">
        <f>INDEX('Summary sales'!$A$6:$CA$50,MATCH($B11,'Summary sales'!$A$6:$A$50,0),MATCH($BH$3,'Summary sales'!$A$7:$CA$7,0))</f>
        <v>2483.8099999999395</v>
      </c>
      <c r="BJ11" s="421">
        <f t="shared" ref="BJ11:BJ12" si="309">BI11-BH11</f>
        <v>-1116.1900000000605</v>
      </c>
      <c r="BK11" s="706">
        <f t="shared" ref="BK11:BK12" si="310">BI11/BH11</f>
        <v>0.68994722222220539</v>
      </c>
      <c r="BL11" s="421">
        <f>INDEX('SO Januari 2026 rev.2'!$B$6:$BK$51,MATCH(B11,'SO Januari 2026 rev.2'!$B$6:$B$51,0),MATCH($BL$3,'SO Januari 2026 rev.2'!$B$5:$XK$5,0))</f>
        <v>8706.0570967741915</v>
      </c>
      <c r="BM11" s="421">
        <f>INDEX('Summary sales'!$A$6:$CA$50,MATCH($B11,'Summary sales'!$A$6:$A$50,0),MATCH($BL$3,'Summary sales'!$A$7:$CA$7,0))</f>
        <v>8675.5100000000093</v>
      </c>
      <c r="BN11" s="421">
        <f t="shared" ref="BN11:BN12" si="311">BM11-BL11</f>
        <v>-30.547096774182137</v>
      </c>
      <c r="BO11" s="706">
        <f t="shared" ref="BO11:BO12" si="312">BM11/BL11</f>
        <v>0.99649128228374462</v>
      </c>
      <c r="BP11" s="421">
        <f>INDEX('SO Januari 2026 rev.2'!$B$6:$BK$51,MATCH(B11,'SO Januari 2026 rev.2'!$B$6:$B$51,0),MATCH($BP$3,'SO Januari 2026 rev.2'!$B$5:$XK$5,0))</f>
        <v>926.09448387096791</v>
      </c>
      <c r="BQ11" s="421">
        <f>INDEX('Summary sales'!$A$6:$CA$50,MATCH($B11,'Summary sales'!$A$6:$A$50,0),MATCH($BP$3,'Summary sales'!$A$7:$CA$7,0))</f>
        <v>1389.4309999999823</v>
      </c>
      <c r="BR11" s="421">
        <f t="shared" ref="BR11:BR12" si="313">BQ11-BP11</f>
        <v>463.3365161290144</v>
      </c>
      <c r="BS11" s="706">
        <f t="shared" ref="BS11:BS12" si="314">BQ11/BP11</f>
        <v>1.5003123592663259</v>
      </c>
      <c r="BT11" s="421">
        <f>INDEX('SO Januari 2026 rev.2'!$B$6:$BK$51,MATCH(B11,'SO Januari 2026 rev.2'!$B$6:$B$51,0),MATCH($BT$3,'SO Januari 2026 rev.2'!$B$5:$XK$5,0))</f>
        <v>5500</v>
      </c>
      <c r="BU11" s="421">
        <f ca="1">INDEX('Summary sales'!$A$6:$CA$50,MATCH($B11,'Summary sales'!$A$6:$A$50,0),MATCH($BT$3,'Summary sales'!$A$7:$CA$7,0))</f>
        <v>2482.48</v>
      </c>
      <c r="BV11" s="421">
        <f t="shared" ref="BV11:BV12" ca="1" si="315">BU11-BT11</f>
        <v>-3017.52</v>
      </c>
      <c r="BW11" s="706">
        <f t="shared" ref="BW11:BW12" ca="1" si="316">BU11/BT11</f>
        <v>0.45135999999999998</v>
      </c>
      <c r="BX11" s="421">
        <f>INDEX('SO Januari 2026 rev.2'!$B$6:$BK$51,MATCH(B11,'SO Januari 2026 rev.2'!$B$6:$B$51,0),MATCH($BX$3,'SO Januari 2026 rev.2'!$B$5:$XK$5,0))</f>
        <v>70.054838709677327</v>
      </c>
      <c r="BY11" s="421">
        <f>INDEX('Summary sales'!$A$6:$CA$50,MATCH($B11,'Summary sales'!$A$6:$A$50,0),MATCH($BX$3,'Summary sales'!$A$7:$CA$7,0))</f>
        <v>82.80000000000291</v>
      </c>
      <c r="BZ11" s="421">
        <f t="shared" ref="BZ11:BZ12" si="317">BY11-BX11</f>
        <v>12.745161290325584</v>
      </c>
      <c r="CA11" s="706">
        <f t="shared" ref="CA11:CA12" si="318">BY11/BX11</f>
        <v>1.1819312059677183</v>
      </c>
      <c r="CB11" s="421">
        <f>INDEX('SO Januari 2026 rev.2'!$B$6:$BK$51,MATCH(B11,'SO Januari 2026 rev.2'!$B$6:$B$51,0),MATCH($CB$3,'SO Januari 2026 rev.2'!$B$5:$XK$5,0))</f>
        <v>89.451612903225808</v>
      </c>
      <c r="CC11" s="421">
        <f>INDEX('Summary sales'!$A$6:$CA$50,MATCH($B11,'Summary sales'!$A$6:$A$50,0),MATCH($CB$3,'Summary sales'!$A$7:$CA$7,0))</f>
        <v>53.115999999994528</v>
      </c>
      <c r="CD11" s="421">
        <f t="shared" ref="CD11:CD12" si="319">CC11-CB11</f>
        <v>-36.335612903231279</v>
      </c>
      <c r="CE11" s="706">
        <f t="shared" ref="CE11:CE12" si="320">CC11/CB11</f>
        <v>0.59379588892889668</v>
      </c>
      <c r="CF11" s="421">
        <f>INDEX('SO Januari 2026 rev.2'!$B$6:$BK$51,MATCH(B11,'SO Januari 2026 rev.2'!$B$6:$B$51,0),MATCH($CF$3,'SO Januari 2026 rev.2'!$B$5:$XK$5,0))</f>
        <v>3500</v>
      </c>
      <c r="CG11" s="421">
        <f>INDEX('Summary sales'!$A$6:$CA$50,MATCH($B11,'Summary sales'!$A$6:$A$50,0),MATCH($CF$3,'Summary sales'!$A$7:$CA$7,0))</f>
        <v>3219.9000000003725</v>
      </c>
      <c r="CH11" s="421">
        <f t="shared" ref="CH11:CH12" si="321">CG11-CF11</f>
        <v>-280.09999999962747</v>
      </c>
      <c r="CI11" s="706">
        <f t="shared" ref="CI11:CI12" si="322">CG11/CF11</f>
        <v>0.91997142857153502</v>
      </c>
      <c r="CJ11" s="421">
        <f>INDEX('SO Januari 2026 rev.2'!$B$6:$BK$51,MATCH(B11,'SO Januari 2026 rev.2'!$B$6:$B$51,0),MATCH($CJ$3,'SO Januari 2026 rev.2'!$B$5:$XK$5,0))</f>
        <v>0</v>
      </c>
      <c r="CK11" s="421">
        <f>INDEX('Summary sales'!$A$6:$CA$50,MATCH($B11,'Summary sales'!$A$6:$A$50,0),MATCH($CJ$3,'Summary sales'!$A$7:$CA$7,0))</f>
        <v>0</v>
      </c>
      <c r="CL11" s="421">
        <f t="shared" ref="CL11:CL12" si="323">CK11-CJ11</f>
        <v>0</v>
      </c>
      <c r="CM11" s="706" t="e">
        <f t="shared" ref="CM11:CM12" si="324">CK11/CJ11</f>
        <v>#DIV/0!</v>
      </c>
      <c r="CN11" s="421">
        <f>INDEX('SO Januari 2026 rev.2'!$B$6:$BK$51,MATCH(B11,'SO Januari 2026 rev.2'!$B$6:$B$51,0),MATCH($CN$3,'SO Januari 2026 rev.2'!$B$5:$XK$5,0))</f>
        <v>2901.4806451612722</v>
      </c>
      <c r="CO11" s="421">
        <f>INDEX('Summary sales'!$A$6:$CA$50,MATCH($B11,'Summary sales'!$A$6:$A$50,0),MATCH($CN$3,'Summary sales'!$A$7:$CA$7,0))</f>
        <v>2582.2000000001863</v>
      </c>
      <c r="CP11" s="421">
        <f t="shared" ref="CP11:CP12" si="325">CO11-CN11</f>
        <v>-319.28064516108589</v>
      </c>
      <c r="CQ11" s="706">
        <f t="shared" ref="CQ11:CQ12" si="326">CO11/CN11</f>
        <v>0.8899594089336621</v>
      </c>
      <c r="CR11" s="421">
        <f>INDEX('SO Januari 2026 rev.2'!$B$6:$BK$51,MATCH(B11,'SO Januari 2026 rev.2'!$B$6:$B$51,0),MATCH($CR$3,'SO Januari 2026 rev.2'!$B$5:$XK$5,0))</f>
        <v>5000</v>
      </c>
      <c r="CS11" s="421">
        <f>INDEX('Summary sales'!$A$6:$CA$50,MATCH($B11,'Summary sales'!$A$6:$A$50,0),MATCH($CR$3,'Summary sales'!$A$7:$CA$7,0))</f>
        <v>5731.4499999999825</v>
      </c>
      <c r="CT11" s="421">
        <f t="shared" ref="CT11:CT12" si="327">CS11-CR11</f>
        <v>731.44999999998254</v>
      </c>
      <c r="CU11" s="706">
        <f t="shared" ref="CU11:CU12" si="328">CS11/CR11</f>
        <v>1.1462899999999965</v>
      </c>
      <c r="CV11" s="421">
        <f>INDEX('SO Januari 2026 rev.2'!$B$6:$BK$51,MATCH(B11,'SO Januari 2026 rev.2'!$B$6:$B$51,0),MATCH($CV$3,'SO Januari 2026 rev.2'!$B$5:$XK$5,0))</f>
        <v>0</v>
      </c>
      <c r="CW11" s="421">
        <f>INDEX('Summary sales'!$A$6:$CA$50,MATCH($B11,'Summary sales'!$A$6:$A$50,0),MATCH($CV$3,'Summary sales'!$A$7:$CA$7,0))</f>
        <v>0</v>
      </c>
      <c r="CX11" s="421">
        <f t="shared" ref="CX11:CX12" si="329">CW11-CV11</f>
        <v>0</v>
      </c>
      <c r="CY11" s="706" t="e">
        <f t="shared" ref="CY11:CY12" si="330">CW11/CV11</f>
        <v>#DIV/0!</v>
      </c>
      <c r="CZ11" s="421">
        <f>INDEX('SO Januari 2026 rev.2'!$B$6:$BK$51,MATCH(B11,'SO Januari 2026 rev.2'!$B$6:$B$51,0),MATCH($CZ$3,'SO Januari 2026 rev.2'!$B$5:$XK$5,0))</f>
        <v>11659.554548387085</v>
      </c>
      <c r="DA11" s="421">
        <f>INDEX('Summary sales'!$A$6:$CA$50,MATCH($B11,'Summary sales'!$A$6:$A$50,0),MATCH($CZ$3,'Summary sales'!$A$7:$CA$7,0))</f>
        <v>15201.370999999344</v>
      </c>
      <c r="DB11" s="421">
        <f t="shared" ref="DB11:DB12" si="331">DA11-CZ11</f>
        <v>3541.8164516122597</v>
      </c>
      <c r="DC11" s="706">
        <f t="shared" ref="DC11:DC12" si="332">DA11/CZ11</f>
        <v>1.3037694482163742</v>
      </c>
      <c r="DD11" s="421">
        <f>INDEX('SO Januari 2026 rev.2'!$B$6:$BK$51,MATCH(B11,'SO Januari 2026 rev.2'!$B$6:$B$51,0),MATCH($DD$3,'SO Januari 2026 rev.2'!$B$5:$XK$5,0))</f>
        <v>2020.8603225806428</v>
      </c>
      <c r="DE11" s="421">
        <f>INDEX('Summary sales'!$A$6:$CA$50,MATCH($B11,'Summary sales'!$A$6:$A$50,0),MATCH($DD$3,'Summary sales'!$A$7:$CA$7,0))</f>
        <v>1618.839999999851</v>
      </c>
      <c r="DF11" s="421">
        <f t="shared" ref="DF11:DF12" si="333">DE11-DD11</f>
        <v>-402.0203225807918</v>
      </c>
      <c r="DG11" s="706">
        <f t="shared" ref="DG11:DG12" si="334">DE11/DD11</f>
        <v>0.80106476529391646</v>
      </c>
      <c r="DH11" s="421">
        <f>INDEX('SO Januari 2026 rev.2'!$B$6:$BK$51,MATCH(B11,'SO Januari 2026 rev.2'!$B$6:$B$51,0),MATCH($DH$3,'SO Januari 2026 rev.2'!$B$5:$XK$5,0))</f>
        <v>678.69999999999845</v>
      </c>
      <c r="DI11" s="421">
        <f>INDEX('Summary sales'!$A$6:$CA$50,MATCH($B11,'Summary sales'!$A$6:$A$50,0),MATCH($DH$3,'Summary sales'!$A$7:$CA$7,0))</f>
        <v>731.31999999994878</v>
      </c>
      <c r="DJ11" s="421">
        <f t="shared" ref="DJ11:DJ12" si="335">DI11-DH11</f>
        <v>52.619999999950323</v>
      </c>
      <c r="DK11" s="706">
        <f t="shared" ref="DK11:DK12" si="336">DI11/DH11</f>
        <v>1.0775305731544871</v>
      </c>
      <c r="DL11" s="421">
        <f>INDEX('SO Januari 2026 rev.2'!$B$6:$BK$51,MATCH(B11,'SO Januari 2026 rev.2'!$B$6:$B$51,0),MATCH($DL$3,'SO Januari 2026 rev.2'!$B$5:$XK$5,0))</f>
        <v>7121.8519354838754</v>
      </c>
      <c r="DM11" s="421">
        <f>INDEX('Summary sales'!$A$6:$CA$50,MATCH($B11,'Summary sales'!$A$6:$A$50,0),MATCH($DL$3,'Summary sales'!$A$7:$CA$7,0))</f>
        <v>6926.4599999999627</v>
      </c>
      <c r="DN11" s="421">
        <f t="shared" ref="DN11:DN12" si="337">DM11-DL11</f>
        <v>-195.39193548391268</v>
      </c>
      <c r="DO11" s="706">
        <f t="shared" ref="DO11:DO12" si="338">DM11/DL11</f>
        <v>0.97256444850946799</v>
      </c>
      <c r="DP11" s="421">
        <f>INDEX('SO Januari 2026 rev.2'!$B$6:$BK$51,MATCH(B11,'SO Januari 2026 rev.2'!$B$6:$B$51,0),MATCH($DP$3,'SO Januari 2026 rev.2'!$B$5:$XK$5,0))</f>
        <v>2943.876774193548</v>
      </c>
      <c r="DQ11" s="421">
        <f>INDEX('Summary sales'!$A$6:$CA$50,MATCH($B11,'Summary sales'!$A$6:$A$50,0),MATCH($DP$3,'Summary sales'!$A$7:$CA$7,0))</f>
        <v>2031.6199999999953</v>
      </c>
      <c r="DR11" s="421">
        <f t="shared" ref="DR11:DR12" si="339">DQ11-DP11</f>
        <v>-912.2567741935527</v>
      </c>
      <c r="DS11" s="706">
        <f t="shared" ref="DS11:DS12" si="340">DQ11/DP11</f>
        <v>0.6901172011714185</v>
      </c>
      <c r="DT11" s="421">
        <f>INDEX('SO Januari 2026 rev.2'!$B$6:$BK$51,MATCH(B11,'SO Januari 2026 rev.2'!$B$6:$B$51,0),MATCH($DT$3,'SO Januari 2026 rev.2'!$B$5:$XK$5,0))</f>
        <v>2043.2745161290325</v>
      </c>
      <c r="DU11" s="421">
        <f>INDEX('Summary sales'!$A$6:$CA$50,MATCH($B11,'Summary sales'!$A$6:$A$50,0),MATCH($DT$3,'Summary sales'!$A$7:$CA$7,0))</f>
        <v>1204.4199999999255</v>
      </c>
      <c r="DV11" s="421">
        <f t="shared" ref="DV11:DV12" si="341">DU11-DT11</f>
        <v>-838.85451612910697</v>
      </c>
      <c r="DW11" s="706">
        <f t="shared" ref="DW11:DW12" si="342">DU11/DT11</f>
        <v>0.58945579289154437</v>
      </c>
      <c r="DX11" s="421">
        <f>INDEX('SO Januari 2026 rev.2'!$B$6:$BK$51,MATCH(B11,'SO Januari 2026 rev.2'!$B$6:$B$51,0),MATCH($DX$3,'SO Januari 2026 rev.2'!$B$5:$XK$5,0))</f>
        <v>1439.5303225806451</v>
      </c>
      <c r="DY11" s="421">
        <f>INDEX('Summary sales'!$A$6:$CA$50,MATCH($B11,'Summary sales'!$A$6:$A$50,0),MATCH($DX$3,'Summary sales'!$A$7:$CA$7,0))</f>
        <v>1877.1300000000047</v>
      </c>
      <c r="DZ11" s="421">
        <f t="shared" ref="DZ11:DZ12" si="343">DY11-DX11</f>
        <v>437.59967741935952</v>
      </c>
      <c r="EA11" s="706">
        <f t="shared" ref="EA11:EA12" si="344">DY11/DX11</f>
        <v>1.3039878150221071</v>
      </c>
      <c r="EB11" s="421">
        <f>INDEX('SO Januari 2026 rev.2'!$B$6:$BK$51,MATCH(B11,'SO Januari 2026 rev.2'!$B$6:$B$51,0),MATCH($EB$3,'SO Januari 2026 rev.2'!$B$5:$XK$5,0))</f>
        <v>260.97419354838746</v>
      </c>
      <c r="EC11" s="421">
        <f>INDEX('Summary sales'!$A$6:$CA$50,MATCH($B11,'Summary sales'!$A$6:$A$50,0),MATCH($EB$3,'Summary sales'!$A$7:$CA$7,0))</f>
        <v>518.04999999998836</v>
      </c>
      <c r="ED11" s="421">
        <f t="shared" ref="ED11:ED12" si="345">EC11-EB11</f>
        <v>257.0758064516009</v>
      </c>
      <c r="EE11" s="706">
        <f t="shared" ref="EE11:EE12" si="346">EC11/EB11</f>
        <v>1.9850621739882348</v>
      </c>
      <c r="EF11" s="421">
        <f>INDEX('SO Januari 2026 rev.2'!$B$6:$BK$51,MATCH(B11,'SO Januari 2026 rev.2'!$B$6:$B$51,0),MATCH($EF$3,'SO Januari 2026 rev.2'!$B$5:$XK$5,0))</f>
        <v>11007.047419354845</v>
      </c>
      <c r="EG11" s="421">
        <f>INDEX('Summary sales'!$A$6:$CA$50,MATCH($B11,'Summary sales'!$A$6:$A$50,0),MATCH($EF$3,'Summary sales'!$A$7:$CA$7,0))</f>
        <v>8344.660000000149</v>
      </c>
      <c r="EH11" s="421">
        <f t="shared" ref="EH11:EH12" si="347">EG11-EF11</f>
        <v>-2662.3874193546962</v>
      </c>
      <c r="EI11" s="706">
        <f t="shared" ref="EI11:EI12" si="348">EG11/EF11</f>
        <v>0.75811974656590086</v>
      </c>
      <c r="EJ11" s="421">
        <f>INDEX('SO Januari 2026 rev.2'!$B$6:$BK$51,MATCH(B11,'SO Januari 2026 rev.2'!$B$6:$B$51,0),MATCH($EJ$3,'SO Januari 2026 rev.2'!$B$5:$XK$5,0))</f>
        <v>2999.5448387096776</v>
      </c>
      <c r="EK11" s="421">
        <f>INDEX('Summary sales'!$A$6:$CA$50,MATCH($B11,'Summary sales'!$A$6:$A$50,0),MATCH($EJ$3,'Summary sales'!$A$7:$CA$7,0))</f>
        <v>1948.5900000000838</v>
      </c>
      <c r="EL11" s="421">
        <f t="shared" ref="EL11:EL12" si="349">EK11-EJ11</f>
        <v>-1050.9548387095938</v>
      </c>
      <c r="EM11" s="706">
        <f t="shared" ref="EM11:EM12" si="350">EK11/EJ11</f>
        <v>0.6496285619248533</v>
      </c>
      <c r="EN11" s="421">
        <f>INDEX('SO Januari 2026 rev.2'!$B$6:$BK$51,MATCH(B11,'SO Januari 2026 rev.2'!$B$6:$B$51,0),MATCH($EN$3,'SO Januari 2026 rev.2'!$B$5:$XK$5,0))</f>
        <v>3799.6741935483842</v>
      </c>
      <c r="EO11" s="421">
        <f>INDEX('Summary sales'!$A$6:$CA$50,MATCH($B11,'Summary sales'!$A$6:$A$50,0),MATCH($EN$3,'Summary sales'!$A$7:$CA$7,0))</f>
        <v>3544.7700000000186</v>
      </c>
      <c r="EP11" s="421">
        <f t="shared" ref="EP11:EP12" si="351">EO11-EN11</f>
        <v>-254.90419354836558</v>
      </c>
      <c r="EQ11" s="706">
        <f t="shared" ref="EQ11:EQ12" si="352">EO11/EN11</f>
        <v>0.93291419722744195</v>
      </c>
      <c r="ER11" s="421">
        <f>INDEX('SO Januari 2026 rev.2'!$B$6:$BK$51,MATCH(B11,'SO Januari 2026 rev.2'!$B$6:$B$51,0),MATCH($ER$3,'SO Januari 2026 rev.2'!$B$5:$XK$5,0))</f>
        <v>0</v>
      </c>
      <c r="ES11" s="421">
        <f>INDEX('Summary sales'!$A$6:$CA$50,MATCH(B11,'Summary sales'!$A$6:$A$50,0),MATCH($ER$3,'Summary sales'!$A$7:$CA$7,0))</f>
        <v>1629.7800000000279</v>
      </c>
      <c r="ET11" s="421">
        <f t="shared" ref="ET11:ET12" si="353">ES11-ER11</f>
        <v>1629.7800000000279</v>
      </c>
      <c r="EU11" s="706" t="e">
        <f t="shared" ref="EU11:EU12" si="354">ES11/ER11</f>
        <v>#DIV/0!</v>
      </c>
      <c r="EV11" s="421">
        <f>INDEX('SO Januari 2026 rev.2'!$B$6:$BK$51,MATCH(B11,'SO Januari 2026 rev.2'!$B$6:$B$51,0),MATCH($EV$3,'SO Januari 2026 rev.2'!$B$5:$XK$5,0))</f>
        <v>5776.689677419351</v>
      </c>
      <c r="EW11" s="421">
        <f>INDEX('Summary sales'!$A$6:$CA$50,MATCH($B11,'Summary sales'!$A$6:$A$50,0),MATCH($EV$3,'Summary sales'!$A$7:$CA$7,0))</f>
        <v>0</v>
      </c>
      <c r="EX11" s="421">
        <f t="shared" ref="EX11:EX12" si="355">EW11-EV11</f>
        <v>-5776.689677419351</v>
      </c>
      <c r="EY11" s="706">
        <f t="shared" ref="EY11:EY12" si="356">EW11/EV11</f>
        <v>0</v>
      </c>
      <c r="EZ11" s="421">
        <f>INDEX('SO Januari 2026 rev.2'!$B$6:$BK$51,MATCH(B11,'SO Januari 2026 rev.2'!$B$6:$B$51,0),MATCH($EZ$3,'SO Januari 2026 rev.2'!$B$5:$XK$5,0))</f>
        <v>24000</v>
      </c>
      <c r="FA11" s="421">
        <f>INDEX('Summary sales'!$A$6:$CA$50,MATCH($B11,'Summary sales'!$A$6:$A$50,0),MATCH($EZ$3,'Summary sales'!$A$7:$CA$7,0))</f>
        <v>55021.849999999627</v>
      </c>
      <c r="FB11" s="421">
        <f t="shared" ref="FB11:FB12" si="357">FA11-EZ11</f>
        <v>31021.849999999627</v>
      </c>
      <c r="FC11" s="706">
        <f t="shared" ref="FC11:FC12" si="358">FA11/EZ11</f>
        <v>2.2925770833333177</v>
      </c>
      <c r="FD11" s="421">
        <f>INDEX('SO Januari 2026 rev.2'!$B$6:$BK$51,MATCH(B11,'SO Januari 2026 rev.2'!$B$6:$B$51,0),MATCH($FD$3,'SO Januari 2026 rev.2'!$B$5:$XK$5,0))</f>
        <v>8000</v>
      </c>
      <c r="FE11" s="421">
        <f>INDEX('Summary sales'!$A$6:$CA$50,MATCH(B11,'Summary sales'!$A$6:$A$50,0),MATCH($FD$3,'Summary sales'!$A$7:$CA$7,0))</f>
        <v>1815.8999999999069</v>
      </c>
      <c r="FF11" s="421">
        <f t="shared" ref="FF11:FF12" si="359">FE11-FD11</f>
        <v>-6184.1000000000931</v>
      </c>
      <c r="FG11" s="706">
        <f t="shared" ref="FG11:FG12" si="360">FE11/FD11</f>
        <v>0.22698749999998835</v>
      </c>
      <c r="FH11" s="421">
        <f>INDEX('SO Januari 2026 rev.2'!$B$6:$BK$51,MATCH(B11,'SO Januari 2026 rev.2'!$B$6:$B$51,0),MATCH($FH$3,'SO Januari 2026 rev.2'!$B$5:$XK$5,0))</f>
        <v>2105.6477419354865</v>
      </c>
      <c r="FI11" s="421">
        <f>INDEX('Summary sales'!$A$6:$CA$50,MATCH(B11,'Summary sales'!$A$6:$A$50,0),MATCH($FH$3,'Summary sales'!$A$7:$CA$7,0))</f>
        <v>2674.6699999999255</v>
      </c>
      <c r="FJ11" s="421">
        <f t="shared" ref="FJ11:FJ12" si="361">FI11-FH11</f>
        <v>569.02225806443903</v>
      </c>
      <c r="FK11" s="706">
        <f t="shared" ref="FK11:FK12" si="362">FI11/FH11</f>
        <v>1.2702362065277835</v>
      </c>
      <c r="FL11" s="421">
        <f>INDEX('SO Januari 2026 rev.2'!$B$6:$BK$51,MATCH(B11,'SO Januari 2026 rev.2'!$B$6:$B$51,0),MATCH($FL$3,'SO Januari 2026 rev.2'!$B$5:$XK$5,0))</f>
        <v>0</v>
      </c>
      <c r="FM11" s="421">
        <f>INDEX('Summary sales'!$A$6:$CA$50,MATCH(B11,'Summary sales'!$A$6:$A$50,0),MATCH($FL$3,'Summary sales'!$A$7:$CA$7,0))</f>
        <v>0</v>
      </c>
      <c r="FN11" s="421">
        <f t="shared" ref="FN11:FN12" si="363">FM11-FL11</f>
        <v>0</v>
      </c>
      <c r="FO11" s="706" t="e">
        <f t="shared" ref="FO11:FO12" si="364">FM11/FL11</f>
        <v>#DIV/0!</v>
      </c>
      <c r="FP11" s="421">
        <f>INDEX('SO Januari 2026 rev.2'!$B$6:$BK$51,MATCH(B11,'SO Januari 2026 rev.2'!$B$6:$B$51,0),MATCH($FP$3,'SO Januari 2026 rev.2'!$B$5:$XK$5,0))</f>
        <v>0</v>
      </c>
      <c r="FQ11" s="421">
        <f>INDEX('Summary sales'!$A$6:$CA$50,MATCH(B11,'Summary sales'!$A$6:$A$50,0),MATCH($FP$3,'Summary sales'!$A$7:$CA$7,0))</f>
        <v>0</v>
      </c>
      <c r="FR11" s="421">
        <f t="shared" ref="FR11:FR12" si="365">FQ11-FP11</f>
        <v>0</v>
      </c>
      <c r="FS11" s="706" t="e">
        <f t="shared" ref="FS11:FS12" si="366">FQ11/FP11</f>
        <v>#DIV/0!</v>
      </c>
      <c r="FT11" s="421">
        <f>INDEX('SO Januari 2026 rev.2'!$B$6:$BK$51,MATCH(B11,'SO Januari 2026 rev.2'!$B$6:$B$51,0),MATCH($FT$3,'SO Januari 2026 rev.2'!$B$5:$XK$5,0))</f>
        <v>726.8151612903232</v>
      </c>
      <c r="FU11" s="421">
        <f>INDEX('Summary sales'!$A$6:$CA$50,MATCH(B11,'Summary sales'!$A$6:$A$50,0),MATCH($FT$3,'Summary sales'!$A$7:$CA$7,0))</f>
        <v>867.44999999995343</v>
      </c>
      <c r="FV11" s="421">
        <f t="shared" ref="FV11:FV12" si="367">FU11-FT11</f>
        <v>140.63483870963023</v>
      </c>
      <c r="FW11" s="706">
        <f t="shared" ref="FW11:FW12" si="368">FU11/FT11</f>
        <v>1.1934946410033049</v>
      </c>
      <c r="FX11" s="421">
        <f>INDEX('SO Januari 2026 rev.2'!$B$6:$BK$51,MATCH(B11,'SO Januari 2026 rev.2'!$B$6:$B$51,0),MATCH($FX$3,'SO Januari 2026 rev.2'!$B$5:$XK$5,0))</f>
        <v>0</v>
      </c>
      <c r="FY11" s="421">
        <f>INDEX('Summary sales'!$A$6:$CA$50,MATCH(B11,'Summary sales'!$A$6:$A$50,0),MATCH($FX$3,'Summary sales'!$A$7:$CA$7,0))</f>
        <v>6331.9099999996834</v>
      </c>
      <c r="FZ11" s="421">
        <f t="shared" ref="FZ11:FZ12" si="369">FY11-FX11</f>
        <v>6331.9099999996834</v>
      </c>
      <c r="GA11" s="706" t="e">
        <f t="shared" ref="GA11:GA12" si="370">FY11/FX11</f>
        <v>#DIV/0!</v>
      </c>
      <c r="GB11" s="421">
        <f>INDEX('SO Januari 2026 rev.2'!$B$6:$BK$51,MATCH(B11,'SO Januari 2026 rev.2'!$B$6:$B$51,0),MATCH($GB$3,'SO Januari 2026 rev.2'!$B$5:$XK$5,0))</f>
        <v>3018.0416129032269</v>
      </c>
      <c r="GC11" s="421">
        <f>INDEX('Summary sales'!$A$6:$CA$50,MATCH(B11,'Summary sales'!$A$6:$A$50,0),MATCH($GB$3,'Summary sales'!$A$7:$CA$7,0))</f>
        <v>3265.5800000000745</v>
      </c>
      <c r="GD11" s="421">
        <f t="shared" ref="GD11:GD12" si="371">GC11-GB11</f>
        <v>247.5383870968476</v>
      </c>
      <c r="GE11" s="706">
        <f t="shared" ref="GE11:GE12" si="372">GC11/GB11</f>
        <v>1.0820195407639612</v>
      </c>
      <c r="GF11" s="421">
        <f>INDEX('SO Januari 2026 rev.2'!$B$6:$BK$51,MATCH(B11,'SO Januari 2026 rev.2'!$B$6:$B$51,0),MATCH($GF$3,'SO Januari 2026 rev.2'!$B$5:$XK$5,0))</f>
        <v>2044.9996774193546</v>
      </c>
      <c r="GG11" s="421">
        <f>INDEX('Summary sales'!$A$6:$CA$50,MATCH(B11,'Summary sales'!$A$6:$A$50,0),MATCH($GF$3,'Summary sales'!$A$7:$CA$7,0))</f>
        <v>2064.8200000000652</v>
      </c>
      <c r="GH11" s="421">
        <f t="shared" ref="GH11:GH12" si="373">GG11-GF11</f>
        <v>19.820322580710581</v>
      </c>
      <c r="GI11" s="706">
        <f t="shared" ref="GI11:GI12" si="374">GG11/GF11</f>
        <v>1.0096920908103626</v>
      </c>
      <c r="GJ11" s="421">
        <f>INDEX('SO Januari 2026 rev.2'!$B$6:$BK$51,MATCH(B11,'SO Januari 2026 rev.2'!$B$6:$B$51,0),MATCH($GJ$3,'SO Januari 2026 rev.2'!$B$5:$XK$5,0))</f>
        <v>369.61070967741654</v>
      </c>
      <c r="GK11" s="421">
        <f>INDEX('Summary sales'!$A$6:$CA$50,MATCH(B11,'Summary sales'!$A$6:$A$50,0),MATCH($GJ$3,'Summary sales'!$A$7:$CA$7,0))</f>
        <v>1618.7750000000233</v>
      </c>
      <c r="GL11" s="421">
        <f t="shared" ref="GL11:GL12" si="375">GK11-GJ11</f>
        <v>1249.1642903226068</v>
      </c>
      <c r="GM11" s="706">
        <f t="shared" ref="GM11:GM12" si="376">GK11/GJ11</f>
        <v>4.3796755819462971</v>
      </c>
      <c r="GN11" s="421">
        <f>INDEX('SO Januari 2026 rev.2'!$B$6:$BK$51,MATCH(B11,'SO Januari 2026 rev.2'!$B$6:$B$51,0),MATCH($GN$3,'SO Januari 2026 rev.2'!$B$5:$XK$5,0))</f>
        <v>0</v>
      </c>
      <c r="GO11" s="421">
        <f>INDEX('Summary sales'!$A$6:$CA$50,MATCH(B11,'Summary sales'!$A$6:$A$50,0),MATCH($GN$3,'Summary sales'!$A$7:$CA$7,0))</f>
        <v>0</v>
      </c>
      <c r="GP11" s="421">
        <f t="shared" ref="GP11:GP12" si="377">GO11-GN11</f>
        <v>0</v>
      </c>
      <c r="GQ11" s="706" t="e">
        <f t="shared" ref="GQ11:GQ12" si="378">GO11/GN11</f>
        <v>#DIV/0!</v>
      </c>
      <c r="GR11" s="421">
        <f>INDEX('SO Januari 2026 rev.2'!$B$6:$BK$51,MATCH(B11,'SO Januari 2026 rev.2'!$B$6:$B$51,0),MATCH($GR$3,'SO Januari 2026 rev.2'!$B$5:$XK$5,0))</f>
        <v>3500</v>
      </c>
      <c r="GS11" s="421">
        <f>INDEX('Summary sales'!$A$6:$CA$50,MATCH($B11,'Summary sales'!$A$6:$A$50,0),MATCH($GR$3,'Summary sales'!$A$7:$CA$7,0))</f>
        <v>3782.1129999998957</v>
      </c>
      <c r="GT11" s="421">
        <f t="shared" ref="GT11:GT12" si="379">GS11-GR11</f>
        <v>282.11299999989569</v>
      </c>
      <c r="GU11" s="706">
        <f t="shared" ref="GU11:GU12" si="380">GS11/GR11</f>
        <v>1.0806037142856846</v>
      </c>
      <c r="GV11" s="421">
        <f>INDEX('SO Januari 2026 rev.2'!$B$6:$BK$51,MATCH(B11,'SO Januari 2026 rev.2'!$B$6:$B$51,0),MATCH($GV$3,'SO Januari 2026 rev.2'!$B$5:$XK$5,0))</f>
        <v>1121.900322580635</v>
      </c>
      <c r="GW11" s="421">
        <f>INDEX('Summary sales'!$A$6:$CA$50,MATCH($B11,'Summary sales'!$A$6:$A$50,0),MATCH($GV$3,'Summary sales'!$A$7:$CA$7,0))</f>
        <v>816.06000000005588</v>
      </c>
      <c r="GX11" s="421">
        <f t="shared" ref="GX11:GX12" si="381">GW11-GV11</f>
        <v>-305.84032258057914</v>
      </c>
      <c r="GY11" s="706">
        <f t="shared" ref="GY11:GY12" si="382">GW11/GV11</f>
        <v>0.72739082392179522</v>
      </c>
      <c r="GZ11" s="421">
        <f>INDEX('SO Januari 2026 rev.2'!$B$6:$BK$51,MATCH(B11,'SO Januari 2026 rev.2'!$B$6:$B$51,0),MATCH($GZ$3,'SO Januari 2026 rev.2'!$B$5:$XK$5,0))</f>
        <v>1500</v>
      </c>
      <c r="HA11" s="421">
        <f>INDEX('Summary sales'!$A$6:$CA$50,MATCH(B11,'Summary sales'!$A$6:$A$50,0),MATCH($GZ$3,'Summary sales'!$A$7:$CA$7,0))</f>
        <v>1603.8580000000075</v>
      </c>
      <c r="HB11" s="421">
        <f t="shared" ref="HB11:HB12" si="383">HA11-GZ11</f>
        <v>103.85800000000745</v>
      </c>
      <c r="HC11" s="706">
        <f t="shared" ref="HC11:HC12" si="384">HA11/GZ11</f>
        <v>1.0692386666666716</v>
      </c>
      <c r="HD11" s="421">
        <f>INDEX('SO Januari 2026 rev.2'!$B$6:$BK$51,MATCH(B11,'SO Januari 2026 rev.2'!$B$6:$B$51,0),MATCH($HD$3,'SO Januari 2026 rev.2'!$B$5:$XK$5,0))</f>
        <v>2549.7025806451697</v>
      </c>
      <c r="HE11" s="421">
        <f>INDEX('Summary sales'!$A$6:$CA$50,MATCH(B11,'Summary sales'!$A$6:$A$50,0),MATCH($HD$3,'Summary sales'!$A$7:$CA$7,0))</f>
        <v>4396.2900000000373</v>
      </c>
      <c r="HF11" s="421">
        <f t="shared" ref="HF11:HF12" si="385">HE11-HD11</f>
        <v>1846.5874193548675</v>
      </c>
      <c r="HG11" s="706">
        <f t="shared" ref="HG11:HG12" si="386">HE11/HD11</f>
        <v>1.7242364005011173</v>
      </c>
      <c r="HH11" s="421">
        <f>INDEX('SO Januari 2026 rev.2'!$B$6:$BK$51,MATCH(B11,'SO Januari 2026 rev.2'!$B$6:$B$51,0),MATCH($HH$3,'SO Januari 2026 rev.2'!$B$5:$XK$5,0))</f>
        <v>0</v>
      </c>
      <c r="HI11" s="421">
        <f>INDEX('Summary sales'!$A$6:$CA$50,MATCH(B11,'Summary sales'!$A$6:$A$50,0),MATCH($HH$3,'Summary sales'!$A$7:$CA$7,0))</f>
        <v>0</v>
      </c>
      <c r="HJ11" s="421">
        <f t="shared" ref="HJ11:HJ12" si="387">HI11-HH11</f>
        <v>0</v>
      </c>
      <c r="HK11" s="707" t="e">
        <f t="shared" ref="HK11:HK12" si="388">HI11/HH11</f>
        <v>#DIV/0!</v>
      </c>
    </row>
    <row r="12" spans="1:234" ht="15" customHeight="1">
      <c r="A12" s="769"/>
      <c r="B12" s="462">
        <f t="shared" ref="B12:B17" si="389">B11+1</f>
        <v>46028</v>
      </c>
      <c r="C12" s="462" t="str">
        <f t="shared" si="278"/>
        <v>Sel</v>
      </c>
      <c r="D12" s="421">
        <f t="shared" si="279"/>
        <v>165505.47038709672</v>
      </c>
      <c r="E12" s="421">
        <f t="shared" ca="1" si="280"/>
        <v>173002.86899999954</v>
      </c>
      <c r="F12" s="421">
        <f t="shared" ca="1" si="281"/>
        <v>7497.3986129028199</v>
      </c>
      <c r="G12" s="706">
        <f t="shared" ca="1" si="282"/>
        <v>1.0453000048600649</v>
      </c>
      <c r="H12" s="421">
        <f>INDEX('SO Januari 2026 rev.2'!$B$6:$BK$51,MATCH(B12,'SO Januari 2026 rev.2'!$B$6:$B$51,0),MATCH($H$3,'SO Januari 2026 rev.2'!$B$5:$XK$5,0))</f>
        <v>812.17000000000064</v>
      </c>
      <c r="I12" s="421">
        <f>INDEX('Summary sales'!$A$6:$CA$50,MATCH(B12,'Summary sales'!$A$6:$A$50,0),MATCH($H$3,'Summary sales'!$A$7:$CA$7,0))</f>
        <v>1078.4300000001676</v>
      </c>
      <c r="J12" s="421">
        <f t="shared" si="283"/>
        <v>266.260000000167</v>
      </c>
      <c r="K12" s="706">
        <f t="shared" si="284"/>
        <v>1.3278377679551903</v>
      </c>
      <c r="L12" s="421">
        <f>INDEX('SO Januari 2026 rev.2'!$B$6:$BK$51,MATCH(B12,'SO Januari 2026 rev.2'!$B$6:$B$51,0),MATCH($L$3,'SO Januari 2026 rev.2'!$B$5:$XK$5,0))</f>
        <v>3000</v>
      </c>
      <c r="M12" s="421">
        <f>INDEX('Summary sales'!$A$6:$CA$50,MATCH($B12,'Summary sales'!$A$6:$A$50,0),MATCH($L$3,'Summary sales'!$A$7:$CA$7,0))</f>
        <v>2619.8499999996275</v>
      </c>
      <c r="N12" s="421">
        <f t="shared" si="285"/>
        <v>-380.15000000037253</v>
      </c>
      <c r="O12" s="706">
        <f t="shared" si="286"/>
        <v>0.87328333333320918</v>
      </c>
      <c r="P12" s="421">
        <f>INDEX('SO Januari 2026 rev.2'!$B$6:$BK$51,MATCH(B12,'SO Januari 2026 rev.2'!$B$6:$B$51,0),MATCH($P$3,'SO Januari 2026 rev.2'!$B$5:$XK$5,0))</f>
        <v>1129.7312903225857</v>
      </c>
      <c r="Q12" s="421">
        <f>INDEX('Summary sales'!$A$6:$CA$50,MATCH($B12,'Summary sales'!$A$6:$A$50,0),MATCH($P$3,'Summary sales'!$A$7:$CA$7,0))</f>
        <v>1004.5599999995902</v>
      </c>
      <c r="R12" s="421">
        <f t="shared" si="287"/>
        <v>-125.17129032299545</v>
      </c>
      <c r="S12" s="706">
        <f t="shared" si="288"/>
        <v>0.88920259941879298</v>
      </c>
      <c r="T12" s="421">
        <f>INDEX('SO Januari 2026 rev.2'!$B$6:$BK$51,MATCH(B12,'SO Januari 2026 rev.2'!$B$6:$B$51,0),MATCH($T$3,'SO Januari 2026 rev.2'!$B$5:$XK$5,0))</f>
        <v>3282.5161290322658</v>
      </c>
      <c r="U12" s="421">
        <f>INDEX('Summary sales'!$A$6:$CA$50,MATCH($B12,'Summary sales'!$A$6:$A$50,0),MATCH($T$3,'Summary sales'!$A$7:$CA$7,0))</f>
        <v>2711.1299999998882</v>
      </c>
      <c r="V12" s="421">
        <f t="shared" si="289"/>
        <v>-571.38612903237754</v>
      </c>
      <c r="W12" s="706">
        <f t="shared" si="290"/>
        <v>0.82593044281527095</v>
      </c>
      <c r="X12" s="421">
        <f>INDEX('SO Januari 2026 rev.2'!$B$6:$BK$51,MATCH(B12,'SO Januari 2026 rev.2'!$B$6:$B$51,0),MATCH($X$3,'SO Januari 2026 rev.2'!$B$5:$XK$5,0))</f>
        <v>644.02064516129076</v>
      </c>
      <c r="Y12" s="421">
        <f>INDEX('Summary sales'!$A$6:$CA$50,MATCH($B12,'Summary sales'!$A$6:$A$50,0),MATCH($X$3,'Summary sales'!$A$7:$CA$7,0))</f>
        <v>715.29999999993015</v>
      </c>
      <c r="Z12" s="421">
        <f t="shared" si="291"/>
        <v>71.279354838639392</v>
      </c>
      <c r="AA12" s="706">
        <f t="shared" si="292"/>
        <v>1.1106786799059647</v>
      </c>
      <c r="AB12" s="421">
        <f>INDEX('SO Januari 2026 rev.2'!$B$6:$BK$51,MATCH(B12,'SO Januari 2026 rev.2'!$B$6:$B$51,0),MATCH($AB$3,'SO Januari 2026 rev.2'!$B$5:$XK$5,0))</f>
        <v>5500</v>
      </c>
      <c r="AC12" s="421">
        <f>INDEX('Summary sales'!$A$6:$CA$50,MATCH($B12,'Summary sales'!$A$6:$A$50,0),MATCH($AB$3,'Summary sales'!$A$7:$CA$7,0))</f>
        <v>1677.4499999992549</v>
      </c>
      <c r="AD12" s="421">
        <f t="shared" si="293"/>
        <v>-3822.5500000007451</v>
      </c>
      <c r="AE12" s="706">
        <f t="shared" si="294"/>
        <v>0.30499090909077364</v>
      </c>
      <c r="AF12" s="421">
        <f>INDEX('SO Januari 2026 rev.2'!$B$6:$BK$51,MATCH(B12,'SO Januari 2026 rev.2'!$B$6:$B$51,0),MATCH($AF$3,'SO Januari 2026 rev.2'!$B$5:$XK$5,0))</f>
        <v>166.97064516129021</v>
      </c>
      <c r="AG12" s="421">
        <f>INDEX('Summary sales'!$A$6:$CA$50,MATCH($B12,'Summary sales'!$A$6:$A$50,0),MATCH($AF$3,'Summary sales'!$A$7:$CA$7,0))</f>
        <v>621.22000000000116</v>
      </c>
      <c r="AH12" s="421">
        <f t="shared" si="295"/>
        <v>454.24935483871093</v>
      </c>
      <c r="AI12" s="706">
        <f t="shared" si="296"/>
        <v>3.720534225641372</v>
      </c>
      <c r="AJ12" s="421">
        <f>INDEX('SO Januari 2026 rev.2'!$B$6:$BK$51,MATCH(B12,'SO Januari 2026 rev.2'!$B$6:$B$51,0),MATCH($AJ$3,'SO Januari 2026 rev.2'!$B$5:$XK$5,0))</f>
        <v>603.76322580644887</v>
      </c>
      <c r="AK12" s="421">
        <f>INDEX('Summary sales'!$A$6:$CA$50,MATCH($B12,'Summary sales'!$A$6:$A$50,0),MATCH($AJ$3,'Summary sales'!$A$7:$CA$7,0))</f>
        <v>974.47999999998137</v>
      </c>
      <c r="AL12" s="421">
        <f t="shared" si="297"/>
        <v>370.7167741935325</v>
      </c>
      <c r="AM12" s="706">
        <f t="shared" si="298"/>
        <v>1.6140101919893592</v>
      </c>
      <c r="AN12" s="421">
        <f>INDEX('SO Januari 2026 rev.2'!$B$6:$BK$51,MATCH(B12,'SO Januari 2026 rev.2'!$B$6:$B$51,0),MATCH($AN$3,'SO Januari 2026 rev.2'!$B$5:$XK$5,0))</f>
        <v>673.27548387096704</v>
      </c>
      <c r="AO12" s="421">
        <f>INDEX('Summary sales'!$A$6:$CA$50,MATCH($B12,'Summary sales'!$A$6:$A$50,0),MATCH($AN$3,'Summary sales'!$A$7:$CA$7,0))</f>
        <v>681.94000000006054</v>
      </c>
      <c r="AP12" s="421">
        <f t="shared" si="299"/>
        <v>8.6645161290934993</v>
      </c>
      <c r="AQ12" s="706">
        <f t="shared" si="300"/>
        <v>1.0128691989188099</v>
      </c>
      <c r="AR12" s="421">
        <f>INDEX('SO Januari 2026 rev.2'!$B$6:$BK$51,MATCH(B12,'SO Januari 2026 rev.2'!$B$6:$B$51,0),MATCH($AR$3,'SO Januari 2026 rev.2'!$B$5:$XK$5,0))</f>
        <v>4514.1990322580623</v>
      </c>
      <c r="AS12" s="421">
        <f>INDEX('Summary sales'!$A$6:$CA$50,MATCH($B12,'Summary sales'!$A$6:$A$50,0),MATCH($AR$3,'Summary sales'!$A$7:$CA$7,0))</f>
        <v>5962.3499999996275</v>
      </c>
      <c r="AT12" s="421">
        <f t="shared" si="301"/>
        <v>1448.1509677415652</v>
      </c>
      <c r="AU12" s="706">
        <f t="shared" si="302"/>
        <v>1.320799095784924</v>
      </c>
      <c r="AV12" s="421">
        <f>INDEX('SO Januari 2026 rev.2'!$B$6:$BK$51,MATCH(B12,'SO Januari 2026 rev.2'!$B$6:$B$51,0),MATCH($AV$3,'SO Januari 2026 rev.2'!$B$5:$XK$5,0))</f>
        <v>6823.0622580645213</v>
      </c>
      <c r="AW12" s="421">
        <f ca="1">INDEX('Summary sales'!$A$6:$CA$50,MATCH($B12,'Summary sales'!$A$6:$A$50,0),MATCH($AV$3,'Summary sales'!$A$7:$CA$7,0))</f>
        <v>5585.1499999999069</v>
      </c>
      <c r="AX12" s="421">
        <f t="shared" ca="1" si="303"/>
        <v>-1237.9122580646144</v>
      </c>
      <c r="AY12" s="706">
        <f t="shared" ca="1" si="304"/>
        <v>0.81856940311493365</v>
      </c>
      <c r="AZ12" s="421">
        <f>INDEX('SO Januari 2026 rev.2'!$B$6:$BK$51,MATCH(B12,'SO Januari 2026 rev.2'!$B$6:$B$51,0),MATCH($AZ$3,'SO Januari 2026 rev.2'!$B$5:$XK$5,0))</f>
        <v>2874.3264516129029</v>
      </c>
      <c r="BA12" s="421">
        <f>INDEX('Summary sales'!$A$6:$CA$50,MATCH($B12,'Summary sales'!$A$6:$A$50,0),MATCH($AZ$3,'Summary sales'!$A$7:$CA$7,0))</f>
        <v>2640.4499999999534</v>
      </c>
      <c r="BB12" s="421">
        <f t="shared" si="305"/>
        <v>-233.8764516129495</v>
      </c>
      <c r="BC12" s="706">
        <f t="shared" si="306"/>
        <v>0.91863260643838429</v>
      </c>
      <c r="BD12" s="421">
        <f>INDEX('SO Januari 2026 rev.2'!$B$6:$BK$51,MATCH(B12,'SO Januari 2026 rev.2'!$B$6:$B$51,0),MATCH($BD$3,'SO Januari 2026 rev.2'!$B$5:$XK$5,0))</f>
        <v>500</v>
      </c>
      <c r="BE12" s="421">
        <f>INDEX('Summary sales'!$A$6:$CA$50,MATCH($B12,'Summary sales'!$A$6:$A$50,0),MATCH($BD$3,'Summary sales'!$A$7:$CA$7,0))</f>
        <v>211.29000000000002</v>
      </c>
      <c r="BF12" s="421">
        <f t="shared" si="307"/>
        <v>-288.70999999999998</v>
      </c>
      <c r="BG12" s="706">
        <f t="shared" si="308"/>
        <v>0.42258000000000007</v>
      </c>
      <c r="BH12" s="421">
        <f>INDEX('SO Januari 2026 rev.2'!$B$6:$BK$51,MATCH(B12,'SO Januari 2026 rev.2'!$B$6:$B$51,0),MATCH($BH$3,'SO Januari 2026 rev.2'!$B$5:$XK$5,0))</f>
        <v>3600</v>
      </c>
      <c r="BI12" s="421">
        <f>INDEX('Summary sales'!$A$6:$CA$50,MATCH($B12,'Summary sales'!$A$6:$A$50,0),MATCH($BH$3,'Summary sales'!$A$7:$CA$7,0))</f>
        <v>2491.0100000000093</v>
      </c>
      <c r="BJ12" s="421">
        <f t="shared" si="309"/>
        <v>-1108.9899999999907</v>
      </c>
      <c r="BK12" s="706">
        <f t="shared" si="310"/>
        <v>0.69194722222222482</v>
      </c>
      <c r="BL12" s="421">
        <f>INDEX('SO Januari 2026 rev.2'!$B$6:$BK$51,MATCH(B12,'SO Januari 2026 rev.2'!$B$6:$B$51,0),MATCH($BL$3,'SO Januari 2026 rev.2'!$B$5:$XK$5,0))</f>
        <v>8706.0570967741915</v>
      </c>
      <c r="BM12" s="421">
        <f>INDEX('Summary sales'!$A$6:$CA$50,MATCH($B12,'Summary sales'!$A$6:$A$50,0),MATCH($BL$3,'Summary sales'!$A$7:$CA$7,0))</f>
        <v>8594.8400000000838</v>
      </c>
      <c r="BN12" s="421">
        <f t="shared" si="311"/>
        <v>-111.21709677410763</v>
      </c>
      <c r="BO12" s="706">
        <f t="shared" si="312"/>
        <v>0.9872253196208286</v>
      </c>
      <c r="BP12" s="421">
        <f>INDEX('SO Januari 2026 rev.2'!$B$6:$BK$51,MATCH(B12,'SO Januari 2026 rev.2'!$B$6:$B$51,0),MATCH($BP$3,'SO Januari 2026 rev.2'!$B$5:$XK$5,0))</f>
        <v>926.09448387096791</v>
      </c>
      <c r="BQ12" s="421">
        <f>INDEX('Summary sales'!$A$6:$CA$50,MATCH($B12,'Summary sales'!$A$6:$A$50,0),MATCH($BP$3,'Summary sales'!$A$7:$CA$7,0))</f>
        <v>717.90300000004936</v>
      </c>
      <c r="BR12" s="421">
        <f t="shared" si="313"/>
        <v>-208.19148387091855</v>
      </c>
      <c r="BS12" s="706">
        <f t="shared" si="314"/>
        <v>0.77519412166164492</v>
      </c>
      <c r="BT12" s="421">
        <f>INDEX('SO Januari 2026 rev.2'!$B$6:$BK$51,MATCH(B12,'SO Januari 2026 rev.2'!$B$6:$B$51,0),MATCH($BT$3,'SO Januari 2026 rev.2'!$B$5:$XK$5,0))</f>
        <v>5500</v>
      </c>
      <c r="BU12" s="421">
        <f ca="1">INDEX('Summary sales'!$A$6:$CA$50,MATCH($B12,'Summary sales'!$A$6:$A$50,0),MATCH($BT$3,'Summary sales'!$A$7:$CA$7,0))</f>
        <v>5565.96</v>
      </c>
      <c r="BV12" s="421">
        <f t="shared" ca="1" si="315"/>
        <v>65.960000000000036</v>
      </c>
      <c r="BW12" s="706">
        <f t="shared" ca="1" si="316"/>
        <v>1.0119927272727274</v>
      </c>
      <c r="BX12" s="421">
        <f>INDEX('SO Januari 2026 rev.2'!$B$6:$BK$51,MATCH(B12,'SO Januari 2026 rev.2'!$B$6:$B$51,0),MATCH($BX$3,'SO Januari 2026 rev.2'!$B$5:$XK$5,0))</f>
        <v>70.054838709677327</v>
      </c>
      <c r="BY12" s="421">
        <f>INDEX('Summary sales'!$A$6:$CA$50,MATCH($B12,'Summary sales'!$A$6:$A$50,0),MATCH($BX$3,'Summary sales'!$A$7:$CA$7,0))</f>
        <v>104.09999999999127</v>
      </c>
      <c r="BZ12" s="421">
        <f t="shared" si="317"/>
        <v>34.045161290313942</v>
      </c>
      <c r="CA12" s="706">
        <f t="shared" si="318"/>
        <v>1.4859787263432949</v>
      </c>
      <c r="CB12" s="421">
        <f>INDEX('SO Januari 2026 rev.2'!$B$6:$BK$51,MATCH(B12,'SO Januari 2026 rev.2'!$B$6:$B$51,0),MATCH($CB$3,'SO Januari 2026 rev.2'!$B$5:$XK$5,0))</f>
        <v>89.451612903225808</v>
      </c>
      <c r="CC12" s="421">
        <f>INDEX('Summary sales'!$A$6:$CA$50,MATCH($B12,'Summary sales'!$A$6:$A$50,0),MATCH($CB$3,'Summary sales'!$A$7:$CA$7,0))</f>
        <v>65.914999999993597</v>
      </c>
      <c r="CD12" s="421">
        <f t="shared" si="319"/>
        <v>-23.536612903232211</v>
      </c>
      <c r="CE12" s="706">
        <f t="shared" si="320"/>
        <v>0.73687883159026379</v>
      </c>
      <c r="CF12" s="421">
        <f>INDEX('SO Januari 2026 rev.2'!$B$6:$BK$51,MATCH(B12,'SO Januari 2026 rev.2'!$B$6:$B$51,0),MATCH($CF$3,'SO Januari 2026 rev.2'!$B$5:$XK$5,0))</f>
        <v>3500</v>
      </c>
      <c r="CG12" s="421">
        <f>INDEX('Summary sales'!$A$6:$CA$50,MATCH($B12,'Summary sales'!$A$6:$A$50,0),MATCH($CF$3,'Summary sales'!$A$7:$CA$7,0))</f>
        <v>3472.7999999998137</v>
      </c>
      <c r="CH12" s="421">
        <f t="shared" si="321"/>
        <v>-27.200000000186265</v>
      </c>
      <c r="CI12" s="706">
        <f t="shared" si="322"/>
        <v>0.99222857142851817</v>
      </c>
      <c r="CJ12" s="421">
        <f>INDEX('SO Januari 2026 rev.2'!$B$6:$BK$51,MATCH(B12,'SO Januari 2026 rev.2'!$B$6:$B$51,0),MATCH($CJ$3,'SO Januari 2026 rev.2'!$B$5:$XK$5,0))</f>
        <v>0</v>
      </c>
      <c r="CK12" s="421">
        <f>INDEX('Summary sales'!$A$6:$CA$50,MATCH($B12,'Summary sales'!$A$6:$A$50,0),MATCH($CJ$3,'Summary sales'!$A$7:$CA$7,0))</f>
        <v>0</v>
      </c>
      <c r="CL12" s="421">
        <f t="shared" si="323"/>
        <v>0</v>
      </c>
      <c r="CM12" s="706" t="e">
        <f t="shared" si="324"/>
        <v>#DIV/0!</v>
      </c>
      <c r="CN12" s="421">
        <f>INDEX('SO Januari 2026 rev.2'!$B$6:$BK$51,MATCH(B12,'SO Januari 2026 rev.2'!$B$6:$B$51,0),MATCH($CN$3,'SO Januari 2026 rev.2'!$B$5:$XK$5,0))</f>
        <v>2901.4806451612722</v>
      </c>
      <c r="CO12" s="421">
        <f>INDEX('Summary sales'!$A$6:$CA$50,MATCH($B12,'Summary sales'!$A$6:$A$50,0),MATCH($CN$3,'Summary sales'!$A$7:$CA$7,0))</f>
        <v>2530.5</v>
      </c>
      <c r="CP12" s="421">
        <f t="shared" si="325"/>
        <v>-370.98064516127215</v>
      </c>
      <c r="CQ12" s="706">
        <f t="shared" si="326"/>
        <v>0.87214092026429768</v>
      </c>
      <c r="CR12" s="421">
        <f>INDEX('SO Januari 2026 rev.2'!$B$6:$BK$51,MATCH(B12,'SO Januari 2026 rev.2'!$B$6:$B$51,0),MATCH($CR$3,'SO Januari 2026 rev.2'!$B$5:$XK$5,0))</f>
        <v>3500</v>
      </c>
      <c r="CS12" s="421">
        <f>INDEX('Summary sales'!$A$6:$CA$50,MATCH($B12,'Summary sales'!$A$6:$A$50,0),MATCH($CR$3,'Summary sales'!$A$7:$CA$7,0))</f>
        <v>7996.7000000000116</v>
      </c>
      <c r="CT12" s="421">
        <f t="shared" si="327"/>
        <v>4496.7000000000116</v>
      </c>
      <c r="CU12" s="706">
        <f t="shared" si="328"/>
        <v>2.2847714285714318</v>
      </c>
      <c r="CV12" s="421">
        <f>INDEX('SO Januari 2026 rev.2'!$B$6:$BK$51,MATCH(B12,'SO Januari 2026 rev.2'!$B$6:$B$51,0),MATCH($CV$3,'SO Januari 2026 rev.2'!$B$5:$XK$5,0))</f>
        <v>0</v>
      </c>
      <c r="CW12" s="421">
        <f>INDEX('Summary sales'!$A$6:$CA$50,MATCH($B12,'Summary sales'!$A$6:$A$50,0),MATCH($CV$3,'Summary sales'!$A$7:$CA$7,0))</f>
        <v>0</v>
      </c>
      <c r="CX12" s="421">
        <f t="shared" si="329"/>
        <v>0</v>
      </c>
      <c r="CY12" s="706" t="e">
        <f t="shared" si="330"/>
        <v>#DIV/0!</v>
      </c>
      <c r="CZ12" s="421">
        <f>INDEX('SO Januari 2026 rev.2'!$B$6:$BK$51,MATCH(B12,'SO Januari 2026 rev.2'!$B$6:$B$51,0),MATCH($CZ$3,'SO Januari 2026 rev.2'!$B$5:$XK$5,0))</f>
        <v>11659.554548387085</v>
      </c>
      <c r="DA12" s="421">
        <f>INDEX('Summary sales'!$A$6:$CA$50,MATCH($B12,'Summary sales'!$A$6:$A$50,0),MATCH($CZ$3,'Summary sales'!$A$7:$CA$7,0))</f>
        <v>16975.240000002086</v>
      </c>
      <c r="DB12" s="421">
        <f t="shared" si="331"/>
        <v>5315.6854516150015</v>
      </c>
      <c r="DC12" s="706">
        <f t="shared" si="332"/>
        <v>1.4559081077716081</v>
      </c>
      <c r="DD12" s="421">
        <f>INDEX('SO Januari 2026 rev.2'!$B$6:$BK$51,MATCH(B12,'SO Januari 2026 rev.2'!$B$6:$B$51,0),MATCH($DD$3,'SO Januari 2026 rev.2'!$B$5:$XK$5,0))</f>
        <v>2020.8603225806428</v>
      </c>
      <c r="DE12" s="421">
        <f>INDEX('Summary sales'!$A$6:$CA$50,MATCH($B12,'Summary sales'!$A$6:$A$50,0),MATCH($DD$3,'Summary sales'!$A$7:$CA$7,0))</f>
        <v>1745.910000000149</v>
      </c>
      <c r="DF12" s="421">
        <f t="shared" si="333"/>
        <v>-274.95032258049378</v>
      </c>
      <c r="DG12" s="706">
        <f t="shared" si="334"/>
        <v>0.86394392551119925</v>
      </c>
      <c r="DH12" s="421">
        <f>INDEX('SO Januari 2026 rev.2'!$B$6:$BK$51,MATCH(B12,'SO Januari 2026 rev.2'!$B$6:$B$51,0),MATCH($DH$3,'SO Januari 2026 rev.2'!$B$5:$XK$5,0))</f>
        <v>678.69999999999845</v>
      </c>
      <c r="DI12" s="421">
        <f>INDEX('Summary sales'!$A$6:$CA$50,MATCH($B12,'Summary sales'!$A$6:$A$50,0),MATCH($DH$3,'Summary sales'!$A$7:$CA$7,0))</f>
        <v>1010</v>
      </c>
      <c r="DJ12" s="421">
        <f t="shared" si="335"/>
        <v>331.30000000000155</v>
      </c>
      <c r="DK12" s="706">
        <f t="shared" si="336"/>
        <v>1.4881390894356892</v>
      </c>
      <c r="DL12" s="421">
        <f>INDEX('SO Januari 2026 rev.2'!$B$6:$BK$51,MATCH(B12,'SO Januari 2026 rev.2'!$B$6:$B$51,0),MATCH($DL$3,'SO Januari 2026 rev.2'!$B$5:$XK$5,0))</f>
        <v>7121.8519354838754</v>
      </c>
      <c r="DM12" s="421">
        <f>INDEX('Summary sales'!$A$6:$CA$50,MATCH($B12,'Summary sales'!$A$6:$A$50,0),MATCH($DL$3,'Summary sales'!$A$7:$CA$7,0))</f>
        <v>7874.7800000002608</v>
      </c>
      <c r="DN12" s="421">
        <f t="shared" si="337"/>
        <v>752.92806451638535</v>
      </c>
      <c r="DO12" s="706">
        <f t="shared" si="338"/>
        <v>1.105720825332664</v>
      </c>
      <c r="DP12" s="421">
        <f>INDEX('SO Januari 2026 rev.2'!$B$6:$BK$51,MATCH(B12,'SO Januari 2026 rev.2'!$B$6:$B$51,0),MATCH($DP$3,'SO Januari 2026 rev.2'!$B$5:$XK$5,0))</f>
        <v>2943.876774193548</v>
      </c>
      <c r="DQ12" s="421">
        <f>INDEX('Summary sales'!$A$6:$CA$50,MATCH($B12,'Summary sales'!$A$6:$A$50,0),MATCH($DP$3,'Summary sales'!$A$7:$CA$7,0))</f>
        <v>3613.4499999999534</v>
      </c>
      <c r="DR12" s="421">
        <f t="shared" si="339"/>
        <v>669.57322580640539</v>
      </c>
      <c r="DS12" s="706">
        <f t="shared" si="340"/>
        <v>1.227446077796456</v>
      </c>
      <c r="DT12" s="421">
        <f>INDEX('SO Januari 2026 rev.2'!$B$6:$BK$51,MATCH(B12,'SO Januari 2026 rev.2'!$B$6:$B$51,0),MATCH($DT$3,'SO Januari 2026 rev.2'!$B$5:$XK$5,0))</f>
        <v>2043.2745161290325</v>
      </c>
      <c r="DU12" s="421">
        <f>INDEX('Summary sales'!$A$6:$CA$50,MATCH($B12,'Summary sales'!$A$6:$A$50,0),MATCH($DT$3,'Summary sales'!$A$7:$CA$7,0))</f>
        <v>1079.4899999999907</v>
      </c>
      <c r="DV12" s="421">
        <f t="shared" si="341"/>
        <v>-963.78451612904178</v>
      </c>
      <c r="DW12" s="706">
        <f t="shared" si="342"/>
        <v>0.52831373928407621</v>
      </c>
      <c r="DX12" s="421">
        <f>INDEX('SO Januari 2026 rev.2'!$B$6:$BK$51,MATCH(B12,'SO Januari 2026 rev.2'!$B$6:$B$51,0),MATCH($DX$3,'SO Januari 2026 rev.2'!$B$5:$XK$5,0))</f>
        <v>1439.5303225806451</v>
      </c>
      <c r="DY12" s="421">
        <f>INDEX('Summary sales'!$A$6:$CA$50,MATCH($B12,'Summary sales'!$A$6:$A$50,0),MATCH($DX$3,'Summary sales'!$A$7:$CA$7,0))</f>
        <v>2200.0999999999767</v>
      </c>
      <c r="DZ12" s="421">
        <f t="shared" si="343"/>
        <v>760.56967741933158</v>
      </c>
      <c r="EA12" s="706">
        <f t="shared" si="344"/>
        <v>1.5283457149105819</v>
      </c>
      <c r="EB12" s="421">
        <f>INDEX('SO Januari 2026 rev.2'!$B$6:$BK$51,MATCH(B12,'SO Januari 2026 rev.2'!$B$6:$B$51,0),MATCH($EB$3,'SO Januari 2026 rev.2'!$B$5:$XK$5,0))</f>
        <v>260.97419354838746</v>
      </c>
      <c r="EC12" s="421">
        <f>INDEX('Summary sales'!$A$6:$CA$50,MATCH($B12,'Summary sales'!$A$6:$A$50,0),MATCH($EB$3,'Summary sales'!$A$7:$CA$7,0))</f>
        <v>539.11999999999534</v>
      </c>
      <c r="ED12" s="421">
        <f t="shared" si="345"/>
        <v>278.14580645160788</v>
      </c>
      <c r="EE12" s="706">
        <f t="shared" si="346"/>
        <v>2.0657981261278873</v>
      </c>
      <c r="EF12" s="421">
        <f>INDEX('SO Januari 2026 rev.2'!$B$6:$BK$51,MATCH(B12,'SO Januari 2026 rev.2'!$B$6:$B$51,0),MATCH($EF$3,'SO Januari 2026 rev.2'!$B$5:$XK$5,0))</f>
        <v>11007.047419354845</v>
      </c>
      <c r="EG12" s="421">
        <f>INDEX('Summary sales'!$A$6:$CA$50,MATCH($B12,'Summary sales'!$A$6:$A$50,0),MATCH($EF$3,'Summary sales'!$A$7:$CA$7,0))</f>
        <v>8641.8799999998882</v>
      </c>
      <c r="EH12" s="421">
        <f t="shared" si="347"/>
        <v>-2365.167419354957</v>
      </c>
      <c r="EI12" s="706">
        <f t="shared" si="348"/>
        <v>0.78512244662487463</v>
      </c>
      <c r="EJ12" s="421">
        <f>INDEX('SO Januari 2026 rev.2'!$B$6:$BK$51,MATCH(B12,'SO Januari 2026 rev.2'!$B$6:$B$51,0),MATCH($EJ$3,'SO Januari 2026 rev.2'!$B$5:$XK$5,0))</f>
        <v>2999.5448387096776</v>
      </c>
      <c r="EK12" s="421">
        <f>INDEX('Summary sales'!$A$6:$CA$50,MATCH($B12,'Summary sales'!$A$6:$A$50,0),MATCH($EJ$3,'Summary sales'!$A$7:$CA$7,0))</f>
        <v>2625.5699999998324</v>
      </c>
      <c r="EL12" s="421">
        <f t="shared" si="349"/>
        <v>-373.97483870984524</v>
      </c>
      <c r="EM12" s="706">
        <f t="shared" si="350"/>
        <v>0.87532280435230336</v>
      </c>
      <c r="EN12" s="421">
        <f>INDEX('SO Januari 2026 rev.2'!$B$6:$BK$51,MATCH(B12,'SO Januari 2026 rev.2'!$B$6:$B$51,0),MATCH($EN$3,'SO Januari 2026 rev.2'!$B$5:$XK$5,0))</f>
        <v>3799.6741935483842</v>
      </c>
      <c r="EO12" s="421">
        <f>INDEX('Summary sales'!$A$6:$CA$50,MATCH($B12,'Summary sales'!$A$6:$A$50,0),MATCH($EN$3,'Summary sales'!$A$7:$CA$7,0))</f>
        <v>4422.4099999996834</v>
      </c>
      <c r="EP12" s="421">
        <f t="shared" si="351"/>
        <v>622.73580645129914</v>
      </c>
      <c r="EQ12" s="706">
        <f t="shared" si="352"/>
        <v>1.1638918956548081</v>
      </c>
      <c r="ER12" s="421">
        <f>INDEX('SO Januari 2026 rev.2'!$B$6:$BK$51,MATCH(B12,'SO Januari 2026 rev.2'!$B$6:$B$51,0),MATCH($ER$3,'SO Januari 2026 rev.2'!$B$5:$XK$5,0))</f>
        <v>5500</v>
      </c>
      <c r="ES12" s="421">
        <f>INDEX('Summary sales'!$A$6:$CA$50,MATCH(B12,'Summary sales'!$A$6:$A$50,0),MATCH($ER$3,'Summary sales'!$A$7:$CA$7,0))</f>
        <v>2814.0799999999581</v>
      </c>
      <c r="ET12" s="421">
        <f t="shared" si="353"/>
        <v>-2685.9200000000419</v>
      </c>
      <c r="EU12" s="706">
        <f t="shared" si="354"/>
        <v>0.5116509090909015</v>
      </c>
      <c r="EV12" s="421">
        <f>INDEX('SO Januari 2026 rev.2'!$B$6:$BK$51,MATCH(B12,'SO Januari 2026 rev.2'!$B$6:$B$51,0),MATCH($EV$3,'SO Januari 2026 rev.2'!$B$5:$XK$5,0))</f>
        <v>5776.689677419351</v>
      </c>
      <c r="EW12" s="421">
        <f>INDEX('Summary sales'!$A$6:$CA$50,MATCH($B12,'Summary sales'!$A$6:$A$50,0),MATCH($EV$3,'Summary sales'!$A$7:$CA$7,0))</f>
        <v>3417.9199999999255</v>
      </c>
      <c r="EX12" s="421">
        <f t="shared" si="355"/>
        <v>-2358.7696774194255</v>
      </c>
      <c r="EY12" s="706">
        <f t="shared" si="356"/>
        <v>0.59167450406074606</v>
      </c>
      <c r="EZ12" s="421">
        <f>INDEX('SO Januari 2026 rev.2'!$B$6:$BK$51,MATCH(B12,'SO Januari 2026 rev.2'!$B$6:$B$51,0),MATCH($EZ$3,'SO Januari 2026 rev.2'!$B$5:$XK$5,0))</f>
        <v>24000</v>
      </c>
      <c r="FA12" s="421">
        <f>INDEX('Summary sales'!$A$6:$CA$50,MATCH($B12,'Summary sales'!$A$6:$A$50,0),MATCH($EZ$3,'Summary sales'!$A$7:$CA$7,0))</f>
        <v>36606.550000000279</v>
      </c>
      <c r="FB12" s="421">
        <f t="shared" si="357"/>
        <v>12606.550000000279</v>
      </c>
      <c r="FC12" s="706">
        <f t="shared" si="358"/>
        <v>1.5252729166666783</v>
      </c>
      <c r="FD12" s="421">
        <f>INDEX('SO Januari 2026 rev.2'!$B$6:$BK$51,MATCH(B12,'SO Januari 2026 rev.2'!$B$6:$B$51,0),MATCH($FD$3,'SO Januari 2026 rev.2'!$B$5:$XK$5,0))</f>
        <v>8000</v>
      </c>
      <c r="FE12" s="421">
        <f>INDEX('Summary sales'!$A$6:$CA$50,MATCH(B12,'Summary sales'!$A$6:$A$50,0),MATCH($FD$3,'Summary sales'!$A$7:$CA$7,0))</f>
        <v>1346.6300000001211</v>
      </c>
      <c r="FF12" s="421">
        <f t="shared" si="359"/>
        <v>-6653.3699999998789</v>
      </c>
      <c r="FG12" s="706">
        <f t="shared" si="360"/>
        <v>0.16832875000001513</v>
      </c>
      <c r="FH12" s="421">
        <f>INDEX('SO Januari 2026 rev.2'!$B$6:$BK$51,MATCH(B12,'SO Januari 2026 rev.2'!$B$6:$B$51,0),MATCH($FH$3,'SO Januari 2026 rev.2'!$B$5:$XK$5,0))</f>
        <v>2105.6477419354865</v>
      </c>
      <c r="FI12" s="421">
        <f>INDEX('Summary sales'!$A$6:$CA$50,MATCH(B12,'Summary sales'!$A$6:$A$50,0),MATCH($FH$3,'Summary sales'!$A$7:$CA$7,0))</f>
        <v>380.83000000007451</v>
      </c>
      <c r="FJ12" s="421">
        <f t="shared" si="361"/>
        <v>-1724.817741935412</v>
      </c>
      <c r="FK12" s="706">
        <f t="shared" si="362"/>
        <v>0.18086121074079564</v>
      </c>
      <c r="FL12" s="421">
        <f>INDEX('SO Januari 2026 rev.2'!$B$6:$BK$51,MATCH(B12,'SO Januari 2026 rev.2'!$B$6:$B$51,0),MATCH($FL$3,'SO Januari 2026 rev.2'!$B$5:$XK$5,0))</f>
        <v>0</v>
      </c>
      <c r="FM12" s="421">
        <f>INDEX('Summary sales'!$A$6:$CA$50,MATCH(B12,'Summary sales'!$A$6:$A$50,0),MATCH($FL$3,'Summary sales'!$A$7:$CA$7,0))</f>
        <v>0</v>
      </c>
      <c r="FN12" s="421">
        <f t="shared" si="363"/>
        <v>0</v>
      </c>
      <c r="FO12" s="706" t="e">
        <f t="shared" si="364"/>
        <v>#DIV/0!</v>
      </c>
      <c r="FP12" s="421">
        <f>INDEX('SO Januari 2026 rev.2'!$B$6:$BK$51,MATCH(B12,'SO Januari 2026 rev.2'!$B$6:$B$51,0),MATCH($FP$3,'SO Januari 2026 rev.2'!$B$5:$XK$5,0))</f>
        <v>0</v>
      </c>
      <c r="FQ12" s="421">
        <f>INDEX('Summary sales'!$A$6:$CA$50,MATCH(B12,'Summary sales'!$A$6:$A$50,0),MATCH($FP$3,'Summary sales'!$A$7:$CA$7,0))</f>
        <v>0</v>
      </c>
      <c r="FR12" s="421">
        <f t="shared" si="365"/>
        <v>0</v>
      </c>
      <c r="FS12" s="706" t="e">
        <f t="shared" si="366"/>
        <v>#DIV/0!</v>
      </c>
      <c r="FT12" s="421">
        <f>INDEX('SO Januari 2026 rev.2'!$B$6:$BK$51,MATCH(B12,'SO Januari 2026 rev.2'!$B$6:$B$51,0),MATCH($FT$3,'SO Januari 2026 rev.2'!$B$5:$XK$5,0))</f>
        <v>726.8151612903232</v>
      </c>
      <c r="FU12" s="421">
        <f>INDEX('Summary sales'!$A$6:$CA$50,MATCH(B12,'Summary sales'!$A$6:$A$50,0),MATCH($FT$3,'Summary sales'!$A$7:$CA$7,0))</f>
        <v>824.98999999999069</v>
      </c>
      <c r="FV12" s="421">
        <f t="shared" si="367"/>
        <v>98.174838709667483</v>
      </c>
      <c r="FW12" s="706">
        <f t="shared" si="368"/>
        <v>1.135075386340836</v>
      </c>
      <c r="FX12" s="421">
        <f>INDEX('SO Januari 2026 rev.2'!$B$6:$BK$51,MATCH(B12,'SO Januari 2026 rev.2'!$B$6:$B$51,0),MATCH($FX$3,'SO Januari 2026 rev.2'!$B$5:$XK$5,0))</f>
        <v>0</v>
      </c>
      <c r="FY12" s="421">
        <f>INDEX('Summary sales'!$A$6:$CA$50,MATCH(B12,'Summary sales'!$A$6:$A$50,0),MATCH($FX$3,'Summary sales'!$A$7:$CA$7,0))</f>
        <v>372.66000000014901</v>
      </c>
      <c r="FZ12" s="421">
        <f t="shared" si="369"/>
        <v>372.66000000014901</v>
      </c>
      <c r="GA12" s="706" t="e">
        <f t="shared" si="370"/>
        <v>#DIV/0!</v>
      </c>
      <c r="GB12" s="421">
        <f>INDEX('SO Januari 2026 rev.2'!$B$6:$BK$51,MATCH(B12,'SO Januari 2026 rev.2'!$B$6:$B$51,0),MATCH($GB$3,'SO Januari 2026 rev.2'!$B$5:$XK$5,0))</f>
        <v>3018.0416129032269</v>
      </c>
      <c r="GC12" s="421">
        <f>INDEX('Summary sales'!$A$6:$CA$50,MATCH(B12,'Summary sales'!$A$6:$A$50,0),MATCH($GB$3,'Summary sales'!$A$7:$CA$7,0))</f>
        <v>3359.3799999998882</v>
      </c>
      <c r="GD12" s="421">
        <f t="shared" si="371"/>
        <v>341.33838709666134</v>
      </c>
      <c r="GE12" s="706">
        <f t="shared" si="372"/>
        <v>1.1130992977821497</v>
      </c>
      <c r="GF12" s="421">
        <f>INDEX('SO Januari 2026 rev.2'!$B$6:$BK$51,MATCH(B12,'SO Januari 2026 rev.2'!$B$6:$B$51,0),MATCH($GF$3,'SO Januari 2026 rev.2'!$B$5:$XK$5,0))</f>
        <v>2044.9996774193546</v>
      </c>
      <c r="GG12" s="421">
        <f>INDEX('Summary sales'!$A$6:$CA$50,MATCH(B12,'Summary sales'!$A$6:$A$50,0),MATCH($GF$3,'Summary sales'!$A$7:$CA$7,0))</f>
        <v>2968.3299999998417</v>
      </c>
      <c r="GH12" s="421">
        <f t="shared" si="373"/>
        <v>923.33032258048706</v>
      </c>
      <c r="GI12" s="706">
        <f t="shared" si="374"/>
        <v>1.4515063414316351</v>
      </c>
      <c r="GJ12" s="421">
        <f>INDEX('SO Januari 2026 rev.2'!$B$6:$BK$51,MATCH(B12,'SO Januari 2026 rev.2'!$B$6:$B$51,0),MATCH($GJ$3,'SO Januari 2026 rev.2'!$B$5:$XK$5,0))</f>
        <v>369.61070967741654</v>
      </c>
      <c r="GK12" s="421">
        <f>INDEX('Summary sales'!$A$6:$CA$50,MATCH(B12,'Summary sales'!$A$6:$A$50,0),MATCH($GJ$3,'Summary sales'!$A$7:$CA$7,0))</f>
        <v>1750.4020000000019</v>
      </c>
      <c r="GL12" s="421">
        <f t="shared" si="375"/>
        <v>1380.7912903225854</v>
      </c>
      <c r="GM12" s="706">
        <f t="shared" si="376"/>
        <v>4.7357989207826048</v>
      </c>
      <c r="GN12" s="421">
        <f>INDEX('SO Januari 2026 rev.2'!$B$6:$BK$51,MATCH(B12,'SO Januari 2026 rev.2'!$B$6:$B$51,0),MATCH($GN$3,'SO Januari 2026 rev.2'!$B$5:$XK$5,0))</f>
        <v>0</v>
      </c>
      <c r="GO12" s="421">
        <f>INDEX('Summary sales'!$A$6:$CA$50,MATCH(B12,'Summary sales'!$A$6:$A$50,0),MATCH($GN$3,'Summary sales'!$A$7:$CA$7,0))</f>
        <v>0</v>
      </c>
      <c r="GP12" s="421">
        <f t="shared" si="377"/>
        <v>0</v>
      </c>
      <c r="GQ12" s="706" t="e">
        <f t="shared" si="378"/>
        <v>#DIV/0!</v>
      </c>
      <c r="GR12" s="421">
        <f>INDEX('SO Januari 2026 rev.2'!$B$6:$BK$51,MATCH(B12,'SO Januari 2026 rev.2'!$B$6:$B$51,0),MATCH($GR$3,'SO Januari 2026 rev.2'!$B$5:$XK$5,0))</f>
        <v>3500</v>
      </c>
      <c r="GS12" s="421">
        <f>INDEX('Summary sales'!$A$6:$CA$50,MATCH($B12,'Summary sales'!$A$6:$A$50,0),MATCH($GR$3,'Summary sales'!$A$7:$CA$7,0))</f>
        <v>4833.4289999995381</v>
      </c>
      <c r="GT12" s="421">
        <f t="shared" si="379"/>
        <v>1333.4289999995381</v>
      </c>
      <c r="GU12" s="706">
        <f t="shared" si="380"/>
        <v>1.3809797142855822</v>
      </c>
      <c r="GV12" s="421">
        <f>INDEX('SO Januari 2026 rev.2'!$B$6:$BK$51,MATCH(B12,'SO Januari 2026 rev.2'!$B$6:$B$51,0),MATCH($GV$3,'SO Januari 2026 rev.2'!$B$5:$XK$5,0))</f>
        <v>1121.900322580635</v>
      </c>
      <c r="GW12" s="421">
        <f>INDEX('Summary sales'!$A$6:$CA$50,MATCH($B12,'Summary sales'!$A$6:$A$50,0),MATCH($GV$3,'Summary sales'!$A$7:$CA$7,0))</f>
        <v>1199.9700000002049</v>
      </c>
      <c r="GX12" s="421">
        <f t="shared" si="381"/>
        <v>78.069677419569871</v>
      </c>
      <c r="GY12" s="706">
        <f t="shared" si="382"/>
        <v>1.0695869997077736</v>
      </c>
      <c r="GZ12" s="421">
        <f>INDEX('SO Januari 2026 rev.2'!$B$6:$BK$51,MATCH(B12,'SO Januari 2026 rev.2'!$B$6:$B$51,0),MATCH($GZ$3,'SO Januari 2026 rev.2'!$B$5:$XK$5,0))</f>
        <v>1500</v>
      </c>
      <c r="HA12" s="421">
        <f>INDEX('Summary sales'!$A$6:$CA$50,MATCH(B12,'Summary sales'!$A$6:$A$50,0),MATCH($GZ$3,'Summary sales'!$A$7:$CA$7,0))</f>
        <v>1558.8499999999767</v>
      </c>
      <c r="HB12" s="421">
        <f t="shared" si="383"/>
        <v>58.849999999976717</v>
      </c>
      <c r="HC12" s="706">
        <f t="shared" si="384"/>
        <v>1.0392333333333179</v>
      </c>
      <c r="HD12" s="421">
        <f>INDEX('SO Januari 2026 rev.2'!$B$6:$BK$51,MATCH(B12,'SO Januari 2026 rev.2'!$B$6:$B$51,0),MATCH($HD$3,'SO Januari 2026 rev.2'!$B$5:$XK$5,0))</f>
        <v>2549.7025806451697</v>
      </c>
      <c r="HE12" s="421">
        <f>INDEX('Summary sales'!$A$6:$CA$50,MATCH(B12,'Summary sales'!$A$6:$A$50,0),MATCH($HD$3,'Summary sales'!$A$7:$CA$7,0))</f>
        <v>2817.5699999998324</v>
      </c>
      <c r="HF12" s="421">
        <f t="shared" si="385"/>
        <v>267.86741935466262</v>
      </c>
      <c r="HG12" s="706">
        <f t="shared" si="386"/>
        <v>1.1050583002849228</v>
      </c>
      <c r="HH12" s="421">
        <f>INDEX('SO Januari 2026 rev.2'!$B$6:$BK$51,MATCH(B12,'SO Januari 2026 rev.2'!$B$6:$B$51,0),MATCH($HH$3,'SO Januari 2026 rev.2'!$B$5:$XK$5,0))</f>
        <v>0</v>
      </c>
      <c r="HI12" s="421">
        <f>INDEX('Summary sales'!$A$6:$CA$50,MATCH(B12,'Summary sales'!$A$6:$A$50,0),MATCH($HH$3,'Summary sales'!$A$7:$CA$7,0))</f>
        <v>0</v>
      </c>
      <c r="HJ12" s="421">
        <f t="shared" si="387"/>
        <v>0</v>
      </c>
      <c r="HK12" s="707" t="e">
        <f t="shared" si="388"/>
        <v>#DIV/0!</v>
      </c>
    </row>
    <row r="13" spans="1:234" ht="15" customHeight="1">
      <c r="A13" s="769"/>
      <c r="B13" s="462">
        <f t="shared" si="389"/>
        <v>46029</v>
      </c>
      <c r="C13" s="462" t="str">
        <f t="shared" ref="C13:C17" si="390">TEXT(B13,"ddd")</f>
        <v>Rab</v>
      </c>
      <c r="D13" s="421">
        <f>SUMIF($H$4:$HJ$4,$D$4,H13:HJ13)</f>
        <v>165505.47038709672</v>
      </c>
      <c r="E13" s="421">
        <f ca="1">SUMIF($H$4:$HJ$4,$E$4,H13:HJ13)</f>
        <v>173875.89600000274</v>
      </c>
      <c r="F13" s="421">
        <f t="shared" ref="F13:F17" ca="1" si="391">E13-D13</f>
        <v>8370.4256129060232</v>
      </c>
      <c r="G13" s="706">
        <f t="shared" ref="G13:G17" ca="1" si="392">E13/D13</f>
        <v>1.0505749181179851</v>
      </c>
      <c r="H13" s="421">
        <f>INDEX('SO Januari 2026 rev.2'!$B$6:$BK$51,MATCH(B13,'SO Januari 2026 rev.2'!$B$6:$B$51,0),MATCH($H$3,'SO Januari 2026 rev.2'!$B$5:$XK$5,0))</f>
        <v>812.17000000000064</v>
      </c>
      <c r="I13" s="421">
        <f>INDEX('Summary sales'!$A$6:$CA$50,MATCH(B13,'Summary sales'!$A$6:$A$50,0),MATCH($H$3,'Summary sales'!$A$7:$CA$7,0))</f>
        <v>845.35999999986961</v>
      </c>
      <c r="J13" s="421">
        <f t="shared" ref="J13:J17" si="393">I13-H13</f>
        <v>33.189999999868974</v>
      </c>
      <c r="K13" s="706">
        <f t="shared" ref="K13:K17" si="394">I13/H13</f>
        <v>1.0408658285825245</v>
      </c>
      <c r="L13" s="421">
        <f>INDEX('SO Januari 2026 rev.2'!$B$6:$BK$51,MATCH(B13,'SO Januari 2026 rev.2'!$B$6:$B$51,0),MATCH($L$3,'SO Januari 2026 rev.2'!$B$5:$XK$5,0))</f>
        <v>3000</v>
      </c>
      <c r="M13" s="421">
        <f>INDEX('Summary sales'!$A$6:$CA$50,MATCH($B13,'Summary sales'!$A$6:$A$50,0),MATCH($L$3,'Summary sales'!$A$7:$CA$7,0))</f>
        <v>1929.9000000003725</v>
      </c>
      <c r="N13" s="421">
        <f t="shared" ref="N13:N17" si="395">M13-L13</f>
        <v>-1070.0999999996275</v>
      </c>
      <c r="O13" s="706">
        <f t="shared" ref="O13:O17" si="396">M13/L13</f>
        <v>0.64330000000012422</v>
      </c>
      <c r="P13" s="421">
        <f>INDEX('SO Januari 2026 rev.2'!$B$6:$BK$51,MATCH(B13,'SO Januari 2026 rev.2'!$B$6:$B$51,0),MATCH($P$3,'SO Januari 2026 rev.2'!$B$5:$XK$5,0))</f>
        <v>1129.7312903225857</v>
      </c>
      <c r="Q13" s="421">
        <f>INDEX('Summary sales'!$A$6:$CA$50,MATCH($B13,'Summary sales'!$A$6:$A$50,0),MATCH($P$3,'Summary sales'!$A$7:$CA$7,0))</f>
        <v>1038.3700000001118</v>
      </c>
      <c r="R13" s="421">
        <f t="shared" ref="R13:R17" si="397">Q13-P13</f>
        <v>-91.361290322473906</v>
      </c>
      <c r="S13" s="706">
        <f t="shared" ref="S13:S17" si="398">Q13/P13</f>
        <v>0.91913007003958758</v>
      </c>
      <c r="T13" s="421">
        <f>INDEX('SO Januari 2026 rev.2'!$B$6:$BK$51,MATCH(B13,'SO Januari 2026 rev.2'!$B$6:$B$51,0),MATCH($T$3,'SO Januari 2026 rev.2'!$B$5:$XK$5,0))</f>
        <v>3282.5161290322658</v>
      </c>
      <c r="U13" s="421">
        <f>INDEX('Summary sales'!$A$6:$CA$50,MATCH($B13,'Summary sales'!$A$6:$A$50,0),MATCH($T$3,'Summary sales'!$A$7:$CA$7,0))</f>
        <v>3464.4900000002235</v>
      </c>
      <c r="V13" s="421">
        <f t="shared" ref="V13:V17" si="399">U13-T13</f>
        <v>181.97387096795774</v>
      </c>
      <c r="W13" s="706">
        <f t="shared" ref="W13:W17" si="400">U13/T13</f>
        <v>1.0554373120541547</v>
      </c>
      <c r="X13" s="421">
        <f>INDEX('SO Januari 2026 rev.2'!$B$6:$BK$51,MATCH(B13,'SO Januari 2026 rev.2'!$B$6:$B$51,0),MATCH($X$3,'SO Januari 2026 rev.2'!$B$5:$XK$5,0))</f>
        <v>644.02064516129076</v>
      </c>
      <c r="Y13" s="421">
        <f>INDEX('Summary sales'!$A$6:$CA$50,MATCH($B13,'Summary sales'!$A$6:$A$50,0),MATCH($X$3,'Summary sales'!$A$7:$CA$7,0))</f>
        <v>690.60999999998603</v>
      </c>
      <c r="Z13" s="421">
        <f t="shared" ref="Z13:Z17" si="401">Y13-X13</f>
        <v>46.589354838695272</v>
      </c>
      <c r="AA13" s="706">
        <f t="shared" ref="AA13:AA17" si="402">Y13/X13</f>
        <v>1.0723413995944606</v>
      </c>
      <c r="AB13" s="421">
        <f>INDEX('SO Januari 2026 rev.2'!$B$6:$BK$51,MATCH(B13,'SO Januari 2026 rev.2'!$B$6:$B$51,0),MATCH($AB$3,'SO Januari 2026 rev.2'!$B$5:$XK$5,0))</f>
        <v>5500</v>
      </c>
      <c r="AC13" s="421">
        <f>INDEX('Summary sales'!$A$6:$CA$50,MATCH($B13,'Summary sales'!$A$6:$A$50,0),MATCH($AB$3,'Summary sales'!$A$7:$CA$7,0))</f>
        <v>6400.25</v>
      </c>
      <c r="AD13" s="421">
        <f t="shared" ref="AD13:AD17" si="403">AC13-AB13</f>
        <v>900.25</v>
      </c>
      <c r="AE13" s="706">
        <f t="shared" ref="AE13:AE17" si="404">AC13/AB13</f>
        <v>1.1636818181818183</v>
      </c>
      <c r="AF13" s="421">
        <f>INDEX('SO Januari 2026 rev.2'!$B$6:$BK$51,MATCH(B13,'SO Januari 2026 rev.2'!$B$6:$B$51,0),MATCH($AF$3,'SO Januari 2026 rev.2'!$B$5:$XK$5,0))</f>
        <v>166.97064516129021</v>
      </c>
      <c r="AG13" s="421">
        <f>INDEX('Summary sales'!$A$6:$CA$50,MATCH($B13,'Summary sales'!$A$6:$A$50,0),MATCH($AF$3,'Summary sales'!$A$7:$CA$7,0))</f>
        <v>630.82000000000698</v>
      </c>
      <c r="AH13" s="421">
        <f t="shared" ref="AH13:AH17" si="405">AG13-AF13</f>
        <v>463.84935483871675</v>
      </c>
      <c r="AI13" s="706">
        <f t="shared" ref="AI13:AI17" si="406">AG13/AF13</f>
        <v>3.7780293619315408</v>
      </c>
      <c r="AJ13" s="421">
        <f>INDEX('SO Januari 2026 rev.2'!$B$6:$BK$51,MATCH(B13,'SO Januari 2026 rev.2'!$B$6:$B$51,0),MATCH($AJ$3,'SO Januari 2026 rev.2'!$B$5:$XK$5,0))</f>
        <v>603.76322580644887</v>
      </c>
      <c r="AK13" s="421">
        <f>INDEX('Summary sales'!$A$6:$CA$50,MATCH($B13,'Summary sales'!$A$6:$A$50,0),MATCH($AJ$3,'Summary sales'!$A$7:$CA$7,0))</f>
        <v>1013.6900000000605</v>
      </c>
      <c r="AL13" s="421">
        <f t="shared" ref="AL13:AL17" si="407">AK13-AJ13</f>
        <v>409.92677419361166</v>
      </c>
      <c r="AM13" s="706">
        <f t="shared" ref="AM13:AM17" si="408">AK13/AJ13</f>
        <v>1.6789528687277548</v>
      </c>
      <c r="AN13" s="421">
        <f>INDEX('SO Januari 2026 rev.2'!$B$6:$BK$51,MATCH(B13,'SO Januari 2026 rev.2'!$B$6:$B$51,0),MATCH($AN$3,'SO Januari 2026 rev.2'!$B$5:$XK$5,0))</f>
        <v>673.27548387096704</v>
      </c>
      <c r="AO13" s="421">
        <f>INDEX('Summary sales'!$A$6:$CA$50,MATCH($B13,'Summary sales'!$A$6:$A$50,0),MATCH($AN$3,'Summary sales'!$A$7:$CA$7,0))</f>
        <v>689.15999999991618</v>
      </c>
      <c r="AP13" s="421">
        <f t="shared" ref="AP13:AP17" si="409">AO13-AN13</f>
        <v>15.884516128949144</v>
      </c>
      <c r="AQ13" s="706">
        <f t="shared" ref="AQ13:AQ17" si="410">AO13/AN13</f>
        <v>1.0235928925224216</v>
      </c>
      <c r="AR13" s="421">
        <f>INDEX('SO Januari 2026 rev.2'!$B$6:$BK$51,MATCH(B13,'SO Januari 2026 rev.2'!$B$6:$B$51,0),MATCH($AR$3,'SO Januari 2026 rev.2'!$B$5:$XK$5,0))</f>
        <v>4514.1990322580623</v>
      </c>
      <c r="AS13" s="421">
        <f>INDEX('Summary sales'!$A$6:$CA$50,MATCH($B13,'Summary sales'!$A$6:$A$50,0),MATCH($AR$3,'Summary sales'!$A$7:$CA$7,0))</f>
        <v>5615.2400000002235</v>
      </c>
      <c r="AT13" s="421">
        <f t="shared" ref="AT13:AT17" si="411">AS13-AR13</f>
        <v>1101.0409677421612</v>
      </c>
      <c r="AU13" s="706">
        <f t="shared" ref="AU13:AU17" si="412">AS13/AR13</f>
        <v>1.2439061636126854</v>
      </c>
      <c r="AV13" s="421">
        <f>INDEX('SO Januari 2026 rev.2'!$B$6:$BK$51,MATCH(B13,'SO Januari 2026 rev.2'!$B$6:$B$51,0),MATCH($AV$3,'SO Januari 2026 rev.2'!$B$5:$XK$5,0))</f>
        <v>6823.0622580645213</v>
      </c>
      <c r="AW13" s="421">
        <f ca="1">INDEX('Summary sales'!$A$6:$CA$50,MATCH($B13,'Summary sales'!$A$6:$A$50,0),MATCH($AV$3,'Summary sales'!$A$7:$CA$7,0))</f>
        <v>5564.8599999998696</v>
      </c>
      <c r="AX13" s="421">
        <f t="shared" ref="AX13:AX17" ca="1" si="413">AW13-AV13</f>
        <v>-1258.2022580646517</v>
      </c>
      <c r="AY13" s="706">
        <f t="shared" ref="AY13:AY17" ca="1" si="414">AW13/AV13</f>
        <v>0.81559566504357794</v>
      </c>
      <c r="AZ13" s="421">
        <f>INDEX('SO Januari 2026 rev.2'!$B$6:$BK$51,MATCH(B13,'SO Januari 2026 rev.2'!$B$6:$B$51,0),MATCH($AZ$3,'SO Januari 2026 rev.2'!$B$5:$XK$5,0))</f>
        <v>2874.3264516129029</v>
      </c>
      <c r="BA13" s="421">
        <f>INDEX('Summary sales'!$A$6:$CA$50,MATCH($B13,'Summary sales'!$A$6:$A$50,0),MATCH($AZ$3,'Summary sales'!$A$7:$CA$7,0))</f>
        <v>2630.7099999999627</v>
      </c>
      <c r="BB13" s="421">
        <f t="shared" ref="BB13:BB17" si="415">BA13-AZ13</f>
        <v>-243.61645161294018</v>
      </c>
      <c r="BC13" s="706">
        <f t="shared" ref="BC13:BC17" si="416">BA13/AZ13</f>
        <v>0.91524398647333993</v>
      </c>
      <c r="BD13" s="421">
        <f>INDEX('SO Januari 2026 rev.2'!$B$6:$BK$51,MATCH(B13,'SO Januari 2026 rev.2'!$B$6:$B$51,0),MATCH($BD$3,'SO Januari 2026 rev.2'!$B$5:$XK$5,0))</f>
        <v>500</v>
      </c>
      <c r="BE13" s="421">
        <f>INDEX('Summary sales'!$A$6:$CA$50,MATCH($B13,'Summary sales'!$A$6:$A$50,0),MATCH($BD$3,'Summary sales'!$A$7:$CA$7,0))</f>
        <v>151.46999999999997</v>
      </c>
      <c r="BF13" s="421">
        <f t="shared" ref="BF13:BF17" si="417">BE13-BD13</f>
        <v>-348.53000000000003</v>
      </c>
      <c r="BG13" s="706">
        <f t="shared" ref="BG13:BG17" si="418">BE13/BD13</f>
        <v>0.30293999999999993</v>
      </c>
      <c r="BH13" s="421">
        <f>INDEX('SO Januari 2026 rev.2'!$B$6:$BK$51,MATCH(B13,'SO Januari 2026 rev.2'!$B$6:$B$51,0),MATCH($BH$3,'SO Januari 2026 rev.2'!$B$5:$XK$5,0))</f>
        <v>3600</v>
      </c>
      <c r="BI13" s="421">
        <f>INDEX('Summary sales'!$A$6:$CA$50,MATCH($B13,'Summary sales'!$A$6:$A$50,0),MATCH($BH$3,'Summary sales'!$A$7:$CA$7,0))</f>
        <v>2486.4699999999721</v>
      </c>
      <c r="BJ13" s="421">
        <f t="shared" ref="BJ13:BJ17" si="419">BI13-BH13</f>
        <v>-1113.5300000000279</v>
      </c>
      <c r="BK13" s="706">
        <f t="shared" ref="BK13:BK17" si="420">BI13/BH13</f>
        <v>0.69068611111110334</v>
      </c>
      <c r="BL13" s="421">
        <f>INDEX('SO Januari 2026 rev.2'!$B$6:$BK$51,MATCH(B13,'SO Januari 2026 rev.2'!$B$6:$B$51,0),MATCH($BL$3,'SO Januari 2026 rev.2'!$B$5:$XK$5,0))</f>
        <v>8706.0570967741915</v>
      </c>
      <c r="BM13" s="421">
        <f>INDEX('Summary sales'!$A$6:$CA$50,MATCH($B13,'Summary sales'!$A$6:$A$50,0),MATCH($BL$3,'Summary sales'!$A$7:$CA$7,0))</f>
        <v>9911.1899999999441</v>
      </c>
      <c r="BN13" s="421">
        <f t="shared" ref="BN13:BN17" si="421">BM13-BL13</f>
        <v>1205.1329032257527</v>
      </c>
      <c r="BO13" s="706">
        <f t="shared" ref="BO13:BO17" si="422">BM13/BL13</f>
        <v>1.1384246496237986</v>
      </c>
      <c r="BP13" s="421">
        <f>INDEX('SO Januari 2026 rev.2'!$B$6:$BK$51,MATCH(B13,'SO Januari 2026 rev.2'!$B$6:$B$51,0),MATCH($BP$3,'SO Januari 2026 rev.2'!$B$5:$XK$5,0))</f>
        <v>926.09448387096791</v>
      </c>
      <c r="BQ13" s="421">
        <f>INDEX('Summary sales'!$A$6:$CA$50,MATCH($B13,'Summary sales'!$A$6:$A$50,0),MATCH($BP$3,'Summary sales'!$A$7:$CA$7,0))</f>
        <v>1710.5089999999618</v>
      </c>
      <c r="BR13" s="421">
        <f t="shared" ref="BR13:BR17" si="423">BQ13-BP13</f>
        <v>784.41451612899391</v>
      </c>
      <c r="BS13" s="706">
        <f t="shared" ref="BS13:BS17" si="424">BQ13/BP13</f>
        <v>1.847013484898681</v>
      </c>
      <c r="BT13" s="421">
        <f>INDEX('SO Januari 2026 rev.2'!$B$6:$BK$51,MATCH(B13,'SO Januari 2026 rev.2'!$B$6:$B$51,0),MATCH($BT$3,'SO Januari 2026 rev.2'!$B$5:$XK$5,0))</f>
        <v>5500</v>
      </c>
      <c r="BU13" s="421">
        <f ca="1">INDEX('Summary sales'!$A$6:$CA$50,MATCH($B13,'Summary sales'!$A$6:$A$50,0),MATCH($BT$3,'Summary sales'!$A$7:$CA$7,0))</f>
        <v>5475.11</v>
      </c>
      <c r="BV13" s="421">
        <f t="shared" ref="BV13:BV17" ca="1" si="425">BU13-BT13</f>
        <v>-24.890000000000327</v>
      </c>
      <c r="BW13" s="706">
        <f t="shared" ref="BW13:BW17" ca="1" si="426">BU13/BT13</f>
        <v>0.99547454545454539</v>
      </c>
      <c r="BX13" s="421">
        <f>INDEX('SO Januari 2026 rev.2'!$B$6:$BK$51,MATCH(B13,'SO Januari 2026 rev.2'!$B$6:$B$51,0),MATCH($BX$3,'SO Januari 2026 rev.2'!$B$5:$XK$5,0))</f>
        <v>70.054838709677327</v>
      </c>
      <c r="BY13" s="421">
        <f>INDEX('Summary sales'!$A$6:$CA$50,MATCH($B13,'Summary sales'!$A$6:$A$50,0),MATCH($BX$3,'Summary sales'!$A$7:$CA$7,0))</f>
        <v>85.900000000008731</v>
      </c>
      <c r="BZ13" s="421">
        <f t="shared" ref="BZ13:BZ17" si="427">BY13-BX13</f>
        <v>15.845161290331404</v>
      </c>
      <c r="CA13" s="706">
        <f t="shared" ref="CA13:CA17" si="428">BY13/BX13</f>
        <v>1.2261822535342239</v>
      </c>
      <c r="CB13" s="421">
        <f>INDEX('SO Januari 2026 rev.2'!$B$6:$BK$51,MATCH(B13,'SO Januari 2026 rev.2'!$B$6:$B$51,0),MATCH($CB$3,'SO Januari 2026 rev.2'!$B$5:$XK$5,0))</f>
        <v>89.451612903225808</v>
      </c>
      <c r="CC13" s="421">
        <f>INDEX('Summary sales'!$A$6:$CA$50,MATCH($B13,'Summary sales'!$A$6:$A$50,0),MATCH($CB$3,'Summary sales'!$A$7:$CA$7,0))</f>
        <v>57.415999999997439</v>
      </c>
      <c r="CD13" s="421">
        <f t="shared" ref="CD13:CD17" si="429">CC13-CB13</f>
        <v>-32.035612903228369</v>
      </c>
      <c r="CE13" s="706">
        <f t="shared" ref="CE13:CE17" si="430">CC13/CB13</f>
        <v>0.64186657050123352</v>
      </c>
      <c r="CF13" s="421">
        <f>INDEX('SO Januari 2026 rev.2'!$B$6:$BK$51,MATCH(B13,'SO Januari 2026 rev.2'!$B$6:$B$51,0),MATCH($CF$3,'SO Januari 2026 rev.2'!$B$5:$XK$5,0))</f>
        <v>3500</v>
      </c>
      <c r="CG13" s="421">
        <f>INDEX('Summary sales'!$A$6:$CA$50,MATCH($B13,'Summary sales'!$A$6:$A$50,0),MATCH($CF$3,'Summary sales'!$A$7:$CA$7,0))</f>
        <v>3326.5</v>
      </c>
      <c r="CH13" s="421">
        <f t="shared" ref="CH13:CH17" si="431">CG13-CF13</f>
        <v>-173.5</v>
      </c>
      <c r="CI13" s="706">
        <f t="shared" ref="CI13:CI17" si="432">CG13/CF13</f>
        <v>0.9504285714285714</v>
      </c>
      <c r="CJ13" s="421">
        <f>INDEX('SO Januari 2026 rev.2'!$B$6:$BK$51,MATCH(B13,'SO Januari 2026 rev.2'!$B$6:$B$51,0),MATCH($CJ$3,'SO Januari 2026 rev.2'!$B$5:$XK$5,0))</f>
        <v>0</v>
      </c>
      <c r="CK13" s="421">
        <f>INDEX('Summary sales'!$A$6:$CA$50,MATCH($B13,'Summary sales'!$A$6:$A$50,0),MATCH($CJ$3,'Summary sales'!$A$7:$CA$7,0))</f>
        <v>0</v>
      </c>
      <c r="CL13" s="421">
        <f t="shared" ref="CL13:CL17" si="433">CK13-CJ13</f>
        <v>0</v>
      </c>
      <c r="CM13" s="706" t="e">
        <f t="shared" ref="CM13:CM17" si="434">CK13/CJ13</f>
        <v>#DIV/0!</v>
      </c>
      <c r="CN13" s="421">
        <f>INDEX('SO Januari 2026 rev.2'!$B$6:$BK$51,MATCH(B13,'SO Januari 2026 rev.2'!$B$6:$B$51,0),MATCH($CN$3,'SO Januari 2026 rev.2'!$B$5:$XK$5,0))</f>
        <v>2901.4806451612722</v>
      </c>
      <c r="CO13" s="421">
        <f>INDEX('Summary sales'!$A$6:$CA$50,MATCH($B13,'Summary sales'!$A$6:$A$50,0),MATCH($CN$3,'Summary sales'!$A$7:$CA$7,0))</f>
        <v>2559.4000000003725</v>
      </c>
      <c r="CP13" s="421">
        <f t="shared" ref="CP13:CP17" si="435">CO13-CN13</f>
        <v>-342.08064516089962</v>
      </c>
      <c r="CQ13" s="706">
        <f t="shared" ref="CQ13:CQ17" si="436">CO13/CN13</f>
        <v>0.88210135203507933</v>
      </c>
      <c r="CR13" s="421">
        <f>INDEX('SO Januari 2026 rev.2'!$B$6:$BK$51,MATCH(B13,'SO Januari 2026 rev.2'!$B$6:$B$51,0),MATCH($CR$3,'SO Januari 2026 rev.2'!$B$5:$XK$5,0))</f>
        <v>3500</v>
      </c>
      <c r="CS13" s="421">
        <f>INDEX('Summary sales'!$A$6:$CA$50,MATCH($B13,'Summary sales'!$A$6:$A$50,0),MATCH($CR$3,'Summary sales'!$A$7:$CA$7,0))</f>
        <v>5258.8800000000047</v>
      </c>
      <c r="CT13" s="421">
        <f t="shared" ref="CT13:CT17" si="437">CS13-CR13</f>
        <v>1758.8800000000047</v>
      </c>
      <c r="CU13" s="706">
        <f t="shared" ref="CU13:CU17" si="438">CS13/CR13</f>
        <v>1.5025371428571441</v>
      </c>
      <c r="CV13" s="421">
        <f>INDEX('SO Januari 2026 rev.2'!$B$6:$BK$51,MATCH(B13,'SO Januari 2026 rev.2'!$B$6:$B$51,0),MATCH($CV$3,'SO Januari 2026 rev.2'!$B$5:$XK$5,0))</f>
        <v>0</v>
      </c>
      <c r="CW13" s="421">
        <f>INDEX('Summary sales'!$A$6:$CA$50,MATCH($B13,'Summary sales'!$A$6:$A$50,0),MATCH($CV$3,'Summary sales'!$A$7:$CA$7,0))</f>
        <v>0</v>
      </c>
      <c r="CX13" s="421">
        <f t="shared" ref="CX13:CX17" si="439">CW13-CV13</f>
        <v>0</v>
      </c>
      <c r="CY13" s="706" t="e">
        <f t="shared" ref="CY13:CY17" si="440">CW13/CV13</f>
        <v>#DIV/0!</v>
      </c>
      <c r="CZ13" s="421">
        <f>INDEX('SO Januari 2026 rev.2'!$B$6:$BK$51,MATCH(B13,'SO Januari 2026 rev.2'!$B$6:$B$51,0),MATCH($CZ$3,'SO Januari 2026 rev.2'!$B$5:$XK$5,0))</f>
        <v>11659.554548387085</v>
      </c>
      <c r="DA13" s="421">
        <f>INDEX('Summary sales'!$A$6:$CA$50,MATCH($B13,'Summary sales'!$A$6:$A$50,0),MATCH($CZ$3,'Summary sales'!$A$7:$CA$7,0))</f>
        <v>17537.199000000954</v>
      </c>
      <c r="DB13" s="421">
        <f t="shared" ref="DB13:DB17" si="441">DA13-CZ13</f>
        <v>5877.644451613869</v>
      </c>
      <c r="DC13" s="706">
        <f t="shared" ref="DC13:DC17" si="442">DA13/CZ13</f>
        <v>1.5041054036174091</v>
      </c>
      <c r="DD13" s="421">
        <f>INDEX('SO Januari 2026 rev.2'!$B$6:$BK$51,MATCH(B13,'SO Januari 2026 rev.2'!$B$6:$B$51,0),MATCH($DD$3,'SO Januari 2026 rev.2'!$B$5:$XK$5,0))</f>
        <v>2020.8603225806428</v>
      </c>
      <c r="DE13" s="421">
        <f>INDEX('Summary sales'!$A$6:$CA$50,MATCH($B13,'Summary sales'!$A$6:$A$50,0),MATCH($DD$3,'Summary sales'!$A$7:$CA$7,0))</f>
        <v>1686.0800000000745</v>
      </c>
      <c r="DF13" s="421">
        <f t="shared" ref="DF13:DF17" si="443">DE13-DD13</f>
        <v>-334.78032258056828</v>
      </c>
      <c r="DG13" s="706">
        <f t="shared" ref="DG13:DG17" si="444">DE13/DD13</f>
        <v>0.83433772297876918</v>
      </c>
      <c r="DH13" s="421">
        <f>INDEX('SO Januari 2026 rev.2'!$B$6:$BK$51,MATCH(B13,'SO Januari 2026 rev.2'!$B$6:$B$51,0),MATCH($DH$3,'SO Januari 2026 rev.2'!$B$5:$XK$5,0))</f>
        <v>678.69999999999845</v>
      </c>
      <c r="DI13" s="421">
        <f>INDEX('Summary sales'!$A$6:$CA$50,MATCH($B13,'Summary sales'!$A$6:$A$50,0),MATCH($DH$3,'Summary sales'!$A$7:$CA$7,0))</f>
        <v>0</v>
      </c>
      <c r="DJ13" s="421">
        <f t="shared" ref="DJ13:DJ17" si="445">DI13-DH13</f>
        <v>-678.69999999999845</v>
      </c>
      <c r="DK13" s="706">
        <f t="shared" ref="DK13:DK17" si="446">DI13/DH13</f>
        <v>0</v>
      </c>
      <c r="DL13" s="421">
        <f>INDEX('SO Januari 2026 rev.2'!$B$6:$BK$51,MATCH(B13,'SO Januari 2026 rev.2'!$B$6:$B$51,0),MATCH($DL$3,'SO Januari 2026 rev.2'!$B$5:$XK$5,0))</f>
        <v>7121.8519354838754</v>
      </c>
      <c r="DM13" s="421">
        <f>INDEX('Summary sales'!$A$6:$CA$50,MATCH($B13,'Summary sales'!$A$6:$A$50,0),MATCH($DL$3,'Summary sales'!$A$7:$CA$7,0))</f>
        <v>7752.140000000596</v>
      </c>
      <c r="DN13" s="421">
        <f t="shared" ref="DN13:DN17" si="447">DM13-DL13</f>
        <v>630.28806451672062</v>
      </c>
      <c r="DO13" s="706">
        <f t="shared" ref="DO13:DO17" si="448">DM13/DL13</f>
        <v>1.0885005852728245</v>
      </c>
      <c r="DP13" s="421">
        <f>INDEX('SO Januari 2026 rev.2'!$B$6:$BK$51,MATCH(B13,'SO Januari 2026 rev.2'!$B$6:$B$51,0),MATCH($DP$3,'SO Januari 2026 rev.2'!$B$5:$XK$5,0))</f>
        <v>2943.876774193548</v>
      </c>
      <c r="DQ13" s="421">
        <f>INDEX('Summary sales'!$A$6:$CA$50,MATCH($B13,'Summary sales'!$A$6:$A$50,0),MATCH($DP$3,'Summary sales'!$A$7:$CA$7,0))</f>
        <v>3598.6500000000233</v>
      </c>
      <c r="DR13" s="421">
        <f t="shared" ref="DR13:DR17" si="449">DQ13-DP13</f>
        <v>654.77322580647524</v>
      </c>
      <c r="DS13" s="706">
        <f t="shared" ref="DS13:DS17" si="450">DQ13/DP13</f>
        <v>1.2224186934542616</v>
      </c>
      <c r="DT13" s="421">
        <f>INDEX('SO Januari 2026 rev.2'!$B$6:$BK$51,MATCH(B13,'SO Januari 2026 rev.2'!$B$6:$B$51,0),MATCH($DT$3,'SO Januari 2026 rev.2'!$B$5:$XK$5,0))</f>
        <v>2043.2745161290325</v>
      </c>
      <c r="DU13" s="421">
        <f>INDEX('Summary sales'!$A$6:$CA$50,MATCH($B13,'Summary sales'!$A$6:$A$50,0),MATCH($DT$3,'Summary sales'!$A$7:$CA$7,0))</f>
        <v>1466.4099999999162</v>
      </c>
      <c r="DV13" s="421">
        <f t="shared" ref="DV13:DV17" si="451">DU13-DT13</f>
        <v>-576.86451612911628</v>
      </c>
      <c r="DW13" s="706">
        <f t="shared" ref="DW13:DW17" si="452">DU13/DT13</f>
        <v>0.71767644945624753</v>
      </c>
      <c r="DX13" s="421">
        <f>INDEX('SO Januari 2026 rev.2'!$B$6:$BK$51,MATCH(B13,'SO Januari 2026 rev.2'!$B$6:$B$51,0),MATCH($DX$3,'SO Januari 2026 rev.2'!$B$5:$XK$5,0))</f>
        <v>1439.5303225806451</v>
      </c>
      <c r="DY13" s="421">
        <f>INDEX('Summary sales'!$A$6:$CA$50,MATCH($B13,'Summary sales'!$A$6:$A$50,0),MATCH($DX$3,'Summary sales'!$A$7:$CA$7,0))</f>
        <v>2179.0799999999581</v>
      </c>
      <c r="DZ13" s="421">
        <f t="shared" ref="DZ13:DZ17" si="453">DY13-DX13</f>
        <v>739.54967741931296</v>
      </c>
      <c r="EA13" s="706">
        <f t="shared" ref="EA13:EA17" si="454">DY13/DX13</f>
        <v>1.5137437300337813</v>
      </c>
      <c r="EB13" s="421">
        <f>INDEX('SO Januari 2026 rev.2'!$B$6:$BK$51,MATCH(B13,'SO Januari 2026 rev.2'!$B$6:$B$51,0),MATCH($EB$3,'SO Januari 2026 rev.2'!$B$5:$XK$5,0))</f>
        <v>260.97419354838746</v>
      </c>
      <c r="EC13" s="421">
        <f>INDEX('Summary sales'!$A$6:$CA$50,MATCH($B13,'Summary sales'!$A$6:$A$50,0),MATCH($EB$3,'Summary sales'!$A$7:$CA$7,0))</f>
        <v>541.23999999999069</v>
      </c>
      <c r="ED13" s="421">
        <f t="shared" ref="ED13:ED17" si="455">EC13-EB13</f>
        <v>280.26580645160323</v>
      </c>
      <c r="EE13" s="706">
        <f t="shared" ref="EE13:EE17" si="456">EC13/EB13</f>
        <v>2.0739215346962605</v>
      </c>
      <c r="EF13" s="421">
        <f>INDEX('SO Januari 2026 rev.2'!$B$6:$BK$51,MATCH(B13,'SO Januari 2026 rev.2'!$B$6:$B$51,0),MATCH($EF$3,'SO Januari 2026 rev.2'!$B$5:$XK$5,0))</f>
        <v>11007.047419354845</v>
      </c>
      <c r="EG13" s="421">
        <f>INDEX('Summary sales'!$A$6:$CA$50,MATCH($B13,'Summary sales'!$A$6:$A$50,0),MATCH($EF$3,'Summary sales'!$A$7:$CA$7,0))</f>
        <v>7798.5100000002421</v>
      </c>
      <c r="EH13" s="421">
        <f t="shared" ref="EH13:EH17" si="457">EG13-EF13</f>
        <v>-3208.5374193546031</v>
      </c>
      <c r="EI13" s="706">
        <f t="shared" ref="EI13:EI17" si="458">EG13/EF13</f>
        <v>0.70850153568769991</v>
      </c>
      <c r="EJ13" s="421">
        <f>INDEX('SO Januari 2026 rev.2'!$B$6:$BK$51,MATCH(B13,'SO Januari 2026 rev.2'!$B$6:$B$51,0),MATCH($EJ$3,'SO Januari 2026 rev.2'!$B$5:$XK$5,0))</f>
        <v>2999.5448387096776</v>
      </c>
      <c r="EK13" s="421">
        <f>INDEX('Summary sales'!$A$6:$CA$50,MATCH($B13,'Summary sales'!$A$6:$A$50,0),MATCH($EJ$3,'Summary sales'!$A$7:$CA$7,0))</f>
        <v>1957.4799999999814</v>
      </c>
      <c r="EL13" s="421">
        <f t="shared" ref="EL13:EL17" si="459">EK13-EJ13</f>
        <v>-1042.0648387096962</v>
      </c>
      <c r="EM13" s="706">
        <f t="shared" ref="EM13:EM17" si="460">EK13/EJ13</f>
        <v>0.65259234492458396</v>
      </c>
      <c r="EN13" s="421">
        <f>INDEX('SO Januari 2026 rev.2'!$B$6:$BK$51,MATCH(B13,'SO Januari 2026 rev.2'!$B$6:$B$51,0),MATCH($EN$3,'SO Januari 2026 rev.2'!$B$5:$XK$5,0))</f>
        <v>3799.6741935483842</v>
      </c>
      <c r="EO13" s="421">
        <f>INDEX('Summary sales'!$A$6:$CA$50,MATCH($B13,'Summary sales'!$A$6:$A$50,0),MATCH($EN$3,'Summary sales'!$A$7:$CA$7,0))</f>
        <v>4370.8600000003353</v>
      </c>
      <c r="EP13" s="421">
        <f t="shared" ref="EP13:EP17" si="461">EO13-EN13</f>
        <v>571.18580645195107</v>
      </c>
      <c r="EQ13" s="706">
        <f t="shared" ref="EQ13:EQ17" si="462">EO13/EN13</f>
        <v>1.1503249429705815</v>
      </c>
      <c r="ER13" s="421">
        <f>INDEX('SO Januari 2026 rev.2'!$B$6:$BK$51,MATCH(B13,'SO Januari 2026 rev.2'!$B$6:$B$51,0),MATCH($ER$3,'SO Januari 2026 rev.2'!$B$5:$XK$5,0))</f>
        <v>5500</v>
      </c>
      <c r="ES13" s="421">
        <f>INDEX('Summary sales'!$A$6:$CA$50,MATCH(B13,'Summary sales'!$A$6:$A$50,0),MATCH($ER$3,'Summary sales'!$A$7:$CA$7,0))</f>
        <v>7818.9899999999907</v>
      </c>
      <c r="ET13" s="421">
        <f t="shared" ref="ET13:ET17" si="463">ES13-ER13</f>
        <v>2318.9899999999907</v>
      </c>
      <c r="EU13" s="706">
        <f t="shared" ref="EU13:EU17" si="464">ES13/ER13</f>
        <v>1.4216345454545438</v>
      </c>
      <c r="EV13" s="421">
        <f>INDEX('SO Januari 2026 rev.2'!$B$6:$BK$51,MATCH(B13,'SO Januari 2026 rev.2'!$B$6:$B$51,0),MATCH($EV$3,'SO Januari 2026 rev.2'!$B$5:$XK$5,0))</f>
        <v>5776.689677419351</v>
      </c>
      <c r="EW13" s="421">
        <f>INDEX('Summary sales'!$A$6:$CA$50,MATCH($B13,'Summary sales'!$A$6:$A$50,0),MATCH($EV$3,'Summary sales'!$A$7:$CA$7,0))</f>
        <v>4018.6999999999534</v>
      </c>
      <c r="EX13" s="421">
        <f t="shared" ref="EX13:EX17" si="465">EW13-EV13</f>
        <v>-1757.9896774193976</v>
      </c>
      <c r="EY13" s="706">
        <f t="shared" ref="EY13:EY17" si="466">EW13/EV13</f>
        <v>0.69567524385267776</v>
      </c>
      <c r="EZ13" s="421">
        <f>INDEX('SO Januari 2026 rev.2'!$B$6:$BK$51,MATCH(B13,'SO Januari 2026 rev.2'!$B$6:$B$51,0),MATCH($EZ$3,'SO Januari 2026 rev.2'!$B$5:$XK$5,0))</f>
        <v>24000</v>
      </c>
      <c r="FA13" s="421">
        <f>INDEX('Summary sales'!$A$6:$CA$50,MATCH($B13,'Summary sales'!$A$6:$A$50,0),MATCH($EZ$3,'Summary sales'!$A$7:$CA$7,0))</f>
        <v>25824.729999999981</v>
      </c>
      <c r="FB13" s="421">
        <f t="shared" ref="FB13:FB17" si="467">FA13-EZ13</f>
        <v>1824.7299999999814</v>
      </c>
      <c r="FC13" s="706">
        <f t="shared" ref="FC13:FC17" si="468">FA13/EZ13</f>
        <v>1.0760304166666659</v>
      </c>
      <c r="FD13" s="421">
        <f>INDEX('SO Januari 2026 rev.2'!$B$6:$BK$51,MATCH(B13,'SO Januari 2026 rev.2'!$B$6:$B$51,0),MATCH($FD$3,'SO Januari 2026 rev.2'!$B$5:$XK$5,0))</f>
        <v>8000</v>
      </c>
      <c r="FE13" s="421">
        <f>INDEX('Summary sales'!$A$6:$CA$50,MATCH(B13,'Summary sales'!$A$6:$A$50,0),MATCH($FD$3,'Summary sales'!$A$7:$CA$7,0))</f>
        <v>2503.3599999998696</v>
      </c>
      <c r="FF13" s="421">
        <f t="shared" ref="FF13:FF17" si="469">FE13-FD13</f>
        <v>-5496.6400000001304</v>
      </c>
      <c r="FG13" s="706">
        <f t="shared" ref="FG13:FG17" si="470">FE13/FD13</f>
        <v>0.31291999999998371</v>
      </c>
      <c r="FH13" s="421">
        <f>INDEX('SO Januari 2026 rev.2'!$B$6:$BK$51,MATCH(B13,'SO Januari 2026 rev.2'!$B$6:$B$51,0),MATCH($FH$3,'SO Januari 2026 rev.2'!$B$5:$XK$5,0))</f>
        <v>2105.6477419354865</v>
      </c>
      <c r="FI13" s="421">
        <f>INDEX('Summary sales'!$A$6:$CA$50,MATCH(B13,'Summary sales'!$A$6:$A$50,0),MATCH($FH$3,'Summary sales'!$A$7:$CA$7,0))</f>
        <v>3402.3199999993667</v>
      </c>
      <c r="FJ13" s="421">
        <f t="shared" ref="FJ13:FJ17" si="471">FI13-FH13</f>
        <v>1296.6722580638802</v>
      </c>
      <c r="FK13" s="706">
        <f t="shared" ref="FK13:FK17" si="472">FI13/FH13</f>
        <v>1.6158068285780767</v>
      </c>
      <c r="FL13" s="421">
        <f>INDEX('SO Januari 2026 rev.2'!$B$6:$BK$51,MATCH(B13,'SO Januari 2026 rev.2'!$B$6:$B$51,0),MATCH($FL$3,'SO Januari 2026 rev.2'!$B$5:$XK$5,0))</f>
        <v>0</v>
      </c>
      <c r="FM13" s="421">
        <f>INDEX('Summary sales'!$A$6:$CA$50,MATCH(B13,'Summary sales'!$A$6:$A$50,0),MATCH($FL$3,'Summary sales'!$A$7:$CA$7,0))</f>
        <v>0</v>
      </c>
      <c r="FN13" s="421">
        <f t="shared" ref="FN13:FN17" si="473">FM13-FL13</f>
        <v>0</v>
      </c>
      <c r="FO13" s="706" t="e">
        <f t="shared" ref="FO13:FO17" si="474">FM13/FL13</f>
        <v>#DIV/0!</v>
      </c>
      <c r="FP13" s="421">
        <f>INDEX('SO Januari 2026 rev.2'!$B$6:$BK$51,MATCH(B13,'SO Januari 2026 rev.2'!$B$6:$B$51,0),MATCH($FP$3,'SO Januari 2026 rev.2'!$B$5:$XK$5,0))</f>
        <v>0</v>
      </c>
      <c r="FQ13" s="421">
        <f>INDEX('Summary sales'!$A$6:$CA$50,MATCH(B13,'Summary sales'!$A$6:$A$50,0),MATCH($FP$3,'Summary sales'!$A$7:$CA$7,0))</f>
        <v>0</v>
      </c>
      <c r="FR13" s="421">
        <f t="shared" ref="FR13:FR17" si="475">FQ13-FP13</f>
        <v>0</v>
      </c>
      <c r="FS13" s="706" t="e">
        <f t="shared" ref="FS13:FS17" si="476">FQ13/FP13</f>
        <v>#DIV/0!</v>
      </c>
      <c r="FT13" s="421">
        <f>INDEX('SO Januari 2026 rev.2'!$B$6:$BK$51,MATCH(B13,'SO Januari 2026 rev.2'!$B$6:$B$51,0),MATCH($FT$3,'SO Januari 2026 rev.2'!$B$5:$XK$5,0))</f>
        <v>726.8151612903232</v>
      </c>
      <c r="FU13" s="421">
        <f>INDEX('Summary sales'!$A$6:$CA$50,MATCH(B13,'Summary sales'!$A$6:$A$50,0),MATCH($FT$3,'Summary sales'!$A$7:$CA$7,0))</f>
        <v>809.47999999998137</v>
      </c>
      <c r="FV13" s="421">
        <f t="shared" ref="FV13:FV17" si="477">FU13-FT13</f>
        <v>82.66483870965817</v>
      </c>
      <c r="FW13" s="706">
        <f t="shared" ref="FW13:FW17" si="478">FU13/FT13</f>
        <v>1.1137357104148768</v>
      </c>
      <c r="FX13" s="421">
        <f>INDEX('SO Januari 2026 rev.2'!$B$6:$BK$51,MATCH(B13,'SO Januari 2026 rev.2'!$B$6:$B$51,0),MATCH($FX$3,'SO Januari 2026 rev.2'!$B$5:$XK$5,0))</f>
        <v>0</v>
      </c>
      <c r="FY13" s="421">
        <f>INDEX('Summary sales'!$A$6:$CA$50,MATCH(B13,'Summary sales'!$A$6:$A$50,0),MATCH($FX$3,'Summary sales'!$A$7:$CA$7,0))</f>
        <v>0</v>
      </c>
      <c r="FZ13" s="421">
        <f t="shared" ref="FZ13:FZ17" si="479">FY13-FX13</f>
        <v>0</v>
      </c>
      <c r="GA13" s="706" t="e">
        <f t="shared" ref="GA13:GA17" si="480">FY13/FX13</f>
        <v>#DIV/0!</v>
      </c>
      <c r="GB13" s="421">
        <f>INDEX('SO Januari 2026 rev.2'!$B$6:$BK$51,MATCH(B13,'SO Januari 2026 rev.2'!$B$6:$B$51,0),MATCH($GB$3,'SO Januari 2026 rev.2'!$B$5:$XK$5,0))</f>
        <v>3018.0416129032269</v>
      </c>
      <c r="GC13" s="421">
        <f>INDEX('Summary sales'!$A$6:$CA$50,MATCH(B13,'Summary sales'!$A$6:$A$50,0),MATCH($GB$3,'Summary sales'!$A$7:$CA$7,0))</f>
        <v>3300.4300000001676</v>
      </c>
      <c r="GD13" s="421">
        <f t="shared" ref="GD13:GD17" si="481">GC13-GB13</f>
        <v>282.38838709694073</v>
      </c>
      <c r="GE13" s="706">
        <f t="shared" ref="GE13:GE17" si="482">GC13/GB13</f>
        <v>1.0935667639205595</v>
      </c>
      <c r="GF13" s="421">
        <f>INDEX('SO Januari 2026 rev.2'!$B$6:$BK$51,MATCH(B13,'SO Januari 2026 rev.2'!$B$6:$B$51,0),MATCH($GF$3,'SO Januari 2026 rev.2'!$B$5:$XK$5,0))</f>
        <v>2044.9996774193546</v>
      </c>
      <c r="GG13" s="421">
        <f>INDEX('Summary sales'!$A$6:$CA$50,MATCH(B13,'Summary sales'!$A$6:$A$50,0),MATCH($GF$3,'Summary sales'!$A$7:$CA$7,0))</f>
        <v>2282.6400000001304</v>
      </c>
      <c r="GH13" s="421">
        <f t="shared" ref="GH13:GH17" si="483">GG13-GF13</f>
        <v>237.64032258077577</v>
      </c>
      <c r="GI13" s="706">
        <f t="shared" ref="GI13:GI17" si="484">GG13/GF13</f>
        <v>1.1162055550447134</v>
      </c>
      <c r="GJ13" s="421">
        <f>INDEX('SO Januari 2026 rev.2'!$B$6:$BK$51,MATCH(B13,'SO Januari 2026 rev.2'!$B$6:$B$51,0),MATCH($GJ$3,'SO Januari 2026 rev.2'!$B$5:$XK$5,0))</f>
        <v>369.61070967741654</v>
      </c>
      <c r="GK13" s="421">
        <f>INDEX('Summary sales'!$A$6:$CA$50,MATCH(B13,'Summary sales'!$A$6:$A$50,0),MATCH($GJ$3,'Summary sales'!$A$7:$CA$7,0))</f>
        <v>1303.2299999999814</v>
      </c>
      <c r="GL13" s="421">
        <f t="shared" ref="GL13:GL17" si="485">GK13-GJ13</f>
        <v>933.61929032256489</v>
      </c>
      <c r="GM13" s="706">
        <f t="shared" ref="GM13:GM17" si="486">GK13/GJ13</f>
        <v>3.5259530253801237</v>
      </c>
      <c r="GN13" s="421">
        <f>INDEX('SO Januari 2026 rev.2'!$B$6:$BK$51,MATCH(B13,'SO Januari 2026 rev.2'!$B$6:$B$51,0),MATCH($GN$3,'SO Januari 2026 rev.2'!$B$5:$XK$5,0))</f>
        <v>0</v>
      </c>
      <c r="GO13" s="421">
        <f>INDEX('Summary sales'!$A$6:$CA$50,MATCH(B13,'Summary sales'!$A$6:$A$50,0),MATCH($GN$3,'Summary sales'!$A$7:$CA$7,0))</f>
        <v>0</v>
      </c>
      <c r="GP13" s="421">
        <f t="shared" ref="GP13:GP17" si="487">GO13-GN13</f>
        <v>0</v>
      </c>
      <c r="GQ13" s="706" t="e">
        <f t="shared" ref="GQ13:GQ17" si="488">GO13/GN13</f>
        <v>#DIV/0!</v>
      </c>
      <c r="GR13" s="421">
        <f>INDEX('SO Januari 2026 rev.2'!$B$6:$BK$51,MATCH(B13,'SO Januari 2026 rev.2'!$B$6:$B$51,0),MATCH($GR$3,'SO Januari 2026 rev.2'!$B$5:$XK$5,0))</f>
        <v>3500</v>
      </c>
      <c r="GS13" s="421">
        <f>INDEX('Summary sales'!$A$6:$CA$50,MATCH($B13,'Summary sales'!$A$6:$A$50,0),MATCH($GR$3,'Summary sales'!$A$7:$CA$7,0))</f>
        <v>4710.8020000001416</v>
      </c>
      <c r="GT13" s="421">
        <f t="shared" ref="GT13:GT17" si="489">GS13-GR13</f>
        <v>1210.8020000001416</v>
      </c>
      <c r="GU13" s="706">
        <f t="shared" ref="GU13:GU17" si="490">GS13/GR13</f>
        <v>1.3459434285714691</v>
      </c>
      <c r="GV13" s="421">
        <f>INDEX('SO Januari 2026 rev.2'!$B$6:$BK$51,MATCH(B13,'SO Januari 2026 rev.2'!$B$6:$B$51,0),MATCH($GV$3,'SO Januari 2026 rev.2'!$B$5:$XK$5,0))</f>
        <v>1121.900322580635</v>
      </c>
      <c r="GW13" s="421">
        <f>INDEX('Summary sales'!$A$6:$CA$50,MATCH($B13,'Summary sales'!$A$6:$A$50,0),MATCH($GV$3,'Summary sales'!$A$7:$CA$7,0))</f>
        <v>1155.6200000001118</v>
      </c>
      <c r="GX13" s="421">
        <f t="shared" ref="GX13:GX17" si="491">GW13-GV13</f>
        <v>33.719677419476739</v>
      </c>
      <c r="GY13" s="706">
        <f t="shared" ref="GY13:GY17" si="492">GW13/GV13</f>
        <v>1.0300558585649691</v>
      </c>
      <c r="GZ13" s="421">
        <f>INDEX('SO Januari 2026 rev.2'!$B$6:$BK$51,MATCH(B13,'SO Januari 2026 rev.2'!$B$6:$B$51,0),MATCH($GZ$3,'SO Januari 2026 rev.2'!$B$5:$XK$5,0))</f>
        <v>1500</v>
      </c>
      <c r="HA13" s="421">
        <f>INDEX('Summary sales'!$A$6:$CA$50,MATCH(B13,'Summary sales'!$A$6:$A$50,0),MATCH($GZ$3,'Summary sales'!$A$7:$CA$7,0))</f>
        <v>1587.5</v>
      </c>
      <c r="HB13" s="421">
        <f t="shared" ref="HB13:HB17" si="493">HA13-GZ13</f>
        <v>87.5</v>
      </c>
      <c r="HC13" s="706">
        <f t="shared" ref="HC13:HC17" si="494">HA13/GZ13</f>
        <v>1.0583333333333333</v>
      </c>
      <c r="HD13" s="421">
        <f>INDEX('SO Januari 2026 rev.2'!$B$6:$BK$51,MATCH(B13,'SO Januari 2026 rev.2'!$B$6:$B$51,0),MATCH($HD$3,'SO Januari 2026 rev.2'!$B$5:$XK$5,0))</f>
        <v>2549.7025806451697</v>
      </c>
      <c r="HE13" s="421">
        <f>INDEX('Summary sales'!$A$6:$CA$50,MATCH(B13,'Summary sales'!$A$6:$A$50,0),MATCH($HD$3,'Summary sales'!$A$7:$CA$7,0))</f>
        <v>4734.1400000001304</v>
      </c>
      <c r="HF13" s="421">
        <f t="shared" ref="HF13:HF17" si="495">HE13-HD13</f>
        <v>2184.4374193549606</v>
      </c>
      <c r="HG13" s="706">
        <f t="shared" ref="HG13:HG17" si="496">HE13/HD13</f>
        <v>1.8567420513816228</v>
      </c>
      <c r="HH13" s="421">
        <f>INDEX('SO Januari 2026 rev.2'!$B$6:$BK$51,MATCH(B13,'SO Januari 2026 rev.2'!$B$6:$B$51,0),MATCH($HH$3,'SO Januari 2026 rev.2'!$B$5:$XK$5,0))</f>
        <v>0</v>
      </c>
      <c r="HI13" s="421">
        <f>INDEX('Summary sales'!$A$6:$CA$50,MATCH(B13,'Summary sales'!$A$6:$A$50,0),MATCH($HH$3,'Summary sales'!$A$7:$CA$7,0))</f>
        <v>0</v>
      </c>
      <c r="HJ13" s="421">
        <f t="shared" ref="HJ13:HJ17" si="497">HI13-HH13</f>
        <v>0</v>
      </c>
      <c r="HK13" s="707" t="e">
        <f t="shared" ref="HK13:HK17" si="498">HI13/HH13</f>
        <v>#DIV/0!</v>
      </c>
    </row>
    <row r="14" spans="1:234" ht="15" customHeight="1">
      <c r="A14" s="769"/>
      <c r="B14" s="462">
        <f t="shared" si="389"/>
        <v>46030</v>
      </c>
      <c r="C14" s="462" t="str">
        <f t="shared" si="390"/>
        <v>Kam</v>
      </c>
      <c r="D14" s="421">
        <f>SUMIF($H$4:$HJ$4,$D$4,H14:HJ14)</f>
        <v>165505.47038709672</v>
      </c>
      <c r="E14" s="421">
        <f ca="1">SUMIF($H$4:$HJ$4,$E$4,H14:HJ14)</f>
        <v>179778.8700000018</v>
      </c>
      <c r="F14" s="421">
        <f t="shared" ca="1" si="391"/>
        <v>14273.399612905079</v>
      </c>
      <c r="G14" s="706">
        <f t="shared" ca="1" si="392"/>
        <v>1.0862412558299213</v>
      </c>
      <c r="H14" s="421">
        <f>INDEX('SO Januari 2026 rev.2'!$B$6:$BK$51,MATCH(B14,'SO Januari 2026 rev.2'!$B$6:$B$51,0),MATCH($H$3,'SO Januari 2026 rev.2'!$B$5:$XK$5,0))</f>
        <v>812.17000000000064</v>
      </c>
      <c r="I14" s="421">
        <f>INDEX('Summary sales'!$A$6:$CA$50,MATCH(B14,'Summary sales'!$A$6:$A$50,0),MATCH($H$3,'Summary sales'!$A$7:$CA$7,0))</f>
        <v>470.53000000002794</v>
      </c>
      <c r="J14" s="421">
        <f t="shared" si="393"/>
        <v>-341.6399999999727</v>
      </c>
      <c r="K14" s="706">
        <f t="shared" si="394"/>
        <v>0.57934915103984086</v>
      </c>
      <c r="L14" s="421">
        <f>INDEX('SO Januari 2026 rev.2'!$B$6:$BK$51,MATCH(B14,'SO Januari 2026 rev.2'!$B$6:$B$51,0),MATCH($L$3,'SO Januari 2026 rev.2'!$B$5:$XK$5,0))</f>
        <v>3000</v>
      </c>
      <c r="M14" s="421">
        <f>INDEX('Summary sales'!$A$6:$CA$50,MATCH($B14,'Summary sales'!$A$6:$A$50,0),MATCH($L$3,'Summary sales'!$A$7:$CA$7,0))</f>
        <v>3443.519999999553</v>
      </c>
      <c r="N14" s="421">
        <f t="shared" si="395"/>
        <v>443.51999999955297</v>
      </c>
      <c r="O14" s="706">
        <f t="shared" si="396"/>
        <v>1.147839999999851</v>
      </c>
      <c r="P14" s="421">
        <f>INDEX('SO Januari 2026 rev.2'!$B$6:$BK$51,MATCH(B14,'SO Januari 2026 rev.2'!$B$6:$B$51,0),MATCH($P$3,'SO Januari 2026 rev.2'!$B$5:$XK$5,0))</f>
        <v>1129.7312903225857</v>
      </c>
      <c r="Q14" s="421">
        <f>INDEX('Summary sales'!$A$6:$CA$50,MATCH($B14,'Summary sales'!$A$6:$A$50,0),MATCH($P$3,'Summary sales'!$A$7:$CA$7,0))</f>
        <v>1006.7200000002049</v>
      </c>
      <c r="R14" s="421">
        <f t="shared" si="397"/>
        <v>-123.01129032238077</v>
      </c>
      <c r="S14" s="706">
        <f t="shared" si="398"/>
        <v>0.89111455850067156</v>
      </c>
      <c r="T14" s="421">
        <f>INDEX('SO Januari 2026 rev.2'!$B$6:$BK$51,MATCH(B14,'SO Januari 2026 rev.2'!$B$6:$B$51,0),MATCH($T$3,'SO Januari 2026 rev.2'!$B$5:$XK$5,0))</f>
        <v>3282.5161290322658</v>
      </c>
      <c r="U14" s="421">
        <f>INDEX('Summary sales'!$A$6:$CA$50,MATCH($B14,'Summary sales'!$A$6:$A$50,0),MATCH($T$3,'Summary sales'!$A$7:$CA$7,0))</f>
        <v>3558.7700000000186</v>
      </c>
      <c r="V14" s="421">
        <f t="shared" si="399"/>
        <v>276.25387096775285</v>
      </c>
      <c r="W14" s="706">
        <f t="shared" si="400"/>
        <v>1.0841591815876916</v>
      </c>
      <c r="X14" s="421">
        <f>INDEX('SO Januari 2026 rev.2'!$B$6:$BK$51,MATCH(B14,'SO Januari 2026 rev.2'!$B$6:$B$51,0),MATCH($X$3,'SO Januari 2026 rev.2'!$B$5:$XK$5,0))</f>
        <v>644.02064516129076</v>
      </c>
      <c r="Y14" s="421">
        <f>INDEX('Summary sales'!$A$6:$CA$50,MATCH($B14,'Summary sales'!$A$6:$A$50,0),MATCH($X$3,'Summary sales'!$A$7:$CA$7,0))</f>
        <v>710.33000000007451</v>
      </c>
      <c r="Z14" s="421">
        <f t="shared" si="401"/>
        <v>66.309354838783747</v>
      </c>
      <c r="AA14" s="706">
        <f t="shared" si="402"/>
        <v>1.1029615359957552</v>
      </c>
      <c r="AB14" s="421">
        <f>INDEX('SO Januari 2026 rev.2'!$B$6:$BK$51,MATCH(B14,'SO Januari 2026 rev.2'!$B$6:$B$51,0),MATCH($AB$3,'SO Januari 2026 rev.2'!$B$5:$XK$5,0))</f>
        <v>5500</v>
      </c>
      <c r="AC14" s="421">
        <f>INDEX('Summary sales'!$A$6:$CA$50,MATCH($B14,'Summary sales'!$A$6:$A$50,0),MATCH($AB$3,'Summary sales'!$A$7:$CA$7,0))</f>
        <v>6176.6000000005588</v>
      </c>
      <c r="AD14" s="421">
        <f t="shared" si="403"/>
        <v>676.60000000055879</v>
      </c>
      <c r="AE14" s="706">
        <f t="shared" si="404"/>
        <v>1.1230181818182834</v>
      </c>
      <c r="AF14" s="421">
        <f>INDEX('SO Januari 2026 rev.2'!$B$6:$BK$51,MATCH(B14,'SO Januari 2026 rev.2'!$B$6:$B$51,0),MATCH($AF$3,'SO Januari 2026 rev.2'!$B$5:$XK$5,0))</f>
        <v>166.97064516129021</v>
      </c>
      <c r="AG14" s="421">
        <f>INDEX('Summary sales'!$A$6:$CA$50,MATCH($B14,'Summary sales'!$A$6:$A$50,0),MATCH($AF$3,'Summary sales'!$A$7:$CA$7,0))</f>
        <v>539.58999999999651</v>
      </c>
      <c r="AH14" s="421">
        <f t="shared" si="405"/>
        <v>372.61935483870627</v>
      </c>
      <c r="AI14" s="706">
        <f t="shared" si="406"/>
        <v>3.2316458948742977</v>
      </c>
      <c r="AJ14" s="421">
        <f>INDEX('SO Januari 2026 rev.2'!$B$6:$BK$51,MATCH(B14,'SO Januari 2026 rev.2'!$B$6:$B$51,0),MATCH($AJ$3,'SO Januari 2026 rev.2'!$B$5:$XK$5,0))</f>
        <v>603.76322580644887</v>
      </c>
      <c r="AK14" s="421">
        <f>INDEX('Summary sales'!$A$6:$CA$50,MATCH($B14,'Summary sales'!$A$6:$A$50,0),MATCH($AJ$3,'Summary sales'!$A$7:$CA$7,0))</f>
        <v>935.97999999998137</v>
      </c>
      <c r="AL14" s="421">
        <f t="shared" si="407"/>
        <v>332.2167741935325</v>
      </c>
      <c r="AM14" s="706">
        <f t="shared" si="408"/>
        <v>1.550243472927304</v>
      </c>
      <c r="AN14" s="421">
        <f>INDEX('SO Januari 2026 rev.2'!$B$6:$BK$51,MATCH(B14,'SO Januari 2026 rev.2'!$B$6:$B$51,0),MATCH($AN$3,'SO Januari 2026 rev.2'!$B$5:$XK$5,0))</f>
        <v>673.27548387096704</v>
      </c>
      <c r="AO14" s="421">
        <f>INDEX('Summary sales'!$A$6:$CA$50,MATCH($B14,'Summary sales'!$A$6:$A$50,0),MATCH($AN$3,'Summary sales'!$A$7:$CA$7,0))</f>
        <v>629.67000000004191</v>
      </c>
      <c r="AP14" s="421">
        <f t="shared" si="409"/>
        <v>-43.605483870925127</v>
      </c>
      <c r="AQ14" s="706">
        <f t="shared" si="410"/>
        <v>0.93523381600022426</v>
      </c>
      <c r="AR14" s="421">
        <f>INDEX('SO Januari 2026 rev.2'!$B$6:$BK$51,MATCH(B14,'SO Januari 2026 rev.2'!$B$6:$B$51,0),MATCH($AR$3,'SO Januari 2026 rev.2'!$B$5:$XK$5,0))</f>
        <v>4514.1990322580623</v>
      </c>
      <c r="AS14" s="421">
        <f>INDEX('Summary sales'!$A$6:$CA$50,MATCH($B14,'Summary sales'!$A$6:$A$50,0),MATCH($AR$3,'Summary sales'!$A$7:$CA$7,0))</f>
        <v>5792.8000000007451</v>
      </c>
      <c r="AT14" s="421">
        <f t="shared" si="411"/>
        <v>1278.6009677426828</v>
      </c>
      <c r="AU14" s="706">
        <f t="shared" si="412"/>
        <v>1.2832398302790626</v>
      </c>
      <c r="AV14" s="421">
        <f>INDEX('SO Januari 2026 rev.2'!$B$6:$BK$51,MATCH(B14,'SO Januari 2026 rev.2'!$B$6:$B$51,0),MATCH($AV$3,'SO Januari 2026 rev.2'!$B$5:$XK$5,0))</f>
        <v>6823.0622580645213</v>
      </c>
      <c r="AW14" s="421">
        <f ca="1">INDEX('Summary sales'!$A$6:$CA$50,MATCH($B14,'Summary sales'!$A$6:$A$50,0),MATCH($AV$3,'Summary sales'!$A$7:$CA$7,0))</f>
        <v>5699.4599999999627</v>
      </c>
      <c r="AX14" s="421">
        <f t="shared" ca="1" si="413"/>
        <v>-1123.6022580645586</v>
      </c>
      <c r="AY14" s="706">
        <f t="shared" ca="1" si="414"/>
        <v>0.83532287768054347</v>
      </c>
      <c r="AZ14" s="421">
        <f>INDEX('SO Januari 2026 rev.2'!$B$6:$BK$51,MATCH(B14,'SO Januari 2026 rev.2'!$B$6:$B$51,0),MATCH($AZ$3,'SO Januari 2026 rev.2'!$B$5:$XK$5,0))</f>
        <v>2874.3264516129029</v>
      </c>
      <c r="BA14" s="421">
        <f>INDEX('Summary sales'!$A$6:$CA$50,MATCH($B14,'Summary sales'!$A$6:$A$50,0),MATCH($AZ$3,'Summary sales'!$A$7:$CA$7,0))</f>
        <v>2829.2700000000186</v>
      </c>
      <c r="BB14" s="421">
        <f t="shared" si="415"/>
        <v>-45.056451612884302</v>
      </c>
      <c r="BC14" s="706">
        <f t="shared" si="416"/>
        <v>0.98432451832755419</v>
      </c>
      <c r="BD14" s="421">
        <f>INDEX('SO Januari 2026 rev.2'!$B$6:$BK$51,MATCH(B14,'SO Januari 2026 rev.2'!$B$6:$B$51,0),MATCH($BD$3,'SO Januari 2026 rev.2'!$B$5:$XK$5,0))</f>
        <v>500</v>
      </c>
      <c r="BE14" s="421">
        <f>INDEX('Summary sales'!$A$6:$CA$50,MATCH($B14,'Summary sales'!$A$6:$A$50,0),MATCH($BD$3,'Summary sales'!$A$7:$CA$7,0))</f>
        <v>14.509999999999991</v>
      </c>
      <c r="BF14" s="421">
        <f t="shared" si="417"/>
        <v>-485.49</v>
      </c>
      <c r="BG14" s="706">
        <f t="shared" si="418"/>
        <v>2.9019999999999983E-2</v>
      </c>
      <c r="BH14" s="421">
        <f>INDEX('SO Januari 2026 rev.2'!$B$6:$BK$51,MATCH(B14,'SO Januari 2026 rev.2'!$B$6:$B$51,0),MATCH($BH$3,'SO Januari 2026 rev.2'!$B$5:$XK$5,0))</f>
        <v>3600</v>
      </c>
      <c r="BI14" s="421">
        <f>INDEX('Summary sales'!$A$6:$CA$50,MATCH($B14,'Summary sales'!$A$6:$A$50,0),MATCH($BH$3,'Summary sales'!$A$7:$CA$7,0))</f>
        <v>2488.6900000000605</v>
      </c>
      <c r="BJ14" s="421">
        <f t="shared" si="419"/>
        <v>-1111.3099999999395</v>
      </c>
      <c r="BK14" s="706">
        <f t="shared" si="420"/>
        <v>0.69130277777779459</v>
      </c>
      <c r="BL14" s="421">
        <f>INDEX('SO Januari 2026 rev.2'!$B$6:$BK$51,MATCH(B14,'SO Januari 2026 rev.2'!$B$6:$B$51,0),MATCH($BL$3,'SO Januari 2026 rev.2'!$B$5:$XK$5,0))</f>
        <v>8706.0570967741915</v>
      </c>
      <c r="BM14" s="421">
        <f>INDEX('Summary sales'!$A$6:$CA$50,MATCH($B14,'Summary sales'!$A$6:$A$50,0),MATCH($BL$3,'Summary sales'!$A$7:$CA$7,0))</f>
        <v>10114.510000000009</v>
      </c>
      <c r="BN14" s="421">
        <f t="shared" si="421"/>
        <v>1408.4529032258179</v>
      </c>
      <c r="BO14" s="706">
        <f t="shared" si="422"/>
        <v>1.1617785051912517</v>
      </c>
      <c r="BP14" s="421">
        <f>INDEX('SO Januari 2026 rev.2'!$B$6:$BK$51,MATCH(B14,'SO Januari 2026 rev.2'!$B$6:$B$51,0),MATCH($BP$3,'SO Januari 2026 rev.2'!$B$5:$XK$5,0))</f>
        <v>926.09448387096791</v>
      </c>
      <c r="BQ14" s="421">
        <f>INDEX('Summary sales'!$A$6:$CA$50,MATCH($B14,'Summary sales'!$A$6:$A$50,0),MATCH($BP$3,'Summary sales'!$A$7:$CA$7,0))</f>
        <v>1527.7989999999991</v>
      </c>
      <c r="BR14" s="421">
        <f t="shared" si="423"/>
        <v>601.70451612903116</v>
      </c>
      <c r="BS14" s="706">
        <f t="shared" si="424"/>
        <v>1.6497226002405023</v>
      </c>
      <c r="BT14" s="421">
        <f>INDEX('SO Januari 2026 rev.2'!$B$6:$BK$51,MATCH(B14,'SO Januari 2026 rev.2'!$B$6:$B$51,0),MATCH($BT$3,'SO Januari 2026 rev.2'!$B$5:$XK$5,0))</f>
        <v>5500</v>
      </c>
      <c r="BU14" s="421">
        <f ca="1">INDEX('Summary sales'!$A$6:$CA$50,MATCH($B14,'Summary sales'!$A$6:$A$50,0),MATCH($BT$3,'Summary sales'!$A$7:$CA$7,0))</f>
        <v>4785.71</v>
      </c>
      <c r="BV14" s="421">
        <f t="shared" ca="1" si="425"/>
        <v>-714.29</v>
      </c>
      <c r="BW14" s="706">
        <f t="shared" ca="1" si="426"/>
        <v>0.87012909090909096</v>
      </c>
      <c r="BX14" s="421">
        <f>INDEX('SO Januari 2026 rev.2'!$B$6:$BK$51,MATCH(B14,'SO Januari 2026 rev.2'!$B$6:$B$51,0),MATCH($BX$3,'SO Januari 2026 rev.2'!$B$5:$XK$5,0))</f>
        <v>70.054838709677327</v>
      </c>
      <c r="BY14" s="421">
        <f>INDEX('Summary sales'!$A$6:$CA$50,MATCH($B14,'Summary sales'!$A$6:$A$50,0),MATCH($BX$3,'Summary sales'!$A$7:$CA$7,0))</f>
        <v>97.69999999999709</v>
      </c>
      <c r="BZ14" s="421">
        <f t="shared" si="427"/>
        <v>27.645161290319763</v>
      </c>
      <c r="CA14" s="706">
        <f t="shared" si="428"/>
        <v>1.3946217249159247</v>
      </c>
      <c r="CB14" s="421">
        <f>INDEX('SO Januari 2026 rev.2'!$B$6:$BK$51,MATCH(B14,'SO Januari 2026 rev.2'!$B$6:$B$51,0),MATCH($CB$3,'SO Januari 2026 rev.2'!$B$5:$XK$5,0))</f>
        <v>89.451612903225808</v>
      </c>
      <c r="CC14" s="421">
        <f>INDEX('Summary sales'!$A$6:$CA$50,MATCH($B14,'Summary sales'!$A$6:$A$50,0),MATCH($CB$3,'Summary sales'!$A$7:$CA$7,0))</f>
        <v>56.005000000004657</v>
      </c>
      <c r="CD14" s="421">
        <f t="shared" si="429"/>
        <v>-33.446612903221151</v>
      </c>
      <c r="CE14" s="706">
        <f t="shared" si="430"/>
        <v>0.62609267940863478</v>
      </c>
      <c r="CF14" s="421">
        <f>INDEX('SO Januari 2026 rev.2'!$B$6:$BK$51,MATCH(B14,'SO Januari 2026 rev.2'!$B$6:$B$51,0),MATCH($CF$3,'SO Januari 2026 rev.2'!$B$5:$XK$5,0))</f>
        <v>3500</v>
      </c>
      <c r="CG14" s="421">
        <f>INDEX('Summary sales'!$A$6:$CA$50,MATCH($B14,'Summary sales'!$A$6:$A$50,0),MATCH($CF$3,'Summary sales'!$A$7:$CA$7,0))</f>
        <v>3624.7000000001863</v>
      </c>
      <c r="CH14" s="421">
        <f t="shared" si="431"/>
        <v>124.70000000018626</v>
      </c>
      <c r="CI14" s="706">
        <f t="shared" si="432"/>
        <v>1.0356285714286246</v>
      </c>
      <c r="CJ14" s="421">
        <f>INDEX('SO Januari 2026 rev.2'!$B$6:$BK$51,MATCH(B14,'SO Januari 2026 rev.2'!$B$6:$B$51,0),MATCH($CJ$3,'SO Januari 2026 rev.2'!$B$5:$XK$5,0))</f>
        <v>0</v>
      </c>
      <c r="CK14" s="421">
        <f>INDEX('Summary sales'!$A$6:$CA$50,MATCH($B14,'Summary sales'!$A$6:$A$50,0),MATCH($CJ$3,'Summary sales'!$A$7:$CA$7,0))</f>
        <v>0</v>
      </c>
      <c r="CL14" s="421">
        <f t="shared" si="433"/>
        <v>0</v>
      </c>
      <c r="CM14" s="706" t="e">
        <f t="shared" si="434"/>
        <v>#DIV/0!</v>
      </c>
      <c r="CN14" s="421">
        <f>INDEX('SO Januari 2026 rev.2'!$B$6:$BK$51,MATCH(B14,'SO Januari 2026 rev.2'!$B$6:$B$51,0),MATCH($CN$3,'SO Januari 2026 rev.2'!$B$5:$XK$5,0))</f>
        <v>2901.4806451612722</v>
      </c>
      <c r="CO14" s="421">
        <f>INDEX('Summary sales'!$A$6:$CA$50,MATCH($B14,'Summary sales'!$A$6:$A$50,0),MATCH($CN$3,'Summary sales'!$A$7:$CA$7,0))</f>
        <v>2557.3999999994412</v>
      </c>
      <c r="CP14" s="421">
        <f t="shared" si="435"/>
        <v>-344.08064516183094</v>
      </c>
      <c r="CQ14" s="706">
        <f t="shared" si="436"/>
        <v>0.88141204879803492</v>
      </c>
      <c r="CR14" s="421">
        <f>INDEX('SO Januari 2026 rev.2'!$B$6:$BK$51,MATCH(B14,'SO Januari 2026 rev.2'!$B$6:$B$51,0),MATCH($CR$3,'SO Januari 2026 rev.2'!$B$5:$XK$5,0))</f>
        <v>3500</v>
      </c>
      <c r="CS14" s="421">
        <f>INDEX('Summary sales'!$A$6:$CA$50,MATCH($B14,'Summary sales'!$A$6:$A$50,0),MATCH($CR$3,'Summary sales'!$A$7:$CA$7,0))</f>
        <v>4723.8799999999756</v>
      </c>
      <c r="CT14" s="421">
        <f t="shared" si="437"/>
        <v>1223.8799999999756</v>
      </c>
      <c r="CU14" s="706">
        <f t="shared" si="438"/>
        <v>1.3496799999999931</v>
      </c>
      <c r="CV14" s="421">
        <f>INDEX('SO Januari 2026 rev.2'!$B$6:$BK$51,MATCH(B14,'SO Januari 2026 rev.2'!$B$6:$B$51,0),MATCH($CV$3,'SO Januari 2026 rev.2'!$B$5:$XK$5,0))</f>
        <v>0</v>
      </c>
      <c r="CW14" s="421">
        <f>INDEX('Summary sales'!$A$6:$CA$50,MATCH($B14,'Summary sales'!$A$6:$A$50,0),MATCH($CV$3,'Summary sales'!$A$7:$CA$7,0))</f>
        <v>0</v>
      </c>
      <c r="CX14" s="421">
        <f t="shared" si="439"/>
        <v>0</v>
      </c>
      <c r="CY14" s="706" t="e">
        <f t="shared" si="440"/>
        <v>#DIV/0!</v>
      </c>
      <c r="CZ14" s="421">
        <f>INDEX('SO Januari 2026 rev.2'!$B$6:$BK$51,MATCH(B14,'SO Januari 2026 rev.2'!$B$6:$B$51,0),MATCH($CZ$3,'SO Januari 2026 rev.2'!$B$5:$XK$5,0))</f>
        <v>11659.554548387085</v>
      </c>
      <c r="DA14" s="421">
        <f>INDEX('Summary sales'!$A$6:$CA$50,MATCH($B14,'Summary sales'!$A$6:$A$50,0),MATCH($CZ$3,'Summary sales'!$A$7:$CA$7,0))</f>
        <v>17737.865000002086</v>
      </c>
      <c r="DB14" s="421">
        <f t="shared" si="441"/>
        <v>6078.3104516150015</v>
      </c>
      <c r="DC14" s="706">
        <f t="shared" si="442"/>
        <v>1.5213158381300116</v>
      </c>
      <c r="DD14" s="421">
        <f>INDEX('SO Januari 2026 rev.2'!$B$6:$BK$51,MATCH(B14,'SO Januari 2026 rev.2'!$B$6:$B$51,0),MATCH($DD$3,'SO Januari 2026 rev.2'!$B$5:$XK$5,0))</f>
        <v>2020.8603225806428</v>
      </c>
      <c r="DE14" s="421">
        <f>INDEX('Summary sales'!$A$6:$CA$50,MATCH($B14,'Summary sales'!$A$6:$A$50,0),MATCH($DD$3,'Summary sales'!$A$7:$CA$7,0))</f>
        <v>1812.7299999995157</v>
      </c>
      <c r="DF14" s="421">
        <f t="shared" si="443"/>
        <v>-208.13032258112707</v>
      </c>
      <c r="DG14" s="706">
        <f t="shared" si="444"/>
        <v>0.89700905091978633</v>
      </c>
      <c r="DH14" s="421">
        <f>INDEX('SO Januari 2026 rev.2'!$B$6:$BK$51,MATCH(B14,'SO Januari 2026 rev.2'!$B$6:$B$51,0),MATCH($DH$3,'SO Januari 2026 rev.2'!$B$5:$XK$5,0))</f>
        <v>678.69999999999845</v>
      </c>
      <c r="DI14" s="421">
        <f>INDEX('Summary sales'!$A$6:$CA$50,MATCH($B14,'Summary sales'!$A$6:$A$50,0),MATCH($DH$3,'Summary sales'!$A$7:$CA$7,0))</f>
        <v>0</v>
      </c>
      <c r="DJ14" s="421">
        <f t="shared" si="445"/>
        <v>-678.69999999999845</v>
      </c>
      <c r="DK14" s="706">
        <f t="shared" si="446"/>
        <v>0</v>
      </c>
      <c r="DL14" s="421">
        <f>INDEX('SO Januari 2026 rev.2'!$B$6:$BK$51,MATCH(B14,'SO Januari 2026 rev.2'!$B$6:$B$51,0),MATCH($DL$3,'SO Januari 2026 rev.2'!$B$5:$XK$5,0))</f>
        <v>7121.8519354838754</v>
      </c>
      <c r="DM14" s="421">
        <f>INDEX('Summary sales'!$A$6:$CA$50,MATCH($B14,'Summary sales'!$A$6:$A$50,0),MATCH($DL$3,'Summary sales'!$A$7:$CA$7,0))</f>
        <v>8065.339999999851</v>
      </c>
      <c r="DN14" s="421">
        <f t="shared" si="447"/>
        <v>943.48806451597557</v>
      </c>
      <c r="DO14" s="706">
        <f t="shared" si="448"/>
        <v>1.1324779106702774</v>
      </c>
      <c r="DP14" s="421">
        <f>INDEX('SO Januari 2026 rev.2'!$B$6:$BK$51,MATCH(B14,'SO Januari 2026 rev.2'!$B$6:$B$51,0),MATCH($DP$3,'SO Januari 2026 rev.2'!$B$5:$XK$5,0))</f>
        <v>2943.876774193548</v>
      </c>
      <c r="DQ14" s="421">
        <f>INDEX('Summary sales'!$A$6:$CA$50,MATCH($B14,'Summary sales'!$A$6:$A$50,0),MATCH($DP$3,'Summary sales'!$A$7:$CA$7,0))</f>
        <v>3603.609999999986</v>
      </c>
      <c r="DR14" s="421">
        <f t="shared" si="449"/>
        <v>659.73322580643799</v>
      </c>
      <c r="DS14" s="706">
        <f t="shared" si="450"/>
        <v>1.2241035465851544</v>
      </c>
      <c r="DT14" s="421">
        <f>INDEX('SO Januari 2026 rev.2'!$B$6:$BK$51,MATCH(B14,'SO Januari 2026 rev.2'!$B$6:$B$51,0),MATCH($DT$3,'SO Januari 2026 rev.2'!$B$5:$XK$5,0))</f>
        <v>2043.2745161290325</v>
      </c>
      <c r="DU14" s="421">
        <f>INDEX('Summary sales'!$A$6:$CA$50,MATCH($B14,'Summary sales'!$A$6:$A$50,0),MATCH($DT$3,'Summary sales'!$A$7:$CA$7,0))</f>
        <v>1331.660000000149</v>
      </c>
      <c r="DV14" s="421">
        <f t="shared" si="451"/>
        <v>-711.61451612888345</v>
      </c>
      <c r="DW14" s="706">
        <f t="shared" si="452"/>
        <v>0.65172838475124162</v>
      </c>
      <c r="DX14" s="421">
        <f>INDEX('SO Januari 2026 rev.2'!$B$6:$BK$51,MATCH(B14,'SO Januari 2026 rev.2'!$B$6:$B$51,0),MATCH($DX$3,'SO Januari 2026 rev.2'!$B$5:$XK$5,0))</f>
        <v>1439.5303225806451</v>
      </c>
      <c r="DY14" s="421">
        <f>INDEX('Summary sales'!$A$6:$CA$50,MATCH($B14,'Summary sales'!$A$6:$A$50,0),MATCH($DX$3,'Summary sales'!$A$7:$CA$7,0))</f>
        <v>2059.7000000000698</v>
      </c>
      <c r="DZ14" s="421">
        <f t="shared" si="453"/>
        <v>620.16967741942472</v>
      </c>
      <c r="EA14" s="706">
        <f t="shared" si="454"/>
        <v>1.4308139034595999</v>
      </c>
      <c r="EB14" s="421">
        <f>INDEX('SO Januari 2026 rev.2'!$B$6:$BK$51,MATCH(B14,'SO Januari 2026 rev.2'!$B$6:$B$51,0),MATCH($EB$3,'SO Januari 2026 rev.2'!$B$5:$XK$5,0))</f>
        <v>260.97419354838746</v>
      </c>
      <c r="EC14" s="421">
        <f>INDEX('Summary sales'!$A$6:$CA$50,MATCH($B14,'Summary sales'!$A$6:$A$50,0),MATCH($EB$3,'Summary sales'!$A$7:$CA$7,0))</f>
        <v>1668.0900000000256</v>
      </c>
      <c r="ED14" s="421">
        <f t="shared" si="455"/>
        <v>1407.115806451638</v>
      </c>
      <c r="EE14" s="706">
        <f t="shared" si="456"/>
        <v>6.3917814145510272</v>
      </c>
      <c r="EF14" s="421">
        <f>INDEX('SO Januari 2026 rev.2'!$B$6:$BK$51,MATCH(B14,'SO Januari 2026 rev.2'!$B$6:$B$51,0),MATCH($EF$3,'SO Januari 2026 rev.2'!$B$5:$XK$5,0))</f>
        <v>11007.047419354845</v>
      </c>
      <c r="EG14" s="421">
        <f>INDEX('Summary sales'!$A$6:$CA$50,MATCH($B14,'Summary sales'!$A$6:$A$50,0),MATCH($EF$3,'Summary sales'!$A$7:$CA$7,0))</f>
        <v>8035.1999999997206</v>
      </c>
      <c r="EH14" s="421">
        <f t="shared" si="457"/>
        <v>-2971.8474193551247</v>
      </c>
      <c r="EI14" s="706">
        <f t="shared" si="458"/>
        <v>0.73000503167366992</v>
      </c>
      <c r="EJ14" s="421">
        <f>INDEX('SO Januari 2026 rev.2'!$B$6:$BK$51,MATCH(B14,'SO Januari 2026 rev.2'!$B$6:$B$51,0),MATCH($EJ$3,'SO Januari 2026 rev.2'!$B$5:$XK$5,0))</f>
        <v>2999.5448387096776</v>
      </c>
      <c r="EK14" s="421">
        <f>INDEX('Summary sales'!$A$6:$CA$50,MATCH($B14,'Summary sales'!$A$6:$A$50,0),MATCH($EJ$3,'Summary sales'!$A$7:$CA$7,0))</f>
        <v>2106.9500000001863</v>
      </c>
      <c r="EL14" s="421">
        <f t="shared" si="459"/>
        <v>-892.59483870949134</v>
      </c>
      <c r="EM14" s="706">
        <f t="shared" si="460"/>
        <v>0.70242323862261002</v>
      </c>
      <c r="EN14" s="421">
        <f>INDEX('SO Januari 2026 rev.2'!$B$6:$BK$51,MATCH(B14,'SO Januari 2026 rev.2'!$B$6:$B$51,0),MATCH($EN$3,'SO Januari 2026 rev.2'!$B$5:$XK$5,0))</f>
        <v>3799.6741935483842</v>
      </c>
      <c r="EO14" s="421">
        <f>INDEX('Summary sales'!$A$6:$CA$50,MATCH($B14,'Summary sales'!$A$6:$A$50,0),MATCH($EN$3,'Summary sales'!$A$7:$CA$7,0))</f>
        <v>5164.6999999997206</v>
      </c>
      <c r="EP14" s="421">
        <f t="shared" si="461"/>
        <v>1365.0258064513364</v>
      </c>
      <c r="EQ14" s="706">
        <f t="shared" si="462"/>
        <v>1.3592481188963694</v>
      </c>
      <c r="ER14" s="421">
        <f>INDEX('SO Januari 2026 rev.2'!$B$6:$BK$51,MATCH(B14,'SO Januari 2026 rev.2'!$B$6:$B$51,0),MATCH($ER$3,'SO Januari 2026 rev.2'!$B$5:$XK$5,0))</f>
        <v>5500</v>
      </c>
      <c r="ES14" s="421">
        <f>INDEX('Summary sales'!$A$6:$CA$50,MATCH(B14,'Summary sales'!$A$6:$A$50,0),MATCH($ER$3,'Summary sales'!$A$7:$CA$7,0))</f>
        <v>5957.1300000000047</v>
      </c>
      <c r="ET14" s="421">
        <f t="shared" si="463"/>
        <v>457.13000000000466</v>
      </c>
      <c r="EU14" s="706">
        <f t="shared" si="464"/>
        <v>1.0831145454545463</v>
      </c>
      <c r="EV14" s="421">
        <f>INDEX('SO Januari 2026 rev.2'!$B$6:$BK$51,MATCH(B14,'SO Januari 2026 rev.2'!$B$6:$B$51,0),MATCH($EV$3,'SO Januari 2026 rev.2'!$B$5:$XK$5,0))</f>
        <v>5776.689677419351</v>
      </c>
      <c r="EW14" s="421">
        <f>INDEX('Summary sales'!$A$6:$CA$50,MATCH($B14,'Summary sales'!$A$6:$A$50,0),MATCH($EV$3,'Summary sales'!$A$7:$CA$7,0))</f>
        <v>2435.7099999999627</v>
      </c>
      <c r="EX14" s="421">
        <f t="shared" si="465"/>
        <v>-3340.9796774193883</v>
      </c>
      <c r="EY14" s="706">
        <f t="shared" si="466"/>
        <v>0.42164459855286524</v>
      </c>
      <c r="EZ14" s="421">
        <f>INDEX('SO Januari 2026 rev.2'!$B$6:$BK$51,MATCH(B14,'SO Januari 2026 rev.2'!$B$6:$B$51,0),MATCH($EZ$3,'SO Januari 2026 rev.2'!$B$5:$XK$5,0))</f>
        <v>24000</v>
      </c>
      <c r="FA14" s="421">
        <f>INDEX('Summary sales'!$A$6:$CA$50,MATCH($B14,'Summary sales'!$A$6:$A$50,0),MATCH($EZ$3,'Summary sales'!$A$7:$CA$7,0))</f>
        <v>31397.689999999944</v>
      </c>
      <c r="FB14" s="421">
        <f t="shared" si="467"/>
        <v>7397.6899999999441</v>
      </c>
      <c r="FC14" s="706">
        <f t="shared" si="468"/>
        <v>1.308237083333331</v>
      </c>
      <c r="FD14" s="421">
        <f>INDEX('SO Januari 2026 rev.2'!$B$6:$BK$51,MATCH(B14,'SO Januari 2026 rev.2'!$B$6:$B$51,0),MATCH($FD$3,'SO Januari 2026 rev.2'!$B$5:$XK$5,0))</f>
        <v>8000</v>
      </c>
      <c r="FE14" s="421">
        <f>INDEX('Summary sales'!$A$6:$CA$50,MATCH(B14,'Summary sales'!$A$6:$A$50,0),MATCH($FD$3,'Summary sales'!$A$7:$CA$7,0))</f>
        <v>4590.6300000001211</v>
      </c>
      <c r="FF14" s="421">
        <f t="shared" si="469"/>
        <v>-3409.3699999998789</v>
      </c>
      <c r="FG14" s="706">
        <f t="shared" si="470"/>
        <v>0.5738287500000151</v>
      </c>
      <c r="FH14" s="421">
        <f>INDEX('SO Januari 2026 rev.2'!$B$6:$BK$51,MATCH(B14,'SO Januari 2026 rev.2'!$B$6:$B$51,0),MATCH($FH$3,'SO Januari 2026 rev.2'!$B$5:$XK$5,0))</f>
        <v>2105.6477419354865</v>
      </c>
      <c r="FI14" s="421">
        <f>INDEX('Summary sales'!$A$6:$CA$50,MATCH(B14,'Summary sales'!$A$6:$A$50,0),MATCH($FH$3,'Summary sales'!$A$7:$CA$7,0))</f>
        <v>3868.8799999998882</v>
      </c>
      <c r="FJ14" s="421">
        <f t="shared" si="471"/>
        <v>1763.2322580644018</v>
      </c>
      <c r="FK14" s="706">
        <f t="shared" si="472"/>
        <v>1.8373823517335619</v>
      </c>
      <c r="FL14" s="421">
        <f>INDEX('SO Januari 2026 rev.2'!$B$6:$BK$51,MATCH(B14,'SO Januari 2026 rev.2'!$B$6:$B$51,0),MATCH($FL$3,'SO Januari 2026 rev.2'!$B$5:$XK$5,0))</f>
        <v>0</v>
      </c>
      <c r="FM14" s="421">
        <f>INDEX('Summary sales'!$A$6:$CA$50,MATCH(B14,'Summary sales'!$A$6:$A$50,0),MATCH($FL$3,'Summary sales'!$A$7:$CA$7,0))</f>
        <v>0</v>
      </c>
      <c r="FN14" s="421">
        <f t="shared" si="473"/>
        <v>0</v>
      </c>
      <c r="FO14" s="706" t="e">
        <f t="shared" si="474"/>
        <v>#DIV/0!</v>
      </c>
      <c r="FP14" s="421">
        <f>INDEX('SO Januari 2026 rev.2'!$B$6:$BK$51,MATCH(B14,'SO Januari 2026 rev.2'!$B$6:$B$51,0),MATCH($FP$3,'SO Januari 2026 rev.2'!$B$5:$XK$5,0))</f>
        <v>0</v>
      </c>
      <c r="FQ14" s="421">
        <f>INDEX('Summary sales'!$A$6:$CA$50,MATCH(B14,'Summary sales'!$A$6:$A$50,0),MATCH($FP$3,'Summary sales'!$A$7:$CA$7,0))</f>
        <v>0</v>
      </c>
      <c r="FR14" s="421">
        <f t="shared" si="475"/>
        <v>0</v>
      </c>
      <c r="FS14" s="706" t="e">
        <f t="shared" si="476"/>
        <v>#DIV/0!</v>
      </c>
      <c r="FT14" s="421">
        <f>INDEX('SO Januari 2026 rev.2'!$B$6:$BK$51,MATCH(B14,'SO Januari 2026 rev.2'!$B$6:$B$51,0),MATCH($FT$3,'SO Januari 2026 rev.2'!$B$5:$XK$5,0))</f>
        <v>726.8151612903232</v>
      </c>
      <c r="FU14" s="421">
        <f>INDEX('Summary sales'!$A$6:$CA$50,MATCH(B14,'Summary sales'!$A$6:$A$50,0),MATCH($FT$3,'Summary sales'!$A$7:$CA$7,0))</f>
        <v>815.09000000008382</v>
      </c>
      <c r="FV14" s="421">
        <f t="shared" si="477"/>
        <v>88.274838709760616</v>
      </c>
      <c r="FW14" s="706">
        <f t="shared" si="478"/>
        <v>1.1214543166009985</v>
      </c>
      <c r="FX14" s="421">
        <f>INDEX('SO Januari 2026 rev.2'!$B$6:$BK$51,MATCH(B14,'SO Januari 2026 rev.2'!$B$6:$B$51,0),MATCH($FX$3,'SO Januari 2026 rev.2'!$B$5:$XK$5,0))</f>
        <v>0</v>
      </c>
      <c r="FY14" s="421">
        <f>INDEX('Summary sales'!$A$6:$CA$50,MATCH(B14,'Summary sales'!$A$6:$A$50,0),MATCH($FX$3,'Summary sales'!$A$7:$CA$7,0))</f>
        <v>0</v>
      </c>
      <c r="FZ14" s="421">
        <f t="shared" si="479"/>
        <v>0</v>
      </c>
      <c r="GA14" s="706" t="e">
        <f t="shared" si="480"/>
        <v>#DIV/0!</v>
      </c>
      <c r="GB14" s="421">
        <f>INDEX('SO Januari 2026 rev.2'!$B$6:$BK$51,MATCH(B14,'SO Januari 2026 rev.2'!$B$6:$B$51,0),MATCH($GB$3,'SO Januari 2026 rev.2'!$B$5:$XK$5,0))</f>
        <v>3018.0416129032269</v>
      </c>
      <c r="GC14" s="421">
        <f>INDEX('Summary sales'!$A$6:$CA$50,MATCH(B14,'Summary sales'!$A$6:$A$50,0),MATCH($GB$3,'Summary sales'!$A$7:$CA$7,0))</f>
        <v>3427.5400000000373</v>
      </c>
      <c r="GD14" s="421">
        <f t="shared" si="481"/>
        <v>409.49838709681035</v>
      </c>
      <c r="GE14" s="706">
        <f t="shared" si="482"/>
        <v>1.1356834794278698</v>
      </c>
      <c r="GF14" s="421">
        <f>INDEX('SO Januari 2026 rev.2'!$B$6:$BK$51,MATCH(B14,'SO Januari 2026 rev.2'!$B$6:$B$51,0),MATCH($GF$3,'SO Januari 2026 rev.2'!$B$5:$XK$5,0))</f>
        <v>2044.9996774193546</v>
      </c>
      <c r="GG14" s="421">
        <f>INDEX('Summary sales'!$A$6:$CA$50,MATCH(B14,'Summary sales'!$A$6:$A$50,0),MATCH($GF$3,'Summary sales'!$A$7:$CA$7,0))</f>
        <v>3522.6299999998882</v>
      </c>
      <c r="GH14" s="421">
        <f t="shared" si="483"/>
        <v>1477.6303225805336</v>
      </c>
      <c r="GI14" s="706">
        <f t="shared" si="484"/>
        <v>1.7225577289308911</v>
      </c>
      <c r="GJ14" s="421">
        <f>INDEX('SO Januari 2026 rev.2'!$B$6:$BK$51,MATCH(B14,'SO Januari 2026 rev.2'!$B$6:$B$51,0),MATCH($GJ$3,'SO Januari 2026 rev.2'!$B$5:$XK$5,0))</f>
        <v>369.61070967741654</v>
      </c>
      <c r="GK14" s="421">
        <f>INDEX('Summary sales'!$A$6:$CA$50,MATCH(B14,'Summary sales'!$A$6:$A$50,0),MATCH($GJ$3,'Summary sales'!$A$7:$CA$7,0))</f>
        <v>155.29299999994691</v>
      </c>
      <c r="GL14" s="421">
        <f t="shared" si="485"/>
        <v>-214.31770967746962</v>
      </c>
      <c r="GM14" s="706">
        <f t="shared" si="486"/>
        <v>0.42015286877233965</v>
      </c>
      <c r="GN14" s="421">
        <f>INDEX('SO Januari 2026 rev.2'!$B$6:$BK$51,MATCH(B14,'SO Januari 2026 rev.2'!$B$6:$B$51,0),MATCH($GN$3,'SO Januari 2026 rev.2'!$B$5:$XK$5,0))</f>
        <v>0</v>
      </c>
      <c r="GO14" s="421">
        <f>INDEX('Summary sales'!$A$6:$CA$50,MATCH(B14,'Summary sales'!$A$6:$A$50,0),MATCH($GN$3,'Summary sales'!$A$7:$CA$7,0))</f>
        <v>0</v>
      </c>
      <c r="GP14" s="421">
        <f t="shared" si="487"/>
        <v>0</v>
      </c>
      <c r="GQ14" s="706" t="e">
        <f t="shared" si="488"/>
        <v>#DIV/0!</v>
      </c>
      <c r="GR14" s="421">
        <f>INDEX('SO Januari 2026 rev.2'!$B$6:$BK$51,MATCH(B14,'SO Januari 2026 rev.2'!$B$6:$B$51,0),MATCH($GR$3,'SO Januari 2026 rev.2'!$B$5:$XK$5,0))</f>
        <v>3500</v>
      </c>
      <c r="GS14" s="421">
        <f>INDEX('Summary sales'!$A$6:$CA$50,MATCH($B14,'Summary sales'!$A$6:$A$50,0),MATCH($GR$3,'Summary sales'!$A$7:$CA$7,0))</f>
        <v>5218.9210000000894</v>
      </c>
      <c r="GT14" s="421">
        <f t="shared" si="489"/>
        <v>1718.9210000000894</v>
      </c>
      <c r="GU14" s="706">
        <f t="shared" si="490"/>
        <v>1.4911202857143113</v>
      </c>
      <c r="GV14" s="421">
        <f>INDEX('SO Januari 2026 rev.2'!$B$6:$BK$51,MATCH(B14,'SO Januari 2026 rev.2'!$B$6:$B$51,0),MATCH($GV$3,'SO Januari 2026 rev.2'!$B$5:$XK$5,0))</f>
        <v>1121.900322580635</v>
      </c>
      <c r="GW14" s="421">
        <f>INDEX('Summary sales'!$A$6:$CA$50,MATCH($B14,'Summary sales'!$A$6:$A$50,0),MATCH($GV$3,'Summary sales'!$A$7:$CA$7,0))</f>
        <v>1547.1499999999069</v>
      </c>
      <c r="GX14" s="421">
        <f t="shared" si="491"/>
        <v>425.24967741927185</v>
      </c>
      <c r="GY14" s="706">
        <f t="shared" si="492"/>
        <v>1.3790440815999565</v>
      </c>
      <c r="GZ14" s="421">
        <f>INDEX('SO Januari 2026 rev.2'!$B$6:$BK$51,MATCH(B14,'SO Januari 2026 rev.2'!$B$6:$B$51,0),MATCH($GZ$3,'SO Januari 2026 rev.2'!$B$5:$XK$5,0))</f>
        <v>1500</v>
      </c>
      <c r="HA14" s="421">
        <f>INDEX('Summary sales'!$A$6:$CA$50,MATCH(B14,'Summary sales'!$A$6:$A$50,0),MATCH($GZ$3,'Summary sales'!$A$7:$CA$7,0))</f>
        <v>1505.2470000000321</v>
      </c>
      <c r="HB14" s="421">
        <f t="shared" si="493"/>
        <v>5.2470000000321306</v>
      </c>
      <c r="HC14" s="706">
        <f t="shared" si="494"/>
        <v>1.0034980000000213</v>
      </c>
      <c r="HD14" s="421">
        <f>INDEX('SO Januari 2026 rev.2'!$B$6:$BK$51,MATCH(B14,'SO Januari 2026 rev.2'!$B$6:$B$51,0),MATCH($HD$3,'SO Januari 2026 rev.2'!$B$5:$XK$5,0))</f>
        <v>2549.7025806451697</v>
      </c>
      <c r="HE14" s="421">
        <f>INDEX('Summary sales'!$A$6:$CA$50,MATCH(B14,'Summary sales'!$A$6:$A$50,0),MATCH($HD$3,'Summary sales'!$A$7:$CA$7,0))</f>
        <v>1966.9699999997392</v>
      </c>
      <c r="HF14" s="421">
        <f t="shared" si="495"/>
        <v>-582.73258064543052</v>
      </c>
      <c r="HG14" s="706">
        <f t="shared" si="496"/>
        <v>0.77145076250502231</v>
      </c>
      <c r="HH14" s="421">
        <f>INDEX('SO Januari 2026 rev.2'!$B$6:$BK$51,MATCH(B14,'SO Januari 2026 rev.2'!$B$6:$B$51,0),MATCH($HH$3,'SO Januari 2026 rev.2'!$B$5:$XK$5,0))</f>
        <v>0</v>
      </c>
      <c r="HI14" s="421">
        <f>INDEX('Summary sales'!$A$6:$CA$50,MATCH(B14,'Summary sales'!$A$6:$A$50,0),MATCH($HH$3,'Summary sales'!$A$7:$CA$7,0))</f>
        <v>0</v>
      </c>
      <c r="HJ14" s="421">
        <f t="shared" si="497"/>
        <v>0</v>
      </c>
      <c r="HK14" s="707" t="e">
        <f t="shared" si="498"/>
        <v>#DIV/0!</v>
      </c>
    </row>
    <row r="15" spans="1:234" ht="15" customHeight="1">
      <c r="A15" s="769"/>
      <c r="B15" s="462">
        <f t="shared" si="389"/>
        <v>46031</v>
      </c>
      <c r="C15" s="462" t="str">
        <f t="shared" si="390"/>
        <v>Jum</v>
      </c>
      <c r="D15" s="421">
        <f>SUMIF($H$4:$HJ$4,$D$4,H15:HJ15)</f>
        <v>165505.47038709672</v>
      </c>
      <c r="E15" s="421">
        <f ca="1">SUMIF($H$4:$HJ$4,$E$4,H15:HJ15)</f>
        <v>162664.92899999712</v>
      </c>
      <c r="F15" s="421">
        <f t="shared" ca="1" si="391"/>
        <v>-2840.5413870995981</v>
      </c>
      <c r="G15" s="706">
        <f t="shared" ca="1" si="392"/>
        <v>0.98283717522776781</v>
      </c>
      <c r="H15" s="421">
        <f>INDEX('SO Januari 2026 rev.2'!$B$6:$BK$51,MATCH(B15,'SO Januari 2026 rev.2'!$B$6:$B$51,0),MATCH($H$3,'SO Januari 2026 rev.2'!$B$5:$XK$5,0))</f>
        <v>812.17000000000064</v>
      </c>
      <c r="I15" s="421">
        <f>INDEX('Summary sales'!$A$6:$CA$50,MATCH(B15,'Summary sales'!$A$6:$A$50,0),MATCH($H$3,'Summary sales'!$A$7:$CA$7,0))</f>
        <v>911.39999999990687</v>
      </c>
      <c r="J15" s="421">
        <f t="shared" si="393"/>
        <v>99.229999999906227</v>
      </c>
      <c r="K15" s="706">
        <f t="shared" si="394"/>
        <v>1.1221788541806594</v>
      </c>
      <c r="L15" s="421">
        <f>INDEX('SO Januari 2026 rev.2'!$B$6:$BK$51,MATCH(B15,'SO Januari 2026 rev.2'!$B$6:$B$51,0),MATCH($L$3,'SO Januari 2026 rev.2'!$B$5:$XK$5,0))</f>
        <v>3000</v>
      </c>
      <c r="M15" s="421">
        <f>INDEX('Summary sales'!$A$6:$CA$50,MATCH($B15,'Summary sales'!$A$6:$A$50,0),MATCH($L$3,'Summary sales'!$A$7:$CA$7,0))</f>
        <v>2519.910000000149</v>
      </c>
      <c r="N15" s="421">
        <f t="shared" si="395"/>
        <v>-480.08999999985099</v>
      </c>
      <c r="O15" s="706">
        <f t="shared" si="396"/>
        <v>0.83997000000004962</v>
      </c>
      <c r="P15" s="421">
        <f>INDEX('SO Januari 2026 rev.2'!$B$6:$BK$51,MATCH(B15,'SO Januari 2026 rev.2'!$B$6:$B$51,0),MATCH($P$3,'SO Januari 2026 rev.2'!$B$5:$XK$5,0))</f>
        <v>1129.7312903225857</v>
      </c>
      <c r="Q15" s="421">
        <f>INDEX('Summary sales'!$A$6:$CA$50,MATCH($B15,'Summary sales'!$A$6:$A$50,0),MATCH($P$3,'Summary sales'!$A$7:$CA$7,0))</f>
        <v>1219.339999999851</v>
      </c>
      <c r="R15" s="421">
        <f t="shared" si="397"/>
        <v>89.608709677265324</v>
      </c>
      <c r="S15" s="706">
        <f t="shared" si="398"/>
        <v>1.0793186047380154</v>
      </c>
      <c r="T15" s="421">
        <f>INDEX('SO Januari 2026 rev.2'!$B$6:$BK$51,MATCH(B15,'SO Januari 2026 rev.2'!$B$6:$B$51,0),MATCH($T$3,'SO Januari 2026 rev.2'!$B$5:$XK$5,0))</f>
        <v>3282.5161290322658</v>
      </c>
      <c r="U15" s="421">
        <f>INDEX('Summary sales'!$A$6:$CA$50,MATCH($B15,'Summary sales'!$A$6:$A$50,0),MATCH($T$3,'Summary sales'!$A$7:$CA$7,0))</f>
        <v>3826.0299999997951</v>
      </c>
      <c r="V15" s="421">
        <f t="shared" si="399"/>
        <v>543.51387096752933</v>
      </c>
      <c r="W15" s="706">
        <f t="shared" si="400"/>
        <v>1.165578431179793</v>
      </c>
      <c r="X15" s="421">
        <f>INDEX('SO Januari 2026 rev.2'!$B$6:$BK$51,MATCH(B15,'SO Januari 2026 rev.2'!$B$6:$B$51,0),MATCH($X$3,'SO Januari 2026 rev.2'!$B$5:$XK$5,0))</f>
        <v>644.02064516129076</v>
      </c>
      <c r="Y15" s="421">
        <f>INDEX('Summary sales'!$A$6:$CA$50,MATCH($B15,'Summary sales'!$A$6:$A$50,0),MATCH($X$3,'Summary sales'!$A$7:$CA$7,0))</f>
        <v>597.16999999992549</v>
      </c>
      <c r="Z15" s="421">
        <f t="shared" si="401"/>
        <v>-46.850645161365264</v>
      </c>
      <c r="AA15" s="706">
        <f t="shared" si="402"/>
        <v>0.92725288309719978</v>
      </c>
      <c r="AB15" s="421">
        <f>INDEX('SO Januari 2026 rev.2'!$B$6:$BK$51,MATCH(B15,'SO Januari 2026 rev.2'!$B$6:$B$51,0),MATCH($AB$3,'SO Januari 2026 rev.2'!$B$5:$XK$5,0))</f>
        <v>5500</v>
      </c>
      <c r="AC15" s="421">
        <f>INDEX('Summary sales'!$A$6:$CA$50,MATCH($B15,'Summary sales'!$A$6:$A$50,0),MATCH($AB$3,'Summary sales'!$A$7:$CA$7,0))</f>
        <v>5659.3300000000745</v>
      </c>
      <c r="AD15" s="421">
        <f t="shared" si="403"/>
        <v>159.33000000007451</v>
      </c>
      <c r="AE15" s="706">
        <f t="shared" si="404"/>
        <v>1.0289690909091045</v>
      </c>
      <c r="AF15" s="421">
        <f>INDEX('SO Januari 2026 rev.2'!$B$6:$BK$51,MATCH(B15,'SO Januari 2026 rev.2'!$B$6:$B$51,0),MATCH($AF$3,'SO Januari 2026 rev.2'!$B$5:$XK$5,0))</f>
        <v>166.97064516129021</v>
      </c>
      <c r="AG15" s="421">
        <f>INDEX('Summary sales'!$A$6:$CA$50,MATCH($B15,'Summary sales'!$A$6:$A$50,0),MATCH($AF$3,'Summary sales'!$A$7:$CA$7,0))</f>
        <v>633.78999999997905</v>
      </c>
      <c r="AH15" s="421">
        <f t="shared" si="405"/>
        <v>466.81935483868881</v>
      </c>
      <c r="AI15" s="706">
        <f t="shared" si="406"/>
        <v>3.7958169197211338</v>
      </c>
      <c r="AJ15" s="421">
        <f>INDEX('SO Januari 2026 rev.2'!$B$6:$BK$51,MATCH(B15,'SO Januari 2026 rev.2'!$B$6:$B$51,0),MATCH($AJ$3,'SO Januari 2026 rev.2'!$B$5:$XK$5,0))</f>
        <v>603.76322580644887</v>
      </c>
      <c r="AK15" s="421">
        <f>INDEX('Summary sales'!$A$6:$CA$50,MATCH($B15,'Summary sales'!$A$6:$A$50,0),MATCH($AJ$3,'Summary sales'!$A$7:$CA$7,0))</f>
        <v>892.45999999996275</v>
      </c>
      <c r="AL15" s="421">
        <f t="shared" si="407"/>
        <v>288.69677419351387</v>
      </c>
      <c r="AM15" s="706">
        <f t="shared" si="408"/>
        <v>1.4781622362108928</v>
      </c>
      <c r="AN15" s="421">
        <f>INDEX('SO Januari 2026 rev.2'!$B$6:$BK$51,MATCH(B15,'SO Januari 2026 rev.2'!$B$6:$B$51,0),MATCH($AN$3,'SO Januari 2026 rev.2'!$B$5:$XK$5,0))</f>
        <v>673.27548387096704</v>
      </c>
      <c r="AO15" s="421">
        <f>INDEX('Summary sales'!$A$6:$CA$50,MATCH($B15,'Summary sales'!$A$6:$A$50,0),MATCH($AN$3,'Summary sales'!$A$7:$CA$7,0))</f>
        <v>578.71999999997206</v>
      </c>
      <c r="AP15" s="421">
        <f t="shared" si="409"/>
        <v>-94.555483870994976</v>
      </c>
      <c r="AQ15" s="706">
        <f t="shared" si="410"/>
        <v>0.85955899756314835</v>
      </c>
      <c r="AR15" s="421">
        <f>INDEX('SO Januari 2026 rev.2'!$B$6:$BK$51,MATCH(B15,'SO Januari 2026 rev.2'!$B$6:$B$51,0),MATCH($AR$3,'SO Januari 2026 rev.2'!$B$5:$XK$5,0))</f>
        <v>4514.1990322580623</v>
      </c>
      <c r="AS15" s="421">
        <f>INDEX('Summary sales'!$A$6:$CA$50,MATCH($B15,'Summary sales'!$A$6:$A$50,0),MATCH($AR$3,'Summary sales'!$A$7:$CA$7,0))</f>
        <v>6091.9499999992549</v>
      </c>
      <c r="AT15" s="421">
        <f t="shared" si="411"/>
        <v>1577.7509677411927</v>
      </c>
      <c r="AU15" s="706">
        <f t="shared" si="412"/>
        <v>1.3495085078142823</v>
      </c>
      <c r="AV15" s="421">
        <f>INDEX('SO Januari 2026 rev.2'!$B$6:$BK$51,MATCH(B15,'SO Januari 2026 rev.2'!$B$6:$B$51,0),MATCH($AV$3,'SO Januari 2026 rev.2'!$B$5:$XK$5,0))</f>
        <v>6823.0622580645213</v>
      </c>
      <c r="AW15" s="421">
        <f ca="1">INDEX('Summary sales'!$A$6:$CA$50,MATCH($B15,'Summary sales'!$A$6:$A$50,0),MATCH($AV$3,'Summary sales'!$A$7:$CA$7,0))</f>
        <v>5089.3700000001118</v>
      </c>
      <c r="AX15" s="421">
        <f t="shared" ca="1" si="413"/>
        <v>-1733.6922580644095</v>
      </c>
      <c r="AY15" s="706">
        <f t="shared" ca="1" si="414"/>
        <v>0.74590701469633058</v>
      </c>
      <c r="AZ15" s="421">
        <f>INDEX('SO Januari 2026 rev.2'!$B$6:$BK$51,MATCH(B15,'SO Januari 2026 rev.2'!$B$6:$B$51,0),MATCH($AZ$3,'SO Januari 2026 rev.2'!$B$5:$XK$5,0))</f>
        <v>2874.3264516129029</v>
      </c>
      <c r="BA15" s="421">
        <f>INDEX('Summary sales'!$A$6:$CA$50,MATCH($B15,'Summary sales'!$A$6:$A$50,0),MATCH($AZ$3,'Summary sales'!$A$7:$CA$7,0))</f>
        <v>1776.9400000000605</v>
      </c>
      <c r="BB15" s="421">
        <f t="shared" si="415"/>
        <v>-1097.3864516128424</v>
      </c>
      <c r="BC15" s="706">
        <f t="shared" si="416"/>
        <v>0.61821091998890609</v>
      </c>
      <c r="BD15" s="421">
        <f>INDEX('SO Januari 2026 rev.2'!$B$6:$BK$51,MATCH(B15,'SO Januari 2026 rev.2'!$B$6:$B$51,0),MATCH($BD$3,'SO Januari 2026 rev.2'!$B$5:$XK$5,0))</f>
        <v>500</v>
      </c>
      <c r="BE15" s="421">
        <f>INDEX('Summary sales'!$A$6:$CA$50,MATCH($B15,'Summary sales'!$A$6:$A$50,0),MATCH($BD$3,'Summary sales'!$A$7:$CA$7,0))</f>
        <v>0</v>
      </c>
      <c r="BF15" s="421">
        <f t="shared" si="417"/>
        <v>-500</v>
      </c>
      <c r="BG15" s="706">
        <f t="shared" si="418"/>
        <v>0</v>
      </c>
      <c r="BH15" s="421">
        <f>INDEX('SO Januari 2026 rev.2'!$B$6:$BK$51,MATCH(B15,'SO Januari 2026 rev.2'!$B$6:$B$51,0),MATCH($BH$3,'SO Januari 2026 rev.2'!$B$5:$XK$5,0))</f>
        <v>3600</v>
      </c>
      <c r="BI15" s="421">
        <f>INDEX('Summary sales'!$A$6:$CA$50,MATCH($B15,'Summary sales'!$A$6:$A$50,0),MATCH($BH$3,'Summary sales'!$A$7:$CA$7,0))</f>
        <v>2509.5100000000093</v>
      </c>
      <c r="BJ15" s="421">
        <f t="shared" si="419"/>
        <v>-1090.4899999999907</v>
      </c>
      <c r="BK15" s="706">
        <f t="shared" si="420"/>
        <v>0.69708611111111374</v>
      </c>
      <c r="BL15" s="421">
        <f>INDEX('SO Januari 2026 rev.2'!$B$6:$BK$51,MATCH(B15,'SO Januari 2026 rev.2'!$B$6:$B$51,0),MATCH($BL$3,'SO Januari 2026 rev.2'!$B$5:$XK$5,0))</f>
        <v>8706.0570967741915</v>
      </c>
      <c r="BM15" s="421">
        <f>INDEX('Summary sales'!$A$6:$CA$50,MATCH($B15,'Summary sales'!$A$6:$A$50,0),MATCH($BL$3,'Summary sales'!$A$7:$CA$7,0))</f>
        <v>8732.25</v>
      </c>
      <c r="BN15" s="421">
        <f t="shared" si="421"/>
        <v>26.19290322580855</v>
      </c>
      <c r="BO15" s="706">
        <f t="shared" si="422"/>
        <v>1.0030085839013752</v>
      </c>
      <c r="BP15" s="421">
        <f>INDEX('SO Januari 2026 rev.2'!$B$6:$BK$51,MATCH(B15,'SO Januari 2026 rev.2'!$B$6:$B$51,0),MATCH($BP$3,'SO Januari 2026 rev.2'!$B$5:$XK$5,0))</f>
        <v>926.09448387096791</v>
      </c>
      <c r="BQ15" s="421">
        <f>INDEX('Summary sales'!$A$6:$CA$50,MATCH($B15,'Summary sales'!$A$6:$A$50,0),MATCH($BP$3,'Summary sales'!$A$7:$CA$7,0))</f>
        <v>850.45299999997951</v>
      </c>
      <c r="BR15" s="421">
        <f t="shared" si="423"/>
        <v>-75.641483870988395</v>
      </c>
      <c r="BS15" s="706">
        <f t="shared" si="424"/>
        <v>0.91832206628116853</v>
      </c>
      <c r="BT15" s="421">
        <f>INDEX('SO Januari 2026 rev.2'!$B$6:$BK$51,MATCH(B15,'SO Januari 2026 rev.2'!$B$6:$B$51,0),MATCH($BT$3,'SO Januari 2026 rev.2'!$B$5:$XK$5,0))</f>
        <v>5500</v>
      </c>
      <c r="BU15" s="421">
        <f ca="1">INDEX('Summary sales'!$A$6:$CA$50,MATCH($B15,'Summary sales'!$A$6:$A$50,0),MATCH($BT$3,'Summary sales'!$A$7:$CA$7,0))</f>
        <v>2836.25</v>
      </c>
      <c r="BV15" s="421">
        <f t="shared" ca="1" si="425"/>
        <v>-2663.75</v>
      </c>
      <c r="BW15" s="706">
        <f t="shared" ca="1" si="426"/>
        <v>0.51568181818181813</v>
      </c>
      <c r="BX15" s="421">
        <f>INDEX('SO Januari 2026 rev.2'!$B$6:$BK$51,MATCH(B15,'SO Januari 2026 rev.2'!$B$6:$B$51,0),MATCH($BX$3,'SO Januari 2026 rev.2'!$B$5:$XK$5,0))</f>
        <v>70.054838709677327</v>
      </c>
      <c r="BY15" s="421">
        <f>INDEX('Summary sales'!$A$6:$CA$50,MATCH($B15,'Summary sales'!$A$6:$A$50,0),MATCH($BX$3,'Summary sales'!$A$7:$CA$7,0))</f>
        <v>96.100000000005821</v>
      </c>
      <c r="BZ15" s="421">
        <f t="shared" si="427"/>
        <v>26.045161290328494</v>
      </c>
      <c r="CA15" s="706">
        <f t="shared" si="428"/>
        <v>1.371782474559186</v>
      </c>
      <c r="CB15" s="421">
        <f>INDEX('SO Januari 2026 rev.2'!$B$6:$BK$51,MATCH(B15,'SO Januari 2026 rev.2'!$B$6:$B$51,0),MATCH($CB$3,'SO Januari 2026 rev.2'!$B$5:$XK$5,0))</f>
        <v>89.451612903225808</v>
      </c>
      <c r="CC15" s="421">
        <f>INDEX('Summary sales'!$A$6:$CA$50,MATCH($B15,'Summary sales'!$A$6:$A$50,0),MATCH($CB$3,'Summary sales'!$A$7:$CA$7,0))</f>
        <v>59.103000000002794</v>
      </c>
      <c r="CD15" s="421">
        <f t="shared" si="429"/>
        <v>-30.348612903223014</v>
      </c>
      <c r="CE15" s="706">
        <f t="shared" si="430"/>
        <v>0.66072592859721835</v>
      </c>
      <c r="CF15" s="421">
        <f>INDEX('SO Januari 2026 rev.2'!$B$6:$BK$51,MATCH(B15,'SO Januari 2026 rev.2'!$B$6:$B$51,0),MATCH($CF$3,'SO Januari 2026 rev.2'!$B$5:$XK$5,0))</f>
        <v>3500</v>
      </c>
      <c r="CG15" s="421">
        <f>INDEX('Summary sales'!$A$6:$CA$50,MATCH($B15,'Summary sales'!$A$6:$A$50,0),MATCH($CF$3,'Summary sales'!$A$7:$CA$7,0))</f>
        <v>2094.5999999996275</v>
      </c>
      <c r="CH15" s="421">
        <f t="shared" si="431"/>
        <v>-1405.4000000003725</v>
      </c>
      <c r="CI15" s="706">
        <f t="shared" si="432"/>
        <v>0.59845714285703644</v>
      </c>
      <c r="CJ15" s="421">
        <f>INDEX('SO Januari 2026 rev.2'!$B$6:$BK$51,MATCH(B15,'SO Januari 2026 rev.2'!$B$6:$B$51,0),MATCH($CJ$3,'SO Januari 2026 rev.2'!$B$5:$XK$5,0))</f>
        <v>0</v>
      </c>
      <c r="CK15" s="421">
        <f>INDEX('Summary sales'!$A$6:$CA$50,MATCH($B15,'Summary sales'!$A$6:$A$50,0),MATCH($CJ$3,'Summary sales'!$A$7:$CA$7,0))</f>
        <v>0</v>
      </c>
      <c r="CL15" s="421">
        <f t="shared" si="433"/>
        <v>0</v>
      </c>
      <c r="CM15" s="706" t="e">
        <f t="shared" si="434"/>
        <v>#DIV/0!</v>
      </c>
      <c r="CN15" s="421">
        <f>INDEX('SO Januari 2026 rev.2'!$B$6:$BK$51,MATCH(B15,'SO Januari 2026 rev.2'!$B$6:$B$51,0),MATCH($CN$3,'SO Januari 2026 rev.2'!$B$5:$XK$5,0))</f>
        <v>2901.4806451612722</v>
      </c>
      <c r="CO15" s="421">
        <f>INDEX('Summary sales'!$A$6:$CA$50,MATCH($B15,'Summary sales'!$A$6:$A$50,0),MATCH($CN$3,'Summary sales'!$A$7:$CA$7,0))</f>
        <v>2545.5</v>
      </c>
      <c r="CP15" s="421">
        <f t="shared" si="435"/>
        <v>-355.98064516127215</v>
      </c>
      <c r="CQ15" s="706">
        <f t="shared" si="436"/>
        <v>0.87731069453972321</v>
      </c>
      <c r="CR15" s="421">
        <f>INDEX('SO Januari 2026 rev.2'!$B$6:$BK$51,MATCH(B15,'SO Januari 2026 rev.2'!$B$6:$B$51,0),MATCH($CR$3,'SO Januari 2026 rev.2'!$B$5:$XK$5,0))</f>
        <v>3500</v>
      </c>
      <c r="CS15" s="421">
        <f>INDEX('Summary sales'!$A$6:$CA$50,MATCH($B15,'Summary sales'!$A$6:$A$50,0),MATCH($CR$3,'Summary sales'!$A$7:$CA$7,0))</f>
        <v>3962.1300000000047</v>
      </c>
      <c r="CT15" s="421">
        <f t="shared" si="437"/>
        <v>462.13000000000466</v>
      </c>
      <c r="CU15" s="706">
        <f t="shared" si="438"/>
        <v>1.1320371428571443</v>
      </c>
      <c r="CV15" s="421">
        <f>INDEX('SO Januari 2026 rev.2'!$B$6:$BK$51,MATCH(B15,'SO Januari 2026 rev.2'!$B$6:$B$51,0),MATCH($CV$3,'SO Januari 2026 rev.2'!$B$5:$XK$5,0))</f>
        <v>0</v>
      </c>
      <c r="CW15" s="421">
        <f>INDEX('Summary sales'!$A$6:$CA$50,MATCH($B15,'Summary sales'!$A$6:$A$50,0),MATCH($CV$3,'Summary sales'!$A$7:$CA$7,0))</f>
        <v>0</v>
      </c>
      <c r="CX15" s="421">
        <f t="shared" si="439"/>
        <v>0</v>
      </c>
      <c r="CY15" s="706" t="e">
        <f t="shared" si="440"/>
        <v>#DIV/0!</v>
      </c>
      <c r="CZ15" s="421">
        <f>INDEX('SO Januari 2026 rev.2'!$B$6:$BK$51,MATCH(B15,'SO Januari 2026 rev.2'!$B$6:$B$51,0),MATCH($CZ$3,'SO Januari 2026 rev.2'!$B$5:$XK$5,0))</f>
        <v>11659.554548387085</v>
      </c>
      <c r="DA15" s="421">
        <f>INDEX('Summary sales'!$A$6:$CA$50,MATCH($B15,'Summary sales'!$A$6:$A$50,0),MATCH($CZ$3,'Summary sales'!$A$7:$CA$7,0))</f>
        <v>17973.645999997854</v>
      </c>
      <c r="DB15" s="421">
        <f t="shared" si="441"/>
        <v>6314.0914516107696</v>
      </c>
      <c r="DC15" s="706">
        <f t="shared" si="442"/>
        <v>1.5415379657436592</v>
      </c>
      <c r="DD15" s="421">
        <f>INDEX('SO Januari 2026 rev.2'!$B$6:$BK$51,MATCH(B15,'SO Januari 2026 rev.2'!$B$6:$B$51,0),MATCH($DD$3,'SO Januari 2026 rev.2'!$B$5:$XK$5,0))</f>
        <v>2020.8603225806428</v>
      </c>
      <c r="DE15" s="421">
        <f>INDEX('Summary sales'!$A$6:$CA$50,MATCH($B15,'Summary sales'!$A$6:$A$50,0),MATCH($DD$3,'Summary sales'!$A$7:$CA$7,0))</f>
        <v>1433.2099999999627</v>
      </c>
      <c r="DF15" s="421">
        <f t="shared" si="443"/>
        <v>-587.65032258068004</v>
      </c>
      <c r="DG15" s="706">
        <f t="shared" si="444"/>
        <v>0.7092078477594882</v>
      </c>
      <c r="DH15" s="421">
        <f>INDEX('SO Januari 2026 rev.2'!$B$6:$BK$51,MATCH(B15,'SO Januari 2026 rev.2'!$B$6:$B$51,0),MATCH($DH$3,'SO Januari 2026 rev.2'!$B$5:$XK$5,0))</f>
        <v>678.69999999999845</v>
      </c>
      <c r="DI15" s="421">
        <f>INDEX('Summary sales'!$A$6:$CA$50,MATCH($B15,'Summary sales'!$A$6:$A$50,0),MATCH($DH$3,'Summary sales'!$A$7:$CA$7,0))</f>
        <v>992.6600000000326</v>
      </c>
      <c r="DJ15" s="421">
        <f t="shared" si="445"/>
        <v>313.96000000003414</v>
      </c>
      <c r="DK15" s="706">
        <f t="shared" si="446"/>
        <v>1.4625902460586928</v>
      </c>
      <c r="DL15" s="421">
        <f>INDEX('SO Januari 2026 rev.2'!$B$6:$BK$51,MATCH(B15,'SO Januari 2026 rev.2'!$B$6:$B$51,0),MATCH($DL$3,'SO Januari 2026 rev.2'!$B$5:$XK$5,0))</f>
        <v>7121.8519354838754</v>
      </c>
      <c r="DM15" s="421">
        <f>INDEX('Summary sales'!$A$6:$CA$50,MATCH($B15,'Summary sales'!$A$6:$A$50,0),MATCH($DL$3,'Summary sales'!$A$7:$CA$7,0))</f>
        <v>8399.9799999995157</v>
      </c>
      <c r="DN15" s="421">
        <f t="shared" si="447"/>
        <v>1278.1280645156403</v>
      </c>
      <c r="DO15" s="706">
        <f t="shared" si="448"/>
        <v>1.1794656889941086</v>
      </c>
      <c r="DP15" s="421">
        <f>INDEX('SO Januari 2026 rev.2'!$B$6:$BK$51,MATCH(B15,'SO Januari 2026 rev.2'!$B$6:$B$51,0),MATCH($DP$3,'SO Januari 2026 rev.2'!$B$5:$XK$5,0))</f>
        <v>2943.876774193548</v>
      </c>
      <c r="DQ15" s="421">
        <f>INDEX('Summary sales'!$A$6:$CA$50,MATCH($B15,'Summary sales'!$A$6:$A$50,0),MATCH($DP$3,'Summary sales'!$A$7:$CA$7,0))</f>
        <v>1830.0799999999581</v>
      </c>
      <c r="DR15" s="421">
        <f t="shared" si="449"/>
        <v>-1113.79677419359</v>
      </c>
      <c r="DS15" s="706">
        <f t="shared" si="450"/>
        <v>0.62165645520312041</v>
      </c>
      <c r="DT15" s="421">
        <f>INDEX('SO Januari 2026 rev.2'!$B$6:$BK$51,MATCH(B15,'SO Januari 2026 rev.2'!$B$6:$B$51,0),MATCH($DT$3,'SO Januari 2026 rev.2'!$B$5:$XK$5,0))</f>
        <v>2043.2745161290325</v>
      </c>
      <c r="DU15" s="421">
        <f>INDEX('Summary sales'!$A$6:$CA$50,MATCH($B15,'Summary sales'!$A$6:$A$50,0),MATCH($DT$3,'Summary sales'!$A$7:$CA$7,0))</f>
        <v>1124.9799999999814</v>
      </c>
      <c r="DV15" s="421">
        <f t="shared" si="451"/>
        <v>-918.29451612905109</v>
      </c>
      <c r="DW15" s="706">
        <f t="shared" si="452"/>
        <v>0.55057702287172217</v>
      </c>
      <c r="DX15" s="421">
        <f>INDEX('SO Januari 2026 rev.2'!$B$6:$BK$51,MATCH(B15,'SO Januari 2026 rev.2'!$B$6:$B$51,0),MATCH($DX$3,'SO Januari 2026 rev.2'!$B$5:$XK$5,0))</f>
        <v>1439.5303225806451</v>
      </c>
      <c r="DY15" s="421">
        <f>INDEX('Summary sales'!$A$6:$CA$50,MATCH($B15,'Summary sales'!$A$6:$A$50,0),MATCH($DX$3,'Summary sales'!$A$7:$CA$7,0))</f>
        <v>2139.1499999999069</v>
      </c>
      <c r="DZ15" s="421">
        <f t="shared" si="453"/>
        <v>699.61967741926173</v>
      </c>
      <c r="EA15" s="706">
        <f t="shared" si="454"/>
        <v>1.4860055161360228</v>
      </c>
      <c r="EB15" s="421">
        <f>INDEX('SO Januari 2026 rev.2'!$B$6:$BK$51,MATCH(B15,'SO Januari 2026 rev.2'!$B$6:$B$51,0),MATCH($EB$3,'SO Januari 2026 rev.2'!$B$5:$XK$5,0))</f>
        <v>260.97419354838746</v>
      </c>
      <c r="EC15" s="421">
        <f>INDEX('Summary sales'!$A$6:$CA$50,MATCH($B15,'Summary sales'!$A$6:$A$50,0),MATCH($EB$3,'Summary sales'!$A$7:$CA$7,0))</f>
        <v>1493.6900000000023</v>
      </c>
      <c r="ED15" s="421">
        <f t="shared" si="455"/>
        <v>1232.7158064516148</v>
      </c>
      <c r="EE15" s="706">
        <f t="shared" si="456"/>
        <v>5.7235161059059116</v>
      </c>
      <c r="EF15" s="421">
        <f>INDEX('SO Januari 2026 rev.2'!$B$6:$BK$51,MATCH(B15,'SO Januari 2026 rev.2'!$B$6:$B$51,0),MATCH($EF$3,'SO Januari 2026 rev.2'!$B$5:$XK$5,0))</f>
        <v>11007.047419354845</v>
      </c>
      <c r="EG15" s="421">
        <f>INDEX('Summary sales'!$A$6:$CA$50,MATCH($B15,'Summary sales'!$A$6:$A$50,0),MATCH($EF$3,'Summary sales'!$A$7:$CA$7,0))</f>
        <v>8608.3400000003166</v>
      </c>
      <c r="EH15" s="421">
        <f t="shared" si="457"/>
        <v>-2398.7074193545286</v>
      </c>
      <c r="EI15" s="706">
        <f t="shared" si="458"/>
        <v>0.78207530793983593</v>
      </c>
      <c r="EJ15" s="421">
        <f>INDEX('SO Januari 2026 rev.2'!$B$6:$BK$51,MATCH(B15,'SO Januari 2026 rev.2'!$B$6:$B$51,0),MATCH($EJ$3,'SO Januari 2026 rev.2'!$B$5:$XK$5,0))</f>
        <v>2999.5448387096776</v>
      </c>
      <c r="EK15" s="421">
        <f>INDEX('Summary sales'!$A$6:$CA$50,MATCH($B15,'Summary sales'!$A$6:$A$50,0),MATCH($EJ$3,'Summary sales'!$A$7:$CA$7,0))</f>
        <v>1731.7199999999721</v>
      </c>
      <c r="EL15" s="421">
        <f t="shared" si="459"/>
        <v>-1267.8248387097055</v>
      </c>
      <c r="EM15" s="706">
        <f t="shared" si="460"/>
        <v>0.57732759239062115</v>
      </c>
      <c r="EN15" s="421">
        <f>INDEX('SO Januari 2026 rev.2'!$B$6:$BK$51,MATCH(B15,'SO Januari 2026 rev.2'!$B$6:$B$51,0),MATCH($EN$3,'SO Januari 2026 rev.2'!$B$5:$XK$5,0))</f>
        <v>3799.6741935483842</v>
      </c>
      <c r="EO15" s="421">
        <f>INDEX('Summary sales'!$A$6:$CA$50,MATCH($B15,'Summary sales'!$A$6:$A$50,0),MATCH($EN$3,'Summary sales'!$A$7:$CA$7,0))</f>
        <v>4869.160000000149</v>
      </c>
      <c r="EP15" s="421">
        <f t="shared" si="461"/>
        <v>1069.4858064517648</v>
      </c>
      <c r="EQ15" s="706">
        <f t="shared" si="462"/>
        <v>1.2814677659120581</v>
      </c>
      <c r="ER15" s="421">
        <f>INDEX('SO Januari 2026 rev.2'!$B$6:$BK$51,MATCH(B15,'SO Januari 2026 rev.2'!$B$6:$B$51,0),MATCH($ER$3,'SO Januari 2026 rev.2'!$B$5:$XK$5,0))</f>
        <v>5500</v>
      </c>
      <c r="ES15" s="421">
        <f>INDEX('Summary sales'!$A$6:$CA$50,MATCH(B15,'Summary sales'!$A$6:$A$50,0),MATCH($ER$3,'Summary sales'!$A$7:$CA$7,0))</f>
        <v>5728.8200000000652</v>
      </c>
      <c r="ET15" s="421">
        <f t="shared" si="463"/>
        <v>228.82000000006519</v>
      </c>
      <c r="EU15" s="706">
        <f t="shared" si="464"/>
        <v>1.0416036363636483</v>
      </c>
      <c r="EV15" s="421">
        <f>INDEX('SO Januari 2026 rev.2'!$B$6:$BK$51,MATCH(B15,'SO Januari 2026 rev.2'!$B$6:$B$51,0),MATCH($EV$3,'SO Januari 2026 rev.2'!$B$5:$XK$5,0))</f>
        <v>5776.689677419351</v>
      </c>
      <c r="EW15" s="421">
        <f>INDEX('Summary sales'!$A$6:$CA$50,MATCH($B15,'Summary sales'!$A$6:$A$50,0),MATCH($EV$3,'Summary sales'!$A$7:$CA$7,0))</f>
        <v>3862.3600000001024</v>
      </c>
      <c r="EX15" s="421">
        <f t="shared" si="465"/>
        <v>-1914.3296774192486</v>
      </c>
      <c r="EY15" s="706">
        <f t="shared" si="466"/>
        <v>0.66861130088011811</v>
      </c>
      <c r="EZ15" s="421">
        <f>INDEX('SO Januari 2026 rev.2'!$B$6:$BK$51,MATCH(B15,'SO Januari 2026 rev.2'!$B$6:$B$51,0),MATCH($EZ$3,'SO Januari 2026 rev.2'!$B$5:$XK$5,0))</f>
        <v>24000</v>
      </c>
      <c r="FA15" s="421">
        <f>INDEX('Summary sales'!$A$6:$CA$50,MATCH($B15,'Summary sales'!$A$6:$A$50,0),MATCH($EZ$3,'Summary sales'!$A$7:$CA$7,0))</f>
        <v>21160.669999999925</v>
      </c>
      <c r="FB15" s="421">
        <f t="shared" si="467"/>
        <v>-2839.3300000000745</v>
      </c>
      <c r="FC15" s="706">
        <f t="shared" si="468"/>
        <v>0.88169458333333028</v>
      </c>
      <c r="FD15" s="421">
        <f>INDEX('SO Januari 2026 rev.2'!$B$6:$BK$51,MATCH(B15,'SO Januari 2026 rev.2'!$B$6:$B$51,0),MATCH($FD$3,'SO Januari 2026 rev.2'!$B$5:$XK$5,0))</f>
        <v>8000</v>
      </c>
      <c r="FE15" s="421">
        <f>INDEX('Summary sales'!$A$6:$CA$50,MATCH(B15,'Summary sales'!$A$6:$A$50,0),MATCH($FD$3,'Summary sales'!$A$7:$CA$7,0))</f>
        <v>5165.8999999999069</v>
      </c>
      <c r="FF15" s="421">
        <f t="shared" si="469"/>
        <v>-2834.1000000000931</v>
      </c>
      <c r="FG15" s="706">
        <f t="shared" si="470"/>
        <v>0.64573749999998831</v>
      </c>
      <c r="FH15" s="421">
        <f>INDEX('SO Januari 2026 rev.2'!$B$6:$BK$51,MATCH(B15,'SO Januari 2026 rev.2'!$B$6:$B$51,0),MATCH($FH$3,'SO Januari 2026 rev.2'!$B$5:$XK$5,0))</f>
        <v>2105.6477419354865</v>
      </c>
      <c r="FI15" s="421">
        <f>INDEX('Summary sales'!$A$6:$CA$50,MATCH(B15,'Summary sales'!$A$6:$A$50,0),MATCH($FH$3,'Summary sales'!$A$7:$CA$7,0))</f>
        <v>3557.1000000005588</v>
      </c>
      <c r="FJ15" s="421">
        <f t="shared" si="471"/>
        <v>1451.4522580650723</v>
      </c>
      <c r="FK15" s="706">
        <f t="shared" si="472"/>
        <v>1.6893139004964404</v>
      </c>
      <c r="FL15" s="421">
        <f>INDEX('SO Januari 2026 rev.2'!$B$6:$BK$51,MATCH(B15,'SO Januari 2026 rev.2'!$B$6:$B$51,0),MATCH($FL$3,'SO Januari 2026 rev.2'!$B$5:$XK$5,0))</f>
        <v>0</v>
      </c>
      <c r="FM15" s="421">
        <f>INDEX('Summary sales'!$A$6:$CA$50,MATCH(B15,'Summary sales'!$A$6:$A$50,0),MATCH($FL$3,'Summary sales'!$A$7:$CA$7,0))</f>
        <v>0</v>
      </c>
      <c r="FN15" s="421">
        <f t="shared" si="473"/>
        <v>0</v>
      </c>
      <c r="FO15" s="706" t="e">
        <f t="shared" si="474"/>
        <v>#DIV/0!</v>
      </c>
      <c r="FP15" s="421">
        <f>INDEX('SO Januari 2026 rev.2'!$B$6:$BK$51,MATCH(B15,'SO Januari 2026 rev.2'!$B$6:$B$51,0),MATCH($FP$3,'SO Januari 2026 rev.2'!$B$5:$XK$5,0))</f>
        <v>0</v>
      </c>
      <c r="FQ15" s="421">
        <f>INDEX('Summary sales'!$A$6:$CA$50,MATCH(B15,'Summary sales'!$A$6:$A$50,0),MATCH($FP$3,'Summary sales'!$A$7:$CA$7,0))</f>
        <v>0</v>
      </c>
      <c r="FR15" s="421">
        <f t="shared" si="475"/>
        <v>0</v>
      </c>
      <c r="FS15" s="706" t="e">
        <f t="shared" si="476"/>
        <v>#DIV/0!</v>
      </c>
      <c r="FT15" s="421">
        <f>INDEX('SO Januari 2026 rev.2'!$B$6:$BK$51,MATCH(B15,'SO Januari 2026 rev.2'!$B$6:$B$51,0),MATCH($FT$3,'SO Januari 2026 rev.2'!$B$5:$XK$5,0))</f>
        <v>726.8151612903232</v>
      </c>
      <c r="FU15" s="421">
        <f>INDEX('Summary sales'!$A$6:$CA$50,MATCH(B15,'Summary sales'!$A$6:$A$50,0),MATCH($FT$3,'Summary sales'!$A$7:$CA$7,0))</f>
        <v>847.88999999989755</v>
      </c>
      <c r="FV15" s="421">
        <f t="shared" si="477"/>
        <v>121.07483870957435</v>
      </c>
      <c r="FW15" s="706">
        <f t="shared" si="478"/>
        <v>1.1665827092745682</v>
      </c>
      <c r="FX15" s="421">
        <f>INDEX('SO Januari 2026 rev.2'!$B$6:$BK$51,MATCH(B15,'SO Januari 2026 rev.2'!$B$6:$B$51,0),MATCH($FX$3,'SO Januari 2026 rev.2'!$B$5:$XK$5,0))</f>
        <v>0</v>
      </c>
      <c r="FY15" s="421">
        <f>INDEX('Summary sales'!$A$6:$CA$50,MATCH(B15,'Summary sales'!$A$6:$A$50,0),MATCH($FX$3,'Summary sales'!$A$7:$CA$7,0))</f>
        <v>0</v>
      </c>
      <c r="FZ15" s="421">
        <f t="shared" si="479"/>
        <v>0</v>
      </c>
      <c r="GA15" s="706" t="e">
        <f t="shared" si="480"/>
        <v>#DIV/0!</v>
      </c>
      <c r="GB15" s="421">
        <f>INDEX('SO Januari 2026 rev.2'!$B$6:$BK$51,MATCH(B15,'SO Januari 2026 rev.2'!$B$6:$B$51,0),MATCH($GB$3,'SO Januari 2026 rev.2'!$B$5:$XK$5,0))</f>
        <v>3018.0416129032269</v>
      </c>
      <c r="GC15" s="421">
        <f>INDEX('Summary sales'!$A$6:$CA$50,MATCH(B15,'Summary sales'!$A$6:$A$50,0),MATCH($GB$3,'Summary sales'!$A$7:$CA$7,0))</f>
        <v>3560.25</v>
      </c>
      <c r="GD15" s="421">
        <f t="shared" si="481"/>
        <v>542.20838709677309</v>
      </c>
      <c r="GE15" s="706">
        <f t="shared" si="482"/>
        <v>1.1796557028168979</v>
      </c>
      <c r="GF15" s="421">
        <f>INDEX('SO Januari 2026 rev.2'!$B$6:$BK$51,MATCH(B15,'SO Januari 2026 rev.2'!$B$6:$B$51,0),MATCH($GF$3,'SO Januari 2026 rev.2'!$B$5:$XK$5,0))</f>
        <v>2044.9996774193546</v>
      </c>
      <c r="GG15" s="421">
        <f>INDEX('Summary sales'!$A$6:$CA$50,MATCH(B15,'Summary sales'!$A$6:$A$50,0),MATCH($GF$3,'Summary sales'!$A$7:$CA$7,0))</f>
        <v>1671.2900000000373</v>
      </c>
      <c r="GH15" s="421">
        <f t="shared" si="483"/>
        <v>-373.70967741931736</v>
      </c>
      <c r="GI15" s="706">
        <f t="shared" si="484"/>
        <v>0.81725685263143288</v>
      </c>
      <c r="GJ15" s="421">
        <f>INDEX('SO Januari 2026 rev.2'!$B$6:$BK$51,MATCH(B15,'SO Januari 2026 rev.2'!$B$6:$B$51,0),MATCH($GJ$3,'SO Januari 2026 rev.2'!$B$5:$XK$5,0))</f>
        <v>369.61070967741654</v>
      </c>
      <c r="GK15" s="421">
        <f>INDEX('Summary sales'!$A$6:$CA$50,MATCH(B15,'Summary sales'!$A$6:$A$50,0),MATCH($GJ$3,'Summary sales'!$A$7:$CA$7,0))</f>
        <v>0</v>
      </c>
      <c r="GL15" s="421">
        <f t="shared" si="485"/>
        <v>-369.61070967741654</v>
      </c>
      <c r="GM15" s="706">
        <f t="shared" si="486"/>
        <v>0</v>
      </c>
      <c r="GN15" s="421">
        <f>INDEX('SO Januari 2026 rev.2'!$B$6:$BK$51,MATCH(B15,'SO Januari 2026 rev.2'!$B$6:$B$51,0),MATCH($GN$3,'SO Januari 2026 rev.2'!$B$5:$XK$5,0))</f>
        <v>0</v>
      </c>
      <c r="GO15" s="421">
        <f>INDEX('Summary sales'!$A$6:$CA$50,MATCH(B15,'Summary sales'!$A$6:$A$50,0),MATCH($GN$3,'Summary sales'!$A$7:$CA$7,0))</f>
        <v>0</v>
      </c>
      <c r="GP15" s="421">
        <f t="shared" si="487"/>
        <v>0</v>
      </c>
      <c r="GQ15" s="706" t="e">
        <f t="shared" si="488"/>
        <v>#DIV/0!</v>
      </c>
      <c r="GR15" s="421">
        <f>INDEX('SO Januari 2026 rev.2'!$B$6:$BK$51,MATCH(B15,'SO Januari 2026 rev.2'!$B$6:$B$51,0),MATCH($GR$3,'SO Januari 2026 rev.2'!$B$5:$XK$5,0))</f>
        <v>3500</v>
      </c>
      <c r="GS15" s="421">
        <f>INDEX('Summary sales'!$A$6:$CA$50,MATCH($B15,'Summary sales'!$A$6:$A$50,0),MATCH($GR$3,'Summary sales'!$A$7:$CA$7,0))</f>
        <v>4961.3190000001341</v>
      </c>
      <c r="GT15" s="421">
        <f t="shared" si="489"/>
        <v>1461.3190000001341</v>
      </c>
      <c r="GU15" s="706">
        <f t="shared" si="490"/>
        <v>1.4175197142857525</v>
      </c>
      <c r="GV15" s="421">
        <f>INDEX('SO Januari 2026 rev.2'!$B$6:$BK$51,MATCH(B15,'SO Januari 2026 rev.2'!$B$6:$B$51,0),MATCH($GV$3,'SO Januari 2026 rev.2'!$B$5:$XK$5,0))</f>
        <v>1121.900322580635</v>
      </c>
      <c r="GW15" s="421">
        <f>INDEX('Summary sales'!$A$6:$CA$50,MATCH($B15,'Summary sales'!$A$6:$A$50,0),MATCH($GV$3,'Summary sales'!$A$7:$CA$7,0))</f>
        <v>1306.1499999999069</v>
      </c>
      <c r="GX15" s="421">
        <f t="shared" si="491"/>
        <v>184.24967741927185</v>
      </c>
      <c r="GY15" s="706">
        <f t="shared" si="492"/>
        <v>1.1642299888063623</v>
      </c>
      <c r="GZ15" s="421">
        <f>INDEX('SO Januari 2026 rev.2'!$B$6:$BK$51,MATCH(B15,'SO Januari 2026 rev.2'!$B$6:$B$51,0),MATCH($GZ$3,'SO Januari 2026 rev.2'!$B$5:$XK$5,0))</f>
        <v>1500</v>
      </c>
      <c r="HA15" s="421">
        <f>INDEX('Summary sales'!$A$6:$CA$50,MATCH(B15,'Summary sales'!$A$6:$A$50,0),MATCH($GZ$3,'Summary sales'!$A$7:$CA$7,0))</f>
        <v>1678.9780000000028</v>
      </c>
      <c r="HB15" s="421">
        <f t="shared" si="493"/>
        <v>178.97800000000279</v>
      </c>
      <c r="HC15" s="706">
        <f t="shared" si="494"/>
        <v>1.1193186666666686</v>
      </c>
      <c r="HD15" s="421">
        <f>INDEX('SO Januari 2026 rev.2'!$B$6:$BK$51,MATCH(B15,'SO Januari 2026 rev.2'!$B$6:$B$51,0),MATCH($HD$3,'SO Januari 2026 rev.2'!$B$5:$XK$5,0))</f>
        <v>2549.7025806451697</v>
      </c>
      <c r="HE15" s="421">
        <f>INDEX('Summary sales'!$A$6:$CA$50,MATCH(B15,'Summary sales'!$A$6:$A$50,0),MATCH($HD$3,'Summary sales'!$A$7:$CA$7,0))</f>
        <v>5085.2800000002608</v>
      </c>
      <c r="HF15" s="421">
        <f t="shared" si="495"/>
        <v>2535.577419355091</v>
      </c>
      <c r="HG15" s="706">
        <f t="shared" si="496"/>
        <v>1.9944600749133239</v>
      </c>
      <c r="HH15" s="421">
        <f>INDEX('SO Januari 2026 rev.2'!$B$6:$BK$51,MATCH(B15,'SO Januari 2026 rev.2'!$B$6:$B$51,0),MATCH($HH$3,'SO Januari 2026 rev.2'!$B$5:$XK$5,0))</f>
        <v>0</v>
      </c>
      <c r="HI15" s="421">
        <f>INDEX('Summary sales'!$A$6:$CA$50,MATCH(B15,'Summary sales'!$A$6:$A$50,0),MATCH($HH$3,'Summary sales'!$A$7:$CA$7,0))</f>
        <v>0</v>
      </c>
      <c r="HJ15" s="421">
        <f t="shared" si="497"/>
        <v>0</v>
      </c>
      <c r="HK15" s="707" t="e">
        <f t="shared" si="498"/>
        <v>#DIV/0!</v>
      </c>
    </row>
    <row r="16" spans="1:234" s="451" customFormat="1" ht="15" customHeight="1">
      <c r="A16" s="769"/>
      <c r="B16" s="463">
        <f t="shared" si="389"/>
        <v>46032</v>
      </c>
      <c r="C16" s="463" t="str">
        <f t="shared" si="390"/>
        <v>Sab</v>
      </c>
      <c r="D16" s="421">
        <f>SUMIF($H$4:$HJ$4,$D$4,H16:HJ16)</f>
        <v>165505.47038709672</v>
      </c>
      <c r="E16" s="421">
        <f ca="1">SUMIF($H$4:$HJ$4,$E$4,H16:HJ16)</f>
        <v>151263.22500000423</v>
      </c>
      <c r="F16" s="421">
        <f t="shared" ca="1" si="391"/>
        <v>-14242.245387092495</v>
      </c>
      <c r="G16" s="706">
        <f t="shared" ca="1" si="392"/>
        <v>0.91394698100442451</v>
      </c>
      <c r="H16" s="421">
        <f>INDEX('SO Januari 2026 rev.2'!$B$6:$BK$51,MATCH(B16,'SO Januari 2026 rev.2'!$B$6:$B$51,0),MATCH($H$3,'SO Januari 2026 rev.2'!$B$5:$XK$5,0))</f>
        <v>812.17000000000064</v>
      </c>
      <c r="I16" s="421">
        <f>INDEX('Summary sales'!$A$6:$CA$50,MATCH(B16,'Summary sales'!$A$6:$A$50,0),MATCH($H$3,'Summary sales'!$A$7:$CA$7,0))</f>
        <v>994.34000000008382</v>
      </c>
      <c r="J16" s="421">
        <f t="shared" si="393"/>
        <v>182.17000000008318</v>
      </c>
      <c r="K16" s="706">
        <f t="shared" si="394"/>
        <v>1.2243003312115481</v>
      </c>
      <c r="L16" s="421">
        <f>INDEX('SO Januari 2026 rev.2'!$B$6:$BK$51,MATCH(B16,'SO Januari 2026 rev.2'!$B$6:$B$51,0),MATCH($L$3,'SO Januari 2026 rev.2'!$B$5:$XK$5,0))</f>
        <v>3000</v>
      </c>
      <c r="M16" s="421">
        <f>INDEX('Summary sales'!$A$6:$CA$50,MATCH($B16,'Summary sales'!$A$6:$A$50,0),MATCH($L$3,'Summary sales'!$A$7:$CA$7,0))</f>
        <v>1528.5399999991059</v>
      </c>
      <c r="N16" s="421">
        <f t="shared" si="395"/>
        <v>-1471.4600000008941</v>
      </c>
      <c r="O16" s="706">
        <f t="shared" si="396"/>
        <v>0.50951333333303528</v>
      </c>
      <c r="P16" s="421">
        <f>INDEX('SO Januari 2026 rev.2'!$B$6:$BK$51,MATCH(B16,'SO Januari 2026 rev.2'!$B$6:$B$51,0),MATCH($P$3,'SO Januari 2026 rev.2'!$B$5:$XK$5,0))</f>
        <v>1129.7312903225857</v>
      </c>
      <c r="Q16" s="421">
        <f>INDEX('Summary sales'!$A$6:$CA$50,MATCH($B16,'Summary sales'!$A$6:$A$50,0),MATCH($P$3,'Summary sales'!$A$7:$CA$7,0))</f>
        <v>844.66999999992549</v>
      </c>
      <c r="R16" s="421">
        <f t="shared" si="397"/>
        <v>-285.06129032266017</v>
      </c>
      <c r="S16" s="706">
        <f t="shared" si="398"/>
        <v>0.74767336908826942</v>
      </c>
      <c r="T16" s="421">
        <f>INDEX('SO Januari 2026 rev.2'!$B$6:$BK$51,MATCH(B16,'SO Januari 2026 rev.2'!$B$6:$B$51,0),MATCH($T$3,'SO Januari 2026 rev.2'!$B$5:$XK$5,0))</f>
        <v>3282.5161290322658</v>
      </c>
      <c r="U16" s="421">
        <f>INDEX('Summary sales'!$A$6:$CA$50,MATCH($B16,'Summary sales'!$A$6:$A$50,0),MATCH($T$3,'Summary sales'!$A$7:$CA$7,0))</f>
        <v>3592.4700000002049</v>
      </c>
      <c r="V16" s="421">
        <f t="shared" si="399"/>
        <v>309.95387096793911</v>
      </c>
      <c r="W16" s="706">
        <f t="shared" si="400"/>
        <v>1.0944256962598133</v>
      </c>
      <c r="X16" s="421">
        <f>INDEX('SO Januari 2026 rev.2'!$B$6:$BK$51,MATCH(B16,'SO Januari 2026 rev.2'!$B$6:$B$51,0),MATCH($X$3,'SO Januari 2026 rev.2'!$B$5:$XK$5,0))</f>
        <v>644.02064516129076</v>
      </c>
      <c r="Y16" s="421">
        <f>INDEX('Summary sales'!$A$6:$CA$50,MATCH($B16,'Summary sales'!$A$6:$A$50,0),MATCH($X$3,'Summary sales'!$A$7:$CA$7,0))</f>
        <v>557.89000000001397</v>
      </c>
      <c r="Z16" s="421">
        <f t="shared" si="401"/>
        <v>-86.130645161276789</v>
      </c>
      <c r="AA16" s="706">
        <f t="shared" si="402"/>
        <v>0.86626104953560001</v>
      </c>
      <c r="AB16" s="421">
        <f>INDEX('SO Januari 2026 rev.2'!$B$6:$BK$51,MATCH(B16,'SO Januari 2026 rev.2'!$B$6:$B$51,0),MATCH($AB$3,'SO Januari 2026 rev.2'!$B$5:$XK$5,0))</f>
        <v>5500</v>
      </c>
      <c r="AC16" s="421">
        <f>INDEX('Summary sales'!$A$6:$CA$50,MATCH($B16,'Summary sales'!$A$6:$A$50,0),MATCH($AB$3,'Summary sales'!$A$7:$CA$7,0))</f>
        <v>5815.0499999998137</v>
      </c>
      <c r="AD16" s="421">
        <f t="shared" si="403"/>
        <v>315.04999999981374</v>
      </c>
      <c r="AE16" s="706">
        <f t="shared" si="404"/>
        <v>1.0572818181817842</v>
      </c>
      <c r="AF16" s="421">
        <f>INDEX('SO Januari 2026 rev.2'!$B$6:$BK$51,MATCH(B16,'SO Januari 2026 rev.2'!$B$6:$B$51,0),MATCH($AF$3,'SO Januari 2026 rev.2'!$B$5:$XK$5,0))</f>
        <v>166.97064516129021</v>
      </c>
      <c r="AG16" s="421">
        <f>INDEX('Summary sales'!$A$6:$CA$50,MATCH($B16,'Summary sales'!$A$6:$A$50,0),MATCH($AF$3,'Summary sales'!$A$7:$CA$7,0))</f>
        <v>340.87000000002445</v>
      </c>
      <c r="AH16" s="421">
        <f t="shared" si="405"/>
        <v>173.89935483873424</v>
      </c>
      <c r="AI16" s="706">
        <f t="shared" si="406"/>
        <v>2.041496573668689</v>
      </c>
      <c r="AJ16" s="421">
        <f>INDEX('SO Januari 2026 rev.2'!$B$6:$BK$51,MATCH(B16,'SO Januari 2026 rev.2'!$B$6:$B$51,0),MATCH($AJ$3,'SO Januari 2026 rev.2'!$B$5:$XK$5,0))</f>
        <v>603.76322580644887</v>
      </c>
      <c r="AK16" s="421">
        <f>INDEX('Summary sales'!$A$6:$CA$50,MATCH($B16,'Summary sales'!$A$6:$A$50,0),MATCH($AJ$3,'Summary sales'!$A$7:$CA$7,0))</f>
        <v>673.80000000004657</v>
      </c>
      <c r="AL16" s="421">
        <f t="shared" si="407"/>
        <v>70.036774193597694</v>
      </c>
      <c r="AM16" s="706">
        <f t="shared" si="408"/>
        <v>1.1160003975069024</v>
      </c>
      <c r="AN16" s="421">
        <f>INDEX('SO Januari 2026 rev.2'!$B$6:$BK$51,MATCH(B16,'SO Januari 2026 rev.2'!$B$6:$B$51,0),MATCH($AN$3,'SO Januari 2026 rev.2'!$B$5:$XK$5,0))</f>
        <v>673.27548387096704</v>
      </c>
      <c r="AO16" s="421">
        <f>INDEX('Summary sales'!$A$6:$CA$50,MATCH($B16,'Summary sales'!$A$6:$A$50,0),MATCH($AN$3,'Summary sales'!$A$7:$CA$7,0))</f>
        <v>454.27000000001863</v>
      </c>
      <c r="AP16" s="421">
        <f t="shared" si="409"/>
        <v>-219.00548387094841</v>
      </c>
      <c r="AQ16" s="706">
        <f t="shared" si="410"/>
        <v>0.67471638412884682</v>
      </c>
      <c r="AR16" s="421">
        <f>INDEX('SO Januari 2026 rev.2'!$B$6:$BK$51,MATCH(B16,'SO Januari 2026 rev.2'!$B$6:$B$51,0),MATCH($AR$3,'SO Januari 2026 rev.2'!$B$5:$XK$5,0))</f>
        <v>4514.1990322580623</v>
      </c>
      <c r="AS16" s="421">
        <f>INDEX('Summary sales'!$A$6:$CA$50,MATCH($B16,'Summary sales'!$A$6:$A$50,0),MATCH($AR$3,'Summary sales'!$A$7:$CA$7,0))</f>
        <v>5668.410000000149</v>
      </c>
      <c r="AT16" s="421">
        <f t="shared" si="411"/>
        <v>1154.2109677420867</v>
      </c>
      <c r="AU16" s="706">
        <f t="shared" si="412"/>
        <v>1.2556845543349326</v>
      </c>
      <c r="AV16" s="421">
        <f>INDEX('SO Januari 2026 rev.2'!$B$6:$BK$51,MATCH(B16,'SO Januari 2026 rev.2'!$B$6:$B$51,0),MATCH($AV$3,'SO Januari 2026 rev.2'!$B$5:$XK$5,0))</f>
        <v>6823.0622580645213</v>
      </c>
      <c r="AW16" s="421">
        <f ca="1">INDEX('Summary sales'!$A$6:$CA$50,MATCH($B16,'Summary sales'!$A$6:$A$50,0),MATCH($AV$3,'Summary sales'!$A$7:$CA$7,0))</f>
        <v>5635.7900000000373</v>
      </c>
      <c r="AX16" s="421">
        <f t="shared" ca="1" si="413"/>
        <v>-1187.272258064484</v>
      </c>
      <c r="AY16" s="706">
        <f t="shared" ca="1" si="414"/>
        <v>0.8259912905438922</v>
      </c>
      <c r="AZ16" s="421">
        <f>INDEX('SO Januari 2026 rev.2'!$B$6:$BK$51,MATCH(B16,'SO Januari 2026 rev.2'!$B$6:$B$51,0),MATCH($AZ$3,'SO Januari 2026 rev.2'!$B$5:$XK$5,0))</f>
        <v>2874.3264516129029</v>
      </c>
      <c r="BA16" s="421">
        <f>INDEX('Summary sales'!$A$6:$CA$50,MATCH($B16,'Summary sales'!$A$6:$A$50,0),MATCH($AZ$3,'Summary sales'!$A$7:$CA$7,0))</f>
        <v>327.25</v>
      </c>
      <c r="BB16" s="421">
        <f t="shared" si="415"/>
        <v>-2547.0764516129029</v>
      </c>
      <c r="BC16" s="706">
        <f t="shared" si="416"/>
        <v>0.11385276011928518</v>
      </c>
      <c r="BD16" s="421">
        <f>INDEX('SO Januari 2026 rev.2'!$B$6:$BK$51,MATCH(B16,'SO Januari 2026 rev.2'!$B$6:$B$51,0),MATCH($BD$3,'SO Januari 2026 rev.2'!$B$5:$XK$5,0))</f>
        <v>500</v>
      </c>
      <c r="BE16" s="421">
        <f>INDEX('Summary sales'!$A$6:$CA$50,MATCH($B16,'Summary sales'!$A$6:$A$50,0),MATCH($BD$3,'Summary sales'!$A$7:$CA$7,0))</f>
        <v>0</v>
      </c>
      <c r="BF16" s="421">
        <f t="shared" si="417"/>
        <v>-500</v>
      </c>
      <c r="BG16" s="706">
        <f t="shared" si="418"/>
        <v>0</v>
      </c>
      <c r="BH16" s="421">
        <f>INDEX('SO Januari 2026 rev.2'!$B$6:$BK$51,MATCH(B16,'SO Januari 2026 rev.2'!$B$6:$B$51,0),MATCH($BH$3,'SO Januari 2026 rev.2'!$B$5:$XK$5,0))</f>
        <v>3600</v>
      </c>
      <c r="BI16" s="421">
        <f>INDEX('Summary sales'!$A$6:$CA$50,MATCH($B16,'Summary sales'!$A$6:$A$50,0),MATCH($BH$3,'Summary sales'!$A$7:$CA$7,0))</f>
        <v>2493.9200000000419</v>
      </c>
      <c r="BJ16" s="421">
        <f t="shared" si="419"/>
        <v>-1106.0799999999581</v>
      </c>
      <c r="BK16" s="706">
        <f t="shared" si="420"/>
        <v>0.69275555555556723</v>
      </c>
      <c r="BL16" s="421">
        <f>INDEX('SO Januari 2026 rev.2'!$B$6:$BK$51,MATCH(B16,'SO Januari 2026 rev.2'!$B$6:$B$51,0),MATCH($BL$3,'SO Januari 2026 rev.2'!$B$5:$XK$5,0))</f>
        <v>8706.0570967741915</v>
      </c>
      <c r="BM16" s="421">
        <f>INDEX('Summary sales'!$A$6:$CA$50,MATCH($B16,'Summary sales'!$A$6:$A$50,0),MATCH($BL$3,'Summary sales'!$A$7:$CA$7,0))</f>
        <v>6784.7800000000279</v>
      </c>
      <c r="BN16" s="421">
        <f t="shared" si="421"/>
        <v>-1921.2770967741635</v>
      </c>
      <c r="BO16" s="706">
        <f t="shared" si="422"/>
        <v>0.77931719544016731</v>
      </c>
      <c r="BP16" s="421">
        <f>INDEX('SO Januari 2026 rev.2'!$B$6:$BK$51,MATCH(B16,'SO Januari 2026 rev.2'!$B$6:$B$51,0),MATCH($BP$3,'SO Januari 2026 rev.2'!$B$5:$XK$5,0))</f>
        <v>926.09448387096791</v>
      </c>
      <c r="BQ16" s="421">
        <f>INDEX('Summary sales'!$A$6:$CA$50,MATCH($B16,'Summary sales'!$A$6:$A$50,0),MATCH($BP$3,'Summary sales'!$A$7:$CA$7,0))</f>
        <v>1560.1110000000335</v>
      </c>
      <c r="BR16" s="421">
        <f t="shared" si="423"/>
        <v>634.01651612906562</v>
      </c>
      <c r="BS16" s="706">
        <f t="shared" si="424"/>
        <v>1.6846132086641417</v>
      </c>
      <c r="BT16" s="421">
        <f>INDEX('SO Januari 2026 rev.2'!$B$6:$BK$51,MATCH(B16,'SO Januari 2026 rev.2'!$B$6:$B$51,0),MATCH($BT$3,'SO Januari 2026 rev.2'!$B$5:$XK$5,0))</f>
        <v>5500</v>
      </c>
      <c r="BU16" s="421">
        <f ca="1">INDEX('Summary sales'!$A$6:$CA$50,MATCH($B16,'Summary sales'!$A$6:$A$50,0),MATCH($BT$3,'Summary sales'!$A$7:$CA$7,0))</f>
        <v>3120.2</v>
      </c>
      <c r="BV16" s="421">
        <f t="shared" ca="1" si="425"/>
        <v>-2379.8000000000002</v>
      </c>
      <c r="BW16" s="706">
        <f t="shared" ca="1" si="426"/>
        <v>0.56730909090909087</v>
      </c>
      <c r="BX16" s="421">
        <f>INDEX('SO Januari 2026 rev.2'!$B$6:$BK$51,MATCH(B16,'SO Januari 2026 rev.2'!$B$6:$B$51,0),MATCH($BX$3,'SO Januari 2026 rev.2'!$B$5:$XK$5,0))</f>
        <v>70.054838709677327</v>
      </c>
      <c r="BY16" s="421">
        <f>INDEX('Summary sales'!$A$6:$CA$50,MATCH($B16,'Summary sales'!$A$6:$A$50,0),MATCH($BX$3,'Summary sales'!$A$7:$CA$7,0))</f>
        <v>0</v>
      </c>
      <c r="BZ16" s="421">
        <f t="shared" si="427"/>
        <v>-70.054838709677327</v>
      </c>
      <c r="CA16" s="706">
        <f t="shared" si="428"/>
        <v>0</v>
      </c>
      <c r="CB16" s="421">
        <f>INDEX('SO Januari 2026 rev.2'!$B$6:$BK$51,MATCH(B16,'SO Januari 2026 rev.2'!$B$6:$B$51,0),MATCH($CB$3,'SO Januari 2026 rev.2'!$B$5:$XK$5,0))</f>
        <v>89.451612903225808</v>
      </c>
      <c r="CC16" s="421">
        <f>INDEX('Summary sales'!$A$6:$CA$50,MATCH($B16,'Summary sales'!$A$6:$A$50,0),MATCH($CB$3,'Summary sales'!$A$7:$CA$7,0))</f>
        <v>69.25</v>
      </c>
      <c r="CD16" s="421">
        <f t="shared" si="429"/>
        <v>-20.201612903225808</v>
      </c>
      <c r="CE16" s="706">
        <f t="shared" si="430"/>
        <v>0.77416155787955276</v>
      </c>
      <c r="CF16" s="421">
        <f>INDEX('SO Januari 2026 rev.2'!$B$6:$BK$51,MATCH(B16,'SO Januari 2026 rev.2'!$B$6:$B$51,0),MATCH($CF$3,'SO Januari 2026 rev.2'!$B$5:$XK$5,0))</f>
        <v>3500</v>
      </c>
      <c r="CG16" s="421">
        <f>INDEX('Summary sales'!$A$6:$CA$50,MATCH($B16,'Summary sales'!$A$6:$A$50,0),MATCH($CF$3,'Summary sales'!$A$7:$CA$7,0))</f>
        <v>3854.4000000003725</v>
      </c>
      <c r="CH16" s="421">
        <f t="shared" si="431"/>
        <v>354.40000000037253</v>
      </c>
      <c r="CI16" s="706">
        <f t="shared" si="432"/>
        <v>1.1012571428572493</v>
      </c>
      <c r="CJ16" s="421">
        <f>INDEX('SO Januari 2026 rev.2'!$B$6:$BK$51,MATCH(B16,'SO Januari 2026 rev.2'!$B$6:$B$51,0),MATCH($CJ$3,'SO Januari 2026 rev.2'!$B$5:$XK$5,0))</f>
        <v>0</v>
      </c>
      <c r="CK16" s="421">
        <f>INDEX('Summary sales'!$A$6:$CA$50,MATCH($B16,'Summary sales'!$A$6:$A$50,0),MATCH($CJ$3,'Summary sales'!$A$7:$CA$7,0))</f>
        <v>0</v>
      </c>
      <c r="CL16" s="421">
        <f t="shared" si="433"/>
        <v>0</v>
      </c>
      <c r="CM16" s="706" t="e">
        <f t="shared" si="434"/>
        <v>#DIV/0!</v>
      </c>
      <c r="CN16" s="421">
        <f>INDEX('SO Januari 2026 rev.2'!$B$6:$BK$51,MATCH(B16,'SO Januari 2026 rev.2'!$B$6:$B$51,0),MATCH($CN$3,'SO Januari 2026 rev.2'!$B$5:$XK$5,0))</f>
        <v>2901.4806451612722</v>
      </c>
      <c r="CO16" s="421">
        <f>INDEX('Summary sales'!$A$6:$CA$50,MATCH($B16,'Summary sales'!$A$6:$A$50,0),MATCH($CN$3,'Summary sales'!$A$7:$CA$7,0))</f>
        <v>2506.7999999998137</v>
      </c>
      <c r="CP16" s="421">
        <f t="shared" si="435"/>
        <v>-394.68064516145841</v>
      </c>
      <c r="CQ16" s="706">
        <f t="shared" si="436"/>
        <v>0.86397267690906099</v>
      </c>
      <c r="CR16" s="421">
        <f>INDEX('SO Januari 2026 rev.2'!$B$6:$BK$51,MATCH(B16,'SO Januari 2026 rev.2'!$B$6:$B$51,0),MATCH($CR$3,'SO Januari 2026 rev.2'!$B$5:$XK$5,0))</f>
        <v>3500</v>
      </c>
      <c r="CS16" s="421">
        <f>INDEX('Summary sales'!$A$6:$CA$50,MATCH($B16,'Summary sales'!$A$6:$A$50,0),MATCH($CR$3,'Summary sales'!$A$7:$CA$7,0))</f>
        <v>3522.3999999999942</v>
      </c>
      <c r="CT16" s="421">
        <f t="shared" si="437"/>
        <v>22.399999999994179</v>
      </c>
      <c r="CU16" s="706">
        <f t="shared" si="438"/>
        <v>1.0063999999999984</v>
      </c>
      <c r="CV16" s="421">
        <f>INDEX('SO Januari 2026 rev.2'!$B$6:$BK$51,MATCH(B16,'SO Januari 2026 rev.2'!$B$6:$B$51,0),MATCH($CV$3,'SO Januari 2026 rev.2'!$B$5:$XK$5,0))</f>
        <v>0</v>
      </c>
      <c r="CW16" s="421">
        <f>INDEX('Summary sales'!$A$6:$CA$50,MATCH($B16,'Summary sales'!$A$6:$A$50,0),MATCH($CV$3,'Summary sales'!$A$7:$CA$7,0))</f>
        <v>0</v>
      </c>
      <c r="CX16" s="421">
        <f t="shared" si="439"/>
        <v>0</v>
      </c>
      <c r="CY16" s="706" t="e">
        <f t="shared" si="440"/>
        <v>#DIV/0!</v>
      </c>
      <c r="CZ16" s="421">
        <f>INDEX('SO Januari 2026 rev.2'!$B$6:$BK$51,MATCH(B16,'SO Januari 2026 rev.2'!$B$6:$B$51,0),MATCH($CZ$3,'SO Januari 2026 rev.2'!$B$5:$XK$5,0))</f>
        <v>11659.554548387085</v>
      </c>
      <c r="DA16" s="421">
        <f>INDEX('Summary sales'!$A$6:$CA$50,MATCH($B16,'Summary sales'!$A$6:$A$50,0),MATCH($CZ$3,'Summary sales'!$A$7:$CA$7,0))</f>
        <v>15116.134000003338</v>
      </c>
      <c r="DB16" s="421">
        <f t="shared" si="441"/>
        <v>3456.5794516162532</v>
      </c>
      <c r="DC16" s="706">
        <f t="shared" si="442"/>
        <v>1.296458963099445</v>
      </c>
      <c r="DD16" s="421">
        <f>INDEX('SO Januari 2026 rev.2'!$B$6:$BK$51,MATCH(B16,'SO Januari 2026 rev.2'!$B$6:$B$51,0),MATCH($DD$3,'SO Januari 2026 rev.2'!$B$5:$XK$5,0))</f>
        <v>2020.8603225806428</v>
      </c>
      <c r="DE16" s="421">
        <f>INDEX('Summary sales'!$A$6:$CA$50,MATCH($B16,'Summary sales'!$A$6:$A$50,0),MATCH($DD$3,'Summary sales'!$A$7:$CA$7,0))</f>
        <v>1980.6300000008196</v>
      </c>
      <c r="DF16" s="421">
        <f t="shared" si="443"/>
        <v>-40.230322579823223</v>
      </c>
      <c r="DG16" s="706">
        <f t="shared" si="444"/>
        <v>0.98009247738188598</v>
      </c>
      <c r="DH16" s="421">
        <f>INDEX('SO Januari 2026 rev.2'!$B$6:$BK$51,MATCH(B16,'SO Januari 2026 rev.2'!$B$6:$B$51,0),MATCH($DH$3,'SO Januari 2026 rev.2'!$B$5:$XK$5,0))</f>
        <v>678.69999999999845</v>
      </c>
      <c r="DI16" s="421">
        <f>INDEX('Summary sales'!$A$6:$CA$50,MATCH($B16,'Summary sales'!$A$6:$A$50,0),MATCH($DH$3,'Summary sales'!$A$7:$CA$7,0))</f>
        <v>907.03000000002794</v>
      </c>
      <c r="DJ16" s="421">
        <f t="shared" si="445"/>
        <v>228.33000000002949</v>
      </c>
      <c r="DK16" s="706">
        <f t="shared" si="446"/>
        <v>1.3364225725652423</v>
      </c>
      <c r="DL16" s="421">
        <f>INDEX('SO Januari 2026 rev.2'!$B$6:$BK$51,MATCH(B16,'SO Januari 2026 rev.2'!$B$6:$B$51,0),MATCH($DL$3,'SO Januari 2026 rev.2'!$B$5:$XK$5,0))</f>
        <v>7121.8519354838754</v>
      </c>
      <c r="DM16" s="421">
        <f>INDEX('Summary sales'!$A$6:$CA$50,MATCH($B16,'Summary sales'!$A$6:$A$50,0),MATCH($DL$3,'Summary sales'!$A$7:$CA$7,0))</f>
        <v>4636.9000000003725</v>
      </c>
      <c r="DN16" s="421">
        <f t="shared" si="447"/>
        <v>-2484.9519354835029</v>
      </c>
      <c r="DO16" s="706">
        <f t="shared" si="448"/>
        <v>0.65108065177506824</v>
      </c>
      <c r="DP16" s="421">
        <f>INDEX('SO Januari 2026 rev.2'!$B$6:$BK$51,MATCH(B16,'SO Januari 2026 rev.2'!$B$6:$B$51,0),MATCH($DP$3,'SO Januari 2026 rev.2'!$B$5:$XK$5,0))</f>
        <v>2943.876774193548</v>
      </c>
      <c r="DQ16" s="421">
        <f>INDEX('Summary sales'!$A$6:$CA$50,MATCH($B16,'Summary sales'!$A$6:$A$50,0),MATCH($DP$3,'Summary sales'!$A$7:$CA$7,0))</f>
        <v>0</v>
      </c>
      <c r="DR16" s="421">
        <f t="shared" si="449"/>
        <v>-2943.876774193548</v>
      </c>
      <c r="DS16" s="706">
        <f t="shared" si="450"/>
        <v>0</v>
      </c>
      <c r="DT16" s="421">
        <f>INDEX('SO Januari 2026 rev.2'!$B$6:$BK$51,MATCH(B16,'SO Januari 2026 rev.2'!$B$6:$B$51,0),MATCH($DT$3,'SO Januari 2026 rev.2'!$B$5:$XK$5,0))</f>
        <v>2043.2745161290325</v>
      </c>
      <c r="DU16" s="421">
        <f>INDEX('Summary sales'!$A$6:$CA$50,MATCH($B16,'Summary sales'!$A$6:$A$50,0),MATCH($DT$3,'Summary sales'!$A$7:$CA$7,0))</f>
        <v>1192.3300000000745</v>
      </c>
      <c r="DV16" s="421">
        <f t="shared" si="451"/>
        <v>-850.94451612895796</v>
      </c>
      <c r="DW16" s="706">
        <f t="shared" si="452"/>
        <v>0.58353881996185919</v>
      </c>
      <c r="DX16" s="421">
        <f>INDEX('SO Januari 2026 rev.2'!$B$6:$BK$51,MATCH(B16,'SO Januari 2026 rev.2'!$B$6:$B$51,0),MATCH($DX$3,'SO Januari 2026 rev.2'!$B$5:$XK$5,0))</f>
        <v>1439.5303225806451</v>
      </c>
      <c r="DY16" s="421">
        <f>INDEX('Summary sales'!$A$6:$CA$50,MATCH($B16,'Summary sales'!$A$6:$A$50,0),MATCH($DX$3,'Summary sales'!$A$7:$CA$7,0))</f>
        <v>2125.8800000000047</v>
      </c>
      <c r="DZ16" s="421">
        <f t="shared" si="453"/>
        <v>686.34967741935952</v>
      </c>
      <c r="EA16" s="706">
        <f t="shared" si="454"/>
        <v>1.4767872316777189</v>
      </c>
      <c r="EB16" s="421">
        <f>INDEX('SO Januari 2026 rev.2'!$B$6:$BK$51,MATCH(B16,'SO Januari 2026 rev.2'!$B$6:$B$51,0),MATCH($EB$3,'SO Januari 2026 rev.2'!$B$5:$XK$5,0))</f>
        <v>260.97419354838746</v>
      </c>
      <c r="EC16" s="421">
        <f>INDEX('Summary sales'!$A$6:$CA$50,MATCH($B16,'Summary sales'!$A$6:$A$50,0),MATCH($EB$3,'Summary sales'!$A$7:$CA$7,0))</f>
        <v>502.5800000000163</v>
      </c>
      <c r="ED16" s="421">
        <f t="shared" si="455"/>
        <v>241.60580645162884</v>
      </c>
      <c r="EE16" s="706">
        <f t="shared" si="456"/>
        <v>1.925784282218052</v>
      </c>
      <c r="EF16" s="421">
        <f>INDEX('SO Januari 2026 rev.2'!$B$6:$BK$51,MATCH(B16,'SO Januari 2026 rev.2'!$B$6:$B$51,0),MATCH($EF$3,'SO Januari 2026 rev.2'!$B$5:$XK$5,0))</f>
        <v>11007.047419354845</v>
      </c>
      <c r="EG16" s="421">
        <f>INDEX('Summary sales'!$A$6:$CA$50,MATCH($B16,'Summary sales'!$A$6:$A$50,0),MATCH($EF$3,'Summary sales'!$A$7:$CA$7,0))</f>
        <v>7516</v>
      </c>
      <c r="EH16" s="421">
        <f t="shared" si="457"/>
        <v>-3491.0474193548453</v>
      </c>
      <c r="EI16" s="706">
        <f t="shared" si="458"/>
        <v>0.68283525214798557</v>
      </c>
      <c r="EJ16" s="421">
        <f>INDEX('SO Januari 2026 rev.2'!$B$6:$BK$51,MATCH(B16,'SO Januari 2026 rev.2'!$B$6:$B$51,0),MATCH($EJ$3,'SO Januari 2026 rev.2'!$B$5:$XK$5,0))</f>
        <v>2999.5448387096776</v>
      </c>
      <c r="EK16" s="421">
        <f>INDEX('Summary sales'!$A$6:$CA$50,MATCH($B16,'Summary sales'!$A$6:$A$50,0),MATCH($EJ$3,'Summary sales'!$A$7:$CA$7,0))</f>
        <v>2403.3699999998789</v>
      </c>
      <c r="EL16" s="421">
        <f t="shared" si="459"/>
        <v>-596.17483870979868</v>
      </c>
      <c r="EM16" s="706">
        <f t="shared" si="460"/>
        <v>0.801244898553923</v>
      </c>
      <c r="EN16" s="421">
        <f>INDEX('SO Januari 2026 rev.2'!$B$6:$BK$51,MATCH(B16,'SO Januari 2026 rev.2'!$B$6:$B$51,0),MATCH($EN$3,'SO Januari 2026 rev.2'!$B$5:$XK$5,0))</f>
        <v>3799.6741935483842</v>
      </c>
      <c r="EO16" s="421">
        <f>INDEX('Summary sales'!$A$6:$CA$50,MATCH($B16,'Summary sales'!$A$6:$A$50,0),MATCH($EN$3,'Summary sales'!$A$7:$CA$7,0))</f>
        <v>1414.5499999998137</v>
      </c>
      <c r="EP16" s="421">
        <f t="shared" si="461"/>
        <v>-2385.1241935485705</v>
      </c>
      <c r="EQ16" s="706">
        <f t="shared" si="462"/>
        <v>0.37228191890810891</v>
      </c>
      <c r="ER16" s="421">
        <f>INDEX('SO Januari 2026 rev.2'!$B$6:$BK$51,MATCH(B16,'SO Januari 2026 rev.2'!$B$6:$B$51,0),MATCH($ER$3,'SO Januari 2026 rev.2'!$B$5:$XK$5,0))</f>
        <v>5500</v>
      </c>
      <c r="ES16" s="421">
        <f>INDEX('Summary sales'!$A$6:$CA$50,MATCH(B16,'Summary sales'!$A$6:$A$50,0),MATCH($ER$3,'Summary sales'!$A$7:$CA$7,0))</f>
        <v>6237.5799999999581</v>
      </c>
      <c r="ET16" s="421">
        <f t="shared" si="463"/>
        <v>737.57999999995809</v>
      </c>
      <c r="EU16" s="706">
        <f t="shared" si="464"/>
        <v>1.134105454545447</v>
      </c>
      <c r="EV16" s="421">
        <f>INDEX('SO Januari 2026 rev.2'!$B$6:$BK$51,MATCH(B16,'SO Januari 2026 rev.2'!$B$6:$B$51,0),MATCH($EV$3,'SO Januari 2026 rev.2'!$B$5:$XK$5,0))</f>
        <v>5776.689677419351</v>
      </c>
      <c r="EW16" s="421">
        <f>INDEX('Summary sales'!$A$6:$CA$50,MATCH($B16,'Summary sales'!$A$6:$A$50,0),MATCH($EV$3,'Summary sales'!$A$7:$CA$7,0))</f>
        <v>2606.6499999999069</v>
      </c>
      <c r="EX16" s="421">
        <f t="shared" si="465"/>
        <v>-3170.0396774194442</v>
      </c>
      <c r="EY16" s="706">
        <f t="shared" si="466"/>
        <v>0.45123594057494681</v>
      </c>
      <c r="EZ16" s="421">
        <f>INDEX('SO Januari 2026 rev.2'!$B$6:$BK$51,MATCH(B16,'SO Januari 2026 rev.2'!$B$6:$B$51,0),MATCH($EZ$3,'SO Januari 2026 rev.2'!$B$5:$XK$5,0))</f>
        <v>24000</v>
      </c>
      <c r="FA16" s="421">
        <f>INDEX('Summary sales'!$A$6:$CA$50,MATCH($B16,'Summary sales'!$A$6:$A$50,0),MATCH($EZ$3,'Summary sales'!$A$7:$CA$7,0))</f>
        <v>19184.340000000317</v>
      </c>
      <c r="FB16" s="421">
        <f t="shared" si="467"/>
        <v>-4815.6599999996834</v>
      </c>
      <c r="FC16" s="706">
        <f t="shared" si="468"/>
        <v>0.7993475000000132</v>
      </c>
      <c r="FD16" s="421">
        <f>INDEX('SO Januari 2026 rev.2'!$B$6:$BK$51,MATCH(B16,'SO Januari 2026 rev.2'!$B$6:$B$51,0),MATCH($FD$3,'SO Januari 2026 rev.2'!$B$5:$XK$5,0))</f>
        <v>8000</v>
      </c>
      <c r="FE16" s="421">
        <f>INDEX('Summary sales'!$A$6:$CA$50,MATCH(B16,'Summary sales'!$A$6:$A$50,0),MATCH($FD$3,'Summary sales'!$A$7:$CA$7,0))</f>
        <v>7774.4699999999721</v>
      </c>
      <c r="FF16" s="421">
        <f t="shared" si="469"/>
        <v>-225.53000000002794</v>
      </c>
      <c r="FG16" s="706">
        <f t="shared" si="470"/>
        <v>0.97180874999999656</v>
      </c>
      <c r="FH16" s="421">
        <f>INDEX('SO Januari 2026 rev.2'!$B$6:$BK$51,MATCH(B16,'SO Januari 2026 rev.2'!$B$6:$B$51,0),MATCH($FH$3,'SO Januari 2026 rev.2'!$B$5:$XK$5,0))</f>
        <v>2105.6477419354865</v>
      </c>
      <c r="FI16" s="421">
        <f>INDEX('Summary sales'!$A$6:$CA$50,MATCH(B16,'Summary sales'!$A$6:$A$50,0),MATCH($FH$3,'Summary sales'!$A$7:$CA$7,0))</f>
        <v>3530.2000000001863</v>
      </c>
      <c r="FJ16" s="421">
        <f t="shared" si="471"/>
        <v>1424.5522580646998</v>
      </c>
      <c r="FK16" s="706">
        <f t="shared" si="472"/>
        <v>1.6765387342306688</v>
      </c>
      <c r="FL16" s="421">
        <f>INDEX('SO Januari 2026 rev.2'!$B$6:$BK$51,MATCH(B16,'SO Januari 2026 rev.2'!$B$6:$B$51,0),MATCH($FL$3,'SO Januari 2026 rev.2'!$B$5:$XK$5,0))</f>
        <v>0</v>
      </c>
      <c r="FM16" s="421">
        <f>INDEX('Summary sales'!$A$6:$CA$50,MATCH(B16,'Summary sales'!$A$6:$A$50,0),MATCH($FL$3,'Summary sales'!$A$7:$CA$7,0))</f>
        <v>0</v>
      </c>
      <c r="FN16" s="421">
        <f t="shared" si="473"/>
        <v>0</v>
      </c>
      <c r="FO16" s="706" t="e">
        <f t="shared" si="474"/>
        <v>#DIV/0!</v>
      </c>
      <c r="FP16" s="421">
        <f>INDEX('SO Januari 2026 rev.2'!$B$6:$BK$51,MATCH(B16,'SO Januari 2026 rev.2'!$B$6:$B$51,0),MATCH($FP$3,'SO Januari 2026 rev.2'!$B$5:$XK$5,0))</f>
        <v>0</v>
      </c>
      <c r="FQ16" s="421">
        <f>INDEX('Summary sales'!$A$6:$CA$50,MATCH(B16,'Summary sales'!$A$6:$A$50,0),MATCH($FP$3,'Summary sales'!$A$7:$CA$7,0))</f>
        <v>0</v>
      </c>
      <c r="FR16" s="421">
        <f t="shared" si="475"/>
        <v>0</v>
      </c>
      <c r="FS16" s="706" t="e">
        <f t="shared" si="476"/>
        <v>#DIV/0!</v>
      </c>
      <c r="FT16" s="421">
        <f>INDEX('SO Januari 2026 rev.2'!$B$6:$BK$51,MATCH(B16,'SO Januari 2026 rev.2'!$B$6:$B$51,0),MATCH($FT$3,'SO Januari 2026 rev.2'!$B$5:$XK$5,0))</f>
        <v>726.8151612903232</v>
      </c>
      <c r="FU16" s="421">
        <f>INDEX('Summary sales'!$A$6:$CA$50,MATCH(B16,'Summary sales'!$A$6:$A$50,0),MATCH($FT$3,'Summary sales'!$A$7:$CA$7,0))</f>
        <v>825.98000000009779</v>
      </c>
      <c r="FV16" s="421">
        <f t="shared" si="477"/>
        <v>99.164838709774585</v>
      </c>
      <c r="FW16" s="706">
        <f t="shared" si="478"/>
        <v>1.1364374933149799</v>
      </c>
      <c r="FX16" s="421">
        <f>INDEX('SO Januari 2026 rev.2'!$B$6:$BK$51,MATCH(B16,'SO Januari 2026 rev.2'!$B$6:$B$51,0),MATCH($FX$3,'SO Januari 2026 rev.2'!$B$5:$XK$5,0))</f>
        <v>0</v>
      </c>
      <c r="FY16" s="421">
        <f>INDEX('Summary sales'!$A$6:$CA$50,MATCH(B16,'Summary sales'!$A$6:$A$50,0),MATCH($FX$3,'Summary sales'!$A$7:$CA$7,0))</f>
        <v>0</v>
      </c>
      <c r="FZ16" s="421">
        <f t="shared" si="479"/>
        <v>0</v>
      </c>
      <c r="GA16" s="706" t="e">
        <f t="shared" si="480"/>
        <v>#DIV/0!</v>
      </c>
      <c r="GB16" s="421">
        <f>INDEX('SO Januari 2026 rev.2'!$B$6:$BK$51,MATCH(B16,'SO Januari 2026 rev.2'!$B$6:$B$51,0),MATCH($GB$3,'SO Januari 2026 rev.2'!$B$5:$XK$5,0))</f>
        <v>3018.0416129032269</v>
      </c>
      <c r="GC16" s="421">
        <f>INDEX('Summary sales'!$A$6:$CA$50,MATCH(B16,'Summary sales'!$A$6:$A$50,0),MATCH($GB$3,'Summary sales'!$A$7:$CA$7,0))</f>
        <v>3706.839999999851</v>
      </c>
      <c r="GD16" s="421">
        <f t="shared" si="481"/>
        <v>688.79838709662408</v>
      </c>
      <c r="GE16" s="706">
        <f t="shared" si="482"/>
        <v>1.2282269350269261</v>
      </c>
      <c r="GF16" s="421">
        <f>INDEX('SO Januari 2026 rev.2'!$B$6:$BK$51,MATCH(B16,'SO Januari 2026 rev.2'!$B$6:$B$51,0),MATCH($GF$3,'SO Januari 2026 rev.2'!$B$5:$XK$5,0))</f>
        <v>2044.9996774193546</v>
      </c>
      <c r="GG16" s="421">
        <f>INDEX('Summary sales'!$A$6:$CA$50,MATCH(B16,'Summary sales'!$A$6:$A$50,0),MATCH($GF$3,'Summary sales'!$A$7:$CA$7,0))</f>
        <v>2707.6599999999162</v>
      </c>
      <c r="GH16" s="421">
        <f t="shared" si="483"/>
        <v>662.66032258056157</v>
      </c>
      <c r="GI16" s="706">
        <f t="shared" si="484"/>
        <v>1.3240393286598422</v>
      </c>
      <c r="GJ16" s="421">
        <f>INDEX('SO Januari 2026 rev.2'!$B$6:$BK$51,MATCH(B16,'SO Januari 2026 rev.2'!$B$6:$B$51,0),MATCH($GJ$3,'SO Januari 2026 rev.2'!$B$5:$XK$5,0))</f>
        <v>369.61070967741654</v>
      </c>
      <c r="GK16" s="421">
        <f>INDEX('Summary sales'!$A$6:$CA$50,MATCH(B16,'Summary sales'!$A$6:$A$50,0),MATCH($GJ$3,'Summary sales'!$A$7:$CA$7,0))</f>
        <v>0</v>
      </c>
      <c r="GL16" s="421">
        <f t="shared" si="485"/>
        <v>-369.61070967741654</v>
      </c>
      <c r="GM16" s="706">
        <f t="shared" si="486"/>
        <v>0</v>
      </c>
      <c r="GN16" s="421">
        <f>INDEX('SO Januari 2026 rev.2'!$B$6:$BK$51,MATCH(B16,'SO Januari 2026 rev.2'!$B$6:$B$51,0),MATCH($GN$3,'SO Januari 2026 rev.2'!$B$5:$XK$5,0))</f>
        <v>0</v>
      </c>
      <c r="GO16" s="421">
        <f>INDEX('Summary sales'!$A$6:$CA$50,MATCH(B16,'Summary sales'!$A$6:$A$50,0),MATCH($GN$3,'Summary sales'!$A$7:$CA$7,0))</f>
        <v>0</v>
      </c>
      <c r="GP16" s="421">
        <f t="shared" si="487"/>
        <v>0</v>
      </c>
      <c r="GQ16" s="706" t="e">
        <f t="shared" si="488"/>
        <v>#DIV/0!</v>
      </c>
      <c r="GR16" s="421">
        <f>INDEX('SO Januari 2026 rev.2'!$B$6:$BK$51,MATCH(B16,'SO Januari 2026 rev.2'!$B$6:$B$51,0),MATCH($GR$3,'SO Januari 2026 rev.2'!$B$5:$XK$5,0))</f>
        <v>3500</v>
      </c>
      <c r="GS16" s="421">
        <f>INDEX('Summary sales'!$A$6:$CA$50,MATCH($B16,'Summary sales'!$A$6:$A$50,0),MATCH($GR$3,'Summary sales'!$A$7:$CA$7,0))</f>
        <v>4929.7690000003204</v>
      </c>
      <c r="GT16" s="421">
        <f t="shared" si="489"/>
        <v>1429.7690000003204</v>
      </c>
      <c r="GU16" s="706">
        <f t="shared" si="490"/>
        <v>1.4085054285715202</v>
      </c>
      <c r="GV16" s="421">
        <f>INDEX('SO Januari 2026 rev.2'!$B$6:$BK$51,MATCH(B16,'SO Januari 2026 rev.2'!$B$6:$B$51,0),MATCH($GV$3,'SO Januari 2026 rev.2'!$B$5:$XK$5,0))</f>
        <v>1121.900322580635</v>
      </c>
      <c r="GW16" s="421">
        <f>INDEX('Summary sales'!$A$6:$CA$50,MATCH($B16,'Summary sales'!$A$6:$A$50,0),MATCH($GV$3,'Summary sales'!$A$7:$CA$7,0))</f>
        <v>0</v>
      </c>
      <c r="GX16" s="421">
        <f t="shared" si="491"/>
        <v>-1121.900322580635</v>
      </c>
      <c r="GY16" s="706">
        <f t="shared" si="492"/>
        <v>0</v>
      </c>
      <c r="GZ16" s="421">
        <f>INDEX('SO Januari 2026 rev.2'!$B$6:$BK$51,MATCH(B16,'SO Januari 2026 rev.2'!$B$6:$B$51,0),MATCH($GZ$3,'SO Januari 2026 rev.2'!$B$5:$XK$5,0))</f>
        <v>1500</v>
      </c>
      <c r="HA16" s="421">
        <f>INDEX('Summary sales'!$A$6:$CA$50,MATCH(B16,'Summary sales'!$A$6:$A$50,0),MATCH($GZ$3,'Summary sales'!$A$7:$CA$7,0))</f>
        <v>1691.2309999999707</v>
      </c>
      <c r="HB16" s="421">
        <f t="shared" si="493"/>
        <v>191.23099999997066</v>
      </c>
      <c r="HC16" s="706">
        <f t="shared" si="494"/>
        <v>1.1274873333333137</v>
      </c>
      <c r="HD16" s="421">
        <f>INDEX('SO Januari 2026 rev.2'!$B$6:$BK$51,MATCH(B16,'SO Januari 2026 rev.2'!$B$6:$B$51,0),MATCH($HD$3,'SO Januari 2026 rev.2'!$B$5:$XK$5,0))</f>
        <v>2549.7025806451697</v>
      </c>
      <c r="HE16" s="421">
        <f>INDEX('Summary sales'!$A$6:$CA$50,MATCH(B16,'Summary sales'!$A$6:$A$50,0),MATCH($HD$3,'Summary sales'!$A$7:$CA$7,0))</f>
        <v>9927.8899999996647</v>
      </c>
      <c r="HF16" s="421">
        <f t="shared" si="495"/>
        <v>7378.1874193544954</v>
      </c>
      <c r="HG16" s="706">
        <f t="shared" si="496"/>
        <v>3.8937443431098298</v>
      </c>
      <c r="HH16" s="421">
        <f>INDEX('SO Januari 2026 rev.2'!$B$6:$BK$51,MATCH(B16,'SO Januari 2026 rev.2'!$B$6:$B$51,0),MATCH($HH$3,'SO Januari 2026 rev.2'!$B$5:$XK$5,0))</f>
        <v>0</v>
      </c>
      <c r="HI16" s="421">
        <f>INDEX('Summary sales'!$A$6:$CA$50,MATCH(B16,'Summary sales'!$A$6:$A$50,0),MATCH($HH$3,'Summary sales'!$A$7:$CA$7,0))</f>
        <v>0</v>
      </c>
      <c r="HJ16" s="421">
        <f t="shared" si="497"/>
        <v>0</v>
      </c>
      <c r="HK16" s="707" t="e">
        <f t="shared" si="498"/>
        <v>#DIV/0!</v>
      </c>
    </row>
    <row r="17" spans="1:219" s="451" customFormat="1" ht="15" customHeight="1">
      <c r="A17" s="770"/>
      <c r="B17" s="463">
        <f t="shared" si="389"/>
        <v>46033</v>
      </c>
      <c r="C17" s="463" t="str">
        <f t="shared" si="390"/>
        <v>Mgg</v>
      </c>
      <c r="D17" s="421">
        <f>SUMIF($H$4:$HJ$4,$D$4,H17:HJ17)</f>
        <v>165505.47038709672</v>
      </c>
      <c r="E17" s="421">
        <f ca="1">SUMIF($H$4:$HJ$4,$E$4,H17:HJ17)</f>
        <v>111857.60199999384</v>
      </c>
      <c r="F17" s="421">
        <f t="shared" ca="1" si="391"/>
        <v>-53647.868387102877</v>
      </c>
      <c r="G17" s="706">
        <f t="shared" ca="1" si="392"/>
        <v>0.67585440975680633</v>
      </c>
      <c r="H17" s="421">
        <f>INDEX('SO Januari 2026 rev.2'!$B$6:$BK$51,MATCH(B17,'SO Januari 2026 rev.2'!$B$6:$B$51,0),MATCH($H$3,'SO Januari 2026 rev.2'!$B$5:$XK$5,0))</f>
        <v>812.17000000000064</v>
      </c>
      <c r="I17" s="421">
        <f>INDEX('Summary sales'!$A$6:$CA$50,MATCH(B17,'Summary sales'!$A$6:$A$50,0),MATCH($H$3,'Summary sales'!$A$7:$CA$7,0))</f>
        <v>1079.2600000000093</v>
      </c>
      <c r="J17" s="421">
        <f t="shared" si="393"/>
        <v>267.09000000000867</v>
      </c>
      <c r="K17" s="706">
        <f t="shared" si="394"/>
        <v>1.3288597214868914</v>
      </c>
      <c r="L17" s="421">
        <f>INDEX('SO Januari 2026 rev.2'!$B$6:$BK$51,MATCH(B17,'SO Januari 2026 rev.2'!$B$6:$B$51,0),MATCH($L$3,'SO Januari 2026 rev.2'!$B$5:$XK$5,0))</f>
        <v>3000</v>
      </c>
      <c r="M17" s="421">
        <f>INDEX('Summary sales'!$A$6:$CA$50,MATCH($B17,'Summary sales'!$A$6:$A$50,0),MATCH($L$3,'Summary sales'!$A$7:$CA$7,0))</f>
        <v>603.33000000007451</v>
      </c>
      <c r="N17" s="421">
        <f t="shared" si="395"/>
        <v>-2396.6699999999255</v>
      </c>
      <c r="O17" s="706">
        <f t="shared" si="396"/>
        <v>0.20111000000002482</v>
      </c>
      <c r="P17" s="421">
        <f>INDEX('SO Januari 2026 rev.2'!$B$6:$BK$51,MATCH(B17,'SO Januari 2026 rev.2'!$B$6:$B$51,0),MATCH($P$3,'SO Januari 2026 rev.2'!$B$5:$XK$5,0))</f>
        <v>1129.7312903225857</v>
      </c>
      <c r="Q17" s="421">
        <f>INDEX('Summary sales'!$A$6:$CA$50,MATCH($B17,'Summary sales'!$A$6:$A$50,0),MATCH($P$3,'Summary sales'!$A$7:$CA$7,0))</f>
        <v>533.78000000026077</v>
      </c>
      <c r="R17" s="421">
        <f t="shared" si="397"/>
        <v>-595.95129032232489</v>
      </c>
      <c r="S17" s="706">
        <f t="shared" si="398"/>
        <v>0.47248403631260333</v>
      </c>
      <c r="T17" s="421">
        <f>INDEX('SO Januari 2026 rev.2'!$B$6:$BK$51,MATCH(B17,'SO Januari 2026 rev.2'!$B$6:$B$51,0),MATCH($T$3,'SO Januari 2026 rev.2'!$B$5:$XK$5,0))</f>
        <v>3282.5161290322658</v>
      </c>
      <c r="U17" s="421">
        <f>INDEX('Summary sales'!$A$6:$CA$50,MATCH($B17,'Summary sales'!$A$6:$A$50,0),MATCH($T$3,'Summary sales'!$A$7:$CA$7,0))</f>
        <v>0</v>
      </c>
      <c r="V17" s="421">
        <f t="shared" si="399"/>
        <v>-3282.5161290322658</v>
      </c>
      <c r="W17" s="706">
        <f t="shared" si="400"/>
        <v>0</v>
      </c>
      <c r="X17" s="421">
        <f>INDEX('SO Januari 2026 rev.2'!$B$6:$BK$51,MATCH(B17,'SO Januari 2026 rev.2'!$B$6:$B$51,0),MATCH($X$3,'SO Januari 2026 rev.2'!$B$5:$XK$5,0))</f>
        <v>644.02064516129076</v>
      </c>
      <c r="Y17" s="421">
        <f>INDEX('Summary sales'!$A$6:$CA$50,MATCH($B17,'Summary sales'!$A$6:$A$50,0),MATCH($X$3,'Summary sales'!$A$7:$CA$7,0))</f>
        <v>354.59000000008382</v>
      </c>
      <c r="Z17" s="421">
        <f t="shared" si="401"/>
        <v>-289.43064516120694</v>
      </c>
      <c r="AA17" s="706">
        <f t="shared" si="402"/>
        <v>0.55058793947712514</v>
      </c>
      <c r="AB17" s="421">
        <f>INDEX('SO Januari 2026 rev.2'!$B$6:$BK$51,MATCH(B17,'SO Januari 2026 rev.2'!$B$6:$B$51,0),MATCH($AB$3,'SO Januari 2026 rev.2'!$B$5:$XK$5,0))</f>
        <v>5500</v>
      </c>
      <c r="AC17" s="421">
        <f>INDEX('Summary sales'!$A$6:$CA$50,MATCH($B17,'Summary sales'!$A$6:$A$50,0),MATCH($AB$3,'Summary sales'!$A$7:$CA$7,0))</f>
        <v>6034.019999999553</v>
      </c>
      <c r="AD17" s="421">
        <f t="shared" si="403"/>
        <v>534.01999999955297</v>
      </c>
      <c r="AE17" s="706">
        <f t="shared" si="404"/>
        <v>1.0970945454544643</v>
      </c>
      <c r="AF17" s="421">
        <f>INDEX('SO Januari 2026 rev.2'!$B$6:$BK$51,MATCH(B17,'SO Januari 2026 rev.2'!$B$6:$B$51,0),MATCH($AF$3,'SO Januari 2026 rev.2'!$B$5:$XK$5,0))</f>
        <v>166.97064516129021</v>
      </c>
      <c r="AG17" s="421">
        <f>INDEX('Summary sales'!$A$6:$CA$50,MATCH($B17,'Summary sales'!$A$6:$A$50,0),MATCH($AF$3,'Summary sales'!$A$7:$CA$7,0))</f>
        <v>0</v>
      </c>
      <c r="AH17" s="421">
        <f t="shared" si="405"/>
        <v>-166.97064516129021</v>
      </c>
      <c r="AI17" s="706">
        <f t="shared" si="406"/>
        <v>0</v>
      </c>
      <c r="AJ17" s="421">
        <f>INDEX('SO Januari 2026 rev.2'!$B$6:$BK$51,MATCH(B17,'SO Januari 2026 rev.2'!$B$6:$B$51,0),MATCH($AJ$3,'SO Januari 2026 rev.2'!$B$5:$XK$5,0))</f>
        <v>603.76322580644887</v>
      </c>
      <c r="AK17" s="421">
        <f>INDEX('Summary sales'!$A$6:$CA$50,MATCH($B17,'Summary sales'!$A$6:$A$50,0),MATCH($AJ$3,'Summary sales'!$A$7:$CA$7,0))</f>
        <v>685.3399999999674</v>
      </c>
      <c r="AL17" s="421">
        <f t="shared" si="407"/>
        <v>81.576774193518531</v>
      </c>
      <c r="AM17" s="706">
        <f t="shared" si="408"/>
        <v>1.1351138504412157</v>
      </c>
      <c r="AN17" s="421">
        <f>INDEX('SO Januari 2026 rev.2'!$B$6:$BK$51,MATCH(B17,'SO Januari 2026 rev.2'!$B$6:$B$51,0),MATCH($AN$3,'SO Januari 2026 rev.2'!$B$5:$XK$5,0))</f>
        <v>673.27548387096704</v>
      </c>
      <c r="AO17" s="421">
        <f>INDEX('Summary sales'!$A$6:$CA$50,MATCH($B17,'Summary sales'!$A$6:$A$50,0),MATCH($AN$3,'Summary sales'!$A$7:$CA$7,0))</f>
        <v>540.71999999997206</v>
      </c>
      <c r="AP17" s="421">
        <f t="shared" si="409"/>
        <v>-132.55548387099498</v>
      </c>
      <c r="AQ17" s="706">
        <f t="shared" si="410"/>
        <v>0.80311850491143211</v>
      </c>
      <c r="AR17" s="421">
        <f>INDEX('SO Januari 2026 rev.2'!$B$6:$BK$51,MATCH(B17,'SO Januari 2026 rev.2'!$B$6:$B$51,0),MATCH($AR$3,'SO Januari 2026 rev.2'!$B$5:$XK$5,0))</f>
        <v>4514.1990322580623</v>
      </c>
      <c r="AS17" s="421">
        <f>INDEX('Summary sales'!$A$6:$CA$50,MATCH($B17,'Summary sales'!$A$6:$A$50,0),MATCH($AR$3,'Summary sales'!$A$7:$CA$7,0))</f>
        <v>197.85999999940395</v>
      </c>
      <c r="AT17" s="421">
        <f t="shared" si="411"/>
        <v>-4316.3390322586583</v>
      </c>
      <c r="AU17" s="706">
        <f t="shared" si="412"/>
        <v>4.383058845777825E-2</v>
      </c>
      <c r="AV17" s="421">
        <f>INDEX('SO Januari 2026 rev.2'!$B$6:$BK$51,MATCH(B17,'SO Januari 2026 rev.2'!$B$6:$B$51,0),MATCH($AV$3,'SO Januari 2026 rev.2'!$B$5:$XK$5,0))</f>
        <v>6823.0622580645213</v>
      </c>
      <c r="AW17" s="421">
        <f ca="1">INDEX('Summary sales'!$A$6:$CA$50,MATCH($B17,'Summary sales'!$A$6:$A$50,0),MATCH($AV$3,'Summary sales'!$A$7:$CA$7,0))</f>
        <v>6614.3300000000745</v>
      </c>
      <c r="AX17" s="421">
        <f t="shared" ca="1" si="413"/>
        <v>-208.7322580644468</v>
      </c>
      <c r="AY17" s="706">
        <f t="shared" ca="1" si="414"/>
        <v>0.96940783329102187</v>
      </c>
      <c r="AZ17" s="421">
        <f>INDEX('SO Januari 2026 rev.2'!$B$6:$BK$51,MATCH(B17,'SO Januari 2026 rev.2'!$B$6:$B$51,0),MATCH($AZ$3,'SO Januari 2026 rev.2'!$B$5:$XK$5,0))</f>
        <v>2874.3264516129029</v>
      </c>
      <c r="BA17" s="421">
        <f>INDEX('Summary sales'!$A$6:$CA$50,MATCH($B17,'Summary sales'!$A$6:$A$50,0),MATCH($AZ$3,'Summary sales'!$A$7:$CA$7,0))</f>
        <v>145.73999999999069</v>
      </c>
      <c r="BB17" s="421">
        <f t="shared" si="415"/>
        <v>-2728.5864516129122</v>
      </c>
      <c r="BC17" s="706">
        <f t="shared" si="416"/>
        <v>5.0704052741890181E-2</v>
      </c>
      <c r="BD17" s="421">
        <f>INDEX('SO Januari 2026 rev.2'!$B$6:$BK$51,MATCH(B17,'SO Januari 2026 rev.2'!$B$6:$B$51,0),MATCH($BD$3,'SO Januari 2026 rev.2'!$B$5:$XK$5,0))</f>
        <v>500</v>
      </c>
      <c r="BE17" s="421">
        <f>INDEX('Summary sales'!$A$6:$CA$50,MATCH($B17,'Summary sales'!$A$6:$A$50,0),MATCH($BD$3,'Summary sales'!$A$7:$CA$7,0))</f>
        <v>0</v>
      </c>
      <c r="BF17" s="421">
        <f t="shared" si="417"/>
        <v>-500</v>
      </c>
      <c r="BG17" s="706">
        <f t="shared" si="418"/>
        <v>0</v>
      </c>
      <c r="BH17" s="421">
        <f>INDEX('SO Januari 2026 rev.2'!$B$6:$BK$51,MATCH(B17,'SO Januari 2026 rev.2'!$B$6:$B$51,0),MATCH($BH$3,'SO Januari 2026 rev.2'!$B$5:$XK$5,0))</f>
        <v>3600</v>
      </c>
      <c r="BI17" s="421">
        <f>INDEX('Summary sales'!$A$6:$CA$50,MATCH($B17,'Summary sales'!$A$6:$A$50,0),MATCH($BH$3,'Summary sales'!$A$7:$CA$7,0))</f>
        <v>2520.359999999986</v>
      </c>
      <c r="BJ17" s="421">
        <f t="shared" si="419"/>
        <v>-1079.640000000014</v>
      </c>
      <c r="BK17" s="706">
        <f t="shared" si="420"/>
        <v>0.70009999999999617</v>
      </c>
      <c r="BL17" s="421">
        <f>INDEX('SO Januari 2026 rev.2'!$B$6:$BK$51,MATCH(B17,'SO Januari 2026 rev.2'!$B$6:$B$51,0),MATCH($BL$3,'SO Januari 2026 rev.2'!$B$5:$XK$5,0))</f>
        <v>8706.0570967741915</v>
      </c>
      <c r="BM17" s="421">
        <f>INDEX('Summary sales'!$A$6:$CA$50,MATCH($B17,'Summary sales'!$A$6:$A$50,0),MATCH($BL$3,'Summary sales'!$A$7:$CA$7,0))</f>
        <v>4673.8300000000745</v>
      </c>
      <c r="BN17" s="421">
        <f t="shared" si="421"/>
        <v>-4032.2270967741169</v>
      </c>
      <c r="BO17" s="706">
        <f t="shared" si="422"/>
        <v>0.53684807577609883</v>
      </c>
      <c r="BP17" s="421">
        <f>INDEX('SO Januari 2026 rev.2'!$B$6:$BK$51,MATCH(B17,'SO Januari 2026 rev.2'!$B$6:$B$51,0),MATCH($BP$3,'SO Januari 2026 rev.2'!$B$5:$XK$5,0))</f>
        <v>926.09448387096791</v>
      </c>
      <c r="BQ17" s="421">
        <f>INDEX('Summary sales'!$A$6:$CA$50,MATCH($B17,'Summary sales'!$A$6:$A$50,0),MATCH($BP$3,'Summary sales'!$A$7:$CA$7,0))</f>
        <v>0</v>
      </c>
      <c r="BR17" s="421">
        <f t="shared" si="423"/>
        <v>-926.09448387096791</v>
      </c>
      <c r="BS17" s="706">
        <f t="shared" si="424"/>
        <v>0</v>
      </c>
      <c r="BT17" s="421">
        <f>INDEX('SO Januari 2026 rev.2'!$B$6:$BK$51,MATCH(B17,'SO Januari 2026 rev.2'!$B$6:$B$51,0),MATCH($BT$3,'SO Januari 2026 rev.2'!$B$5:$XK$5,0))</f>
        <v>5500</v>
      </c>
      <c r="BU17" s="421">
        <f ca="1">INDEX('Summary sales'!$A$6:$CA$50,MATCH($B17,'Summary sales'!$A$6:$A$50,0),MATCH($BT$3,'Summary sales'!$A$7:$CA$7,0))</f>
        <v>0</v>
      </c>
      <c r="BV17" s="421">
        <f t="shared" ca="1" si="425"/>
        <v>-5500</v>
      </c>
      <c r="BW17" s="706">
        <f t="shared" ca="1" si="426"/>
        <v>0</v>
      </c>
      <c r="BX17" s="421">
        <f>INDEX('SO Januari 2026 rev.2'!$B$6:$BK$51,MATCH(B17,'SO Januari 2026 rev.2'!$B$6:$B$51,0),MATCH($BX$3,'SO Januari 2026 rev.2'!$B$5:$XK$5,0))</f>
        <v>70.054838709677327</v>
      </c>
      <c r="BY17" s="421">
        <f>INDEX('Summary sales'!$A$6:$CA$50,MATCH($B17,'Summary sales'!$A$6:$A$50,0),MATCH($BX$3,'Summary sales'!$A$7:$CA$7,0))</f>
        <v>0</v>
      </c>
      <c r="BZ17" s="421">
        <f t="shared" si="427"/>
        <v>-70.054838709677327</v>
      </c>
      <c r="CA17" s="706">
        <f t="shared" si="428"/>
        <v>0</v>
      </c>
      <c r="CB17" s="421">
        <f>INDEX('SO Januari 2026 rev.2'!$B$6:$BK$51,MATCH(B17,'SO Januari 2026 rev.2'!$B$6:$B$51,0),MATCH($CB$3,'SO Januari 2026 rev.2'!$B$5:$XK$5,0))</f>
        <v>89.451612903225808</v>
      </c>
      <c r="CC17" s="421">
        <f>INDEX('Summary sales'!$A$6:$CA$50,MATCH($B17,'Summary sales'!$A$6:$A$50,0),MATCH($CB$3,'Summary sales'!$A$7:$CA$7,0))</f>
        <v>60.605999999999767</v>
      </c>
      <c r="CD17" s="421">
        <f t="shared" si="429"/>
        <v>-28.845612903226041</v>
      </c>
      <c r="CE17" s="706">
        <f t="shared" si="430"/>
        <v>0.67752830869094582</v>
      </c>
      <c r="CF17" s="421">
        <f>INDEX('SO Januari 2026 rev.2'!$B$6:$BK$51,MATCH(B17,'SO Januari 2026 rev.2'!$B$6:$B$51,0),MATCH($CF$3,'SO Januari 2026 rev.2'!$B$5:$XK$5,0))</f>
        <v>3500</v>
      </c>
      <c r="CG17" s="421">
        <f>INDEX('Summary sales'!$A$6:$CA$50,MATCH($B17,'Summary sales'!$A$6:$A$50,0),MATCH($CF$3,'Summary sales'!$A$7:$CA$7,0))</f>
        <v>3515</v>
      </c>
      <c r="CH17" s="421">
        <f t="shared" si="431"/>
        <v>15</v>
      </c>
      <c r="CI17" s="706">
        <f t="shared" si="432"/>
        <v>1.0042857142857142</v>
      </c>
      <c r="CJ17" s="421">
        <f>INDEX('SO Januari 2026 rev.2'!$B$6:$BK$51,MATCH(B17,'SO Januari 2026 rev.2'!$B$6:$B$51,0),MATCH($CJ$3,'SO Januari 2026 rev.2'!$B$5:$XK$5,0))</f>
        <v>0</v>
      </c>
      <c r="CK17" s="421">
        <f>INDEX('Summary sales'!$A$6:$CA$50,MATCH($B17,'Summary sales'!$A$6:$A$50,0),MATCH($CJ$3,'Summary sales'!$A$7:$CA$7,0))</f>
        <v>0</v>
      </c>
      <c r="CL17" s="421">
        <f t="shared" si="433"/>
        <v>0</v>
      </c>
      <c r="CM17" s="706" t="e">
        <f t="shared" si="434"/>
        <v>#DIV/0!</v>
      </c>
      <c r="CN17" s="421">
        <f>INDEX('SO Januari 2026 rev.2'!$B$6:$BK$51,MATCH(B17,'SO Januari 2026 rev.2'!$B$6:$B$51,0),MATCH($CN$3,'SO Januari 2026 rev.2'!$B$5:$XK$5,0))</f>
        <v>2901.4806451612722</v>
      </c>
      <c r="CO17" s="421">
        <f>INDEX('Summary sales'!$A$6:$CA$50,MATCH($B17,'Summary sales'!$A$6:$A$50,0),MATCH($CN$3,'Summary sales'!$A$7:$CA$7,0))</f>
        <v>0</v>
      </c>
      <c r="CP17" s="421">
        <f t="shared" si="435"/>
        <v>-2901.4806451612722</v>
      </c>
      <c r="CQ17" s="706">
        <f t="shared" si="436"/>
        <v>0</v>
      </c>
      <c r="CR17" s="421">
        <f>INDEX('SO Januari 2026 rev.2'!$B$6:$BK$51,MATCH(B17,'SO Januari 2026 rev.2'!$B$6:$B$51,0),MATCH($CR$3,'SO Januari 2026 rev.2'!$B$5:$XK$5,0))</f>
        <v>3500</v>
      </c>
      <c r="CS17" s="421">
        <f>INDEX('Summary sales'!$A$6:$CA$50,MATCH($B17,'Summary sales'!$A$6:$A$50,0),MATCH($CR$3,'Summary sales'!$A$7:$CA$7,0))</f>
        <v>2271.3100000000268</v>
      </c>
      <c r="CT17" s="421">
        <f t="shared" si="437"/>
        <v>-1228.6899999999732</v>
      </c>
      <c r="CU17" s="706">
        <f t="shared" si="438"/>
        <v>0.6489457142857219</v>
      </c>
      <c r="CV17" s="421">
        <f>INDEX('SO Januari 2026 rev.2'!$B$6:$BK$51,MATCH(B17,'SO Januari 2026 rev.2'!$B$6:$B$51,0),MATCH($CV$3,'SO Januari 2026 rev.2'!$B$5:$XK$5,0))</f>
        <v>0</v>
      </c>
      <c r="CW17" s="421">
        <f>INDEX('Summary sales'!$A$6:$CA$50,MATCH($B17,'Summary sales'!$A$6:$A$50,0),MATCH($CV$3,'Summary sales'!$A$7:$CA$7,0))</f>
        <v>0</v>
      </c>
      <c r="CX17" s="421">
        <f t="shared" si="439"/>
        <v>0</v>
      </c>
      <c r="CY17" s="706" t="e">
        <f t="shared" si="440"/>
        <v>#DIV/0!</v>
      </c>
      <c r="CZ17" s="421">
        <f>INDEX('SO Januari 2026 rev.2'!$B$6:$BK$51,MATCH(B17,'SO Januari 2026 rev.2'!$B$6:$B$51,0),MATCH($CZ$3,'SO Januari 2026 rev.2'!$B$5:$XK$5,0))</f>
        <v>11659.554548387085</v>
      </c>
      <c r="DA17" s="421">
        <f>INDEX('Summary sales'!$A$6:$CA$50,MATCH($B17,'Summary sales'!$A$6:$A$50,0),MATCH($CZ$3,'Summary sales'!$A$7:$CA$7,0))</f>
        <v>8359.3579999953508</v>
      </c>
      <c r="DB17" s="421">
        <f t="shared" si="441"/>
        <v>-3300.1965483917338</v>
      </c>
      <c r="DC17" s="706">
        <f t="shared" si="442"/>
        <v>0.71695346209875022</v>
      </c>
      <c r="DD17" s="421">
        <f>INDEX('SO Januari 2026 rev.2'!$B$6:$BK$51,MATCH(B17,'SO Januari 2026 rev.2'!$B$6:$B$51,0),MATCH($DD$3,'SO Januari 2026 rev.2'!$B$5:$XK$5,0))</f>
        <v>2020.8603225806428</v>
      </c>
      <c r="DE17" s="421">
        <f>INDEX('Summary sales'!$A$6:$CA$50,MATCH($B17,'Summary sales'!$A$6:$A$50,0),MATCH($DD$3,'Summary sales'!$A$7:$CA$7,0))</f>
        <v>1822.7599999997765</v>
      </c>
      <c r="DF17" s="421">
        <f t="shared" si="443"/>
        <v>-198.1003225808663</v>
      </c>
      <c r="DG17" s="706">
        <f t="shared" si="444"/>
        <v>0.90197228360251447</v>
      </c>
      <c r="DH17" s="421">
        <f>INDEX('SO Januari 2026 rev.2'!$B$6:$BK$51,MATCH(B17,'SO Januari 2026 rev.2'!$B$6:$B$51,0),MATCH($DH$3,'SO Januari 2026 rev.2'!$B$5:$XK$5,0))</f>
        <v>678.69999999999845</v>
      </c>
      <c r="DI17" s="421">
        <f>INDEX('Summary sales'!$A$6:$CA$50,MATCH($B17,'Summary sales'!$A$6:$A$50,0),MATCH($DH$3,'Summary sales'!$A$7:$CA$7,0))</f>
        <v>0</v>
      </c>
      <c r="DJ17" s="421">
        <f t="shared" si="445"/>
        <v>-678.69999999999845</v>
      </c>
      <c r="DK17" s="706">
        <f t="shared" si="446"/>
        <v>0</v>
      </c>
      <c r="DL17" s="421">
        <f>INDEX('SO Januari 2026 rev.2'!$B$6:$BK$51,MATCH(B17,'SO Januari 2026 rev.2'!$B$6:$B$51,0),MATCH($DL$3,'SO Januari 2026 rev.2'!$B$5:$XK$5,0))</f>
        <v>7121.8519354838754</v>
      </c>
      <c r="DM17" s="421">
        <f>INDEX('Summary sales'!$A$6:$CA$50,MATCH($B17,'Summary sales'!$A$6:$A$50,0),MATCH($DL$3,'Summary sales'!$A$7:$CA$7,0))</f>
        <v>1035.9799999995157</v>
      </c>
      <c r="DN17" s="421">
        <f t="shared" si="447"/>
        <v>-6085.8719354843597</v>
      </c>
      <c r="DO17" s="706">
        <f t="shared" si="448"/>
        <v>0.14546497306941397</v>
      </c>
      <c r="DP17" s="421">
        <f>INDEX('SO Januari 2026 rev.2'!$B$6:$BK$51,MATCH(B17,'SO Januari 2026 rev.2'!$B$6:$B$51,0),MATCH($DP$3,'SO Januari 2026 rev.2'!$B$5:$XK$5,0))</f>
        <v>2943.876774193548</v>
      </c>
      <c r="DQ17" s="421">
        <f>INDEX('Summary sales'!$A$6:$CA$50,MATCH($B17,'Summary sales'!$A$6:$A$50,0),MATCH($DP$3,'Summary sales'!$A$7:$CA$7,0))</f>
        <v>0</v>
      </c>
      <c r="DR17" s="421">
        <f t="shared" si="449"/>
        <v>-2943.876774193548</v>
      </c>
      <c r="DS17" s="706">
        <f t="shared" si="450"/>
        <v>0</v>
      </c>
      <c r="DT17" s="421">
        <f>INDEX('SO Januari 2026 rev.2'!$B$6:$BK$51,MATCH(B17,'SO Januari 2026 rev.2'!$B$6:$B$51,0),MATCH($DT$3,'SO Januari 2026 rev.2'!$B$5:$XK$5,0))</f>
        <v>2043.2745161290325</v>
      </c>
      <c r="DU17" s="421">
        <f>INDEX('Summary sales'!$A$6:$CA$50,MATCH($B17,'Summary sales'!$A$6:$A$50,0),MATCH($DT$3,'Summary sales'!$A$7:$CA$7,0))</f>
        <v>1143.5</v>
      </c>
      <c r="DV17" s="421">
        <f t="shared" si="451"/>
        <v>-899.77451612903246</v>
      </c>
      <c r="DW17" s="706">
        <f t="shared" si="452"/>
        <v>0.55964090530838306</v>
      </c>
      <c r="DX17" s="421">
        <f>INDEX('SO Januari 2026 rev.2'!$B$6:$BK$51,MATCH(B17,'SO Januari 2026 rev.2'!$B$6:$B$51,0),MATCH($DX$3,'SO Januari 2026 rev.2'!$B$5:$XK$5,0))</f>
        <v>1439.5303225806451</v>
      </c>
      <c r="DY17" s="421">
        <f>INDEX('Summary sales'!$A$6:$CA$50,MATCH($B17,'Summary sales'!$A$6:$A$50,0),MATCH($DX$3,'Summary sales'!$A$7:$CA$7,0))</f>
        <v>2083.0100000000093</v>
      </c>
      <c r="DZ17" s="421">
        <f t="shared" si="453"/>
        <v>643.47967741936418</v>
      </c>
      <c r="EA17" s="706">
        <f t="shared" si="454"/>
        <v>1.4470066849761098</v>
      </c>
      <c r="EB17" s="421">
        <f>INDEX('SO Januari 2026 rev.2'!$B$6:$BK$51,MATCH(B17,'SO Januari 2026 rev.2'!$B$6:$B$51,0),MATCH($EB$3,'SO Januari 2026 rev.2'!$B$5:$XK$5,0))</f>
        <v>260.97419354838746</v>
      </c>
      <c r="EC17" s="421">
        <f>INDEX('Summary sales'!$A$6:$CA$50,MATCH($B17,'Summary sales'!$A$6:$A$50,0),MATCH($EB$3,'Summary sales'!$A$7:$CA$7,0))</f>
        <v>3.2299999999813735</v>
      </c>
      <c r="ED17" s="421">
        <f t="shared" si="455"/>
        <v>-257.74419354840609</v>
      </c>
      <c r="EE17" s="706">
        <f t="shared" si="456"/>
        <v>1.2376702677241903E-2</v>
      </c>
      <c r="EF17" s="421">
        <f>INDEX('SO Januari 2026 rev.2'!$B$6:$BK$51,MATCH(B17,'SO Januari 2026 rev.2'!$B$6:$B$51,0),MATCH($EF$3,'SO Januari 2026 rev.2'!$B$5:$XK$5,0))</f>
        <v>11007.047419354845</v>
      </c>
      <c r="EG17" s="421">
        <f>INDEX('Summary sales'!$A$6:$CA$50,MATCH($B17,'Summary sales'!$A$6:$A$50,0),MATCH($EF$3,'Summary sales'!$A$7:$CA$7,0))</f>
        <v>7877.9099999996834</v>
      </c>
      <c r="EH17" s="421">
        <f t="shared" si="457"/>
        <v>-3129.1374193551619</v>
      </c>
      <c r="EI17" s="706">
        <f t="shared" si="458"/>
        <v>0.71571509596180427</v>
      </c>
      <c r="EJ17" s="421">
        <f>INDEX('SO Januari 2026 rev.2'!$B$6:$BK$51,MATCH(B17,'SO Januari 2026 rev.2'!$B$6:$B$51,0),MATCH($EJ$3,'SO Januari 2026 rev.2'!$B$5:$XK$5,0))</f>
        <v>2999.5448387096776</v>
      </c>
      <c r="EK17" s="421">
        <f>INDEX('Summary sales'!$A$6:$CA$50,MATCH($B17,'Summary sales'!$A$6:$A$50,0),MATCH($EJ$3,'Summary sales'!$A$7:$CA$7,0))</f>
        <v>2422.6200000001118</v>
      </c>
      <c r="EL17" s="421">
        <f t="shared" si="459"/>
        <v>-576.92483870956585</v>
      </c>
      <c r="EM17" s="706">
        <f t="shared" si="460"/>
        <v>0.80766253890782203</v>
      </c>
      <c r="EN17" s="421">
        <f>INDEX('SO Januari 2026 rev.2'!$B$6:$BK$51,MATCH(B17,'SO Januari 2026 rev.2'!$B$6:$B$51,0),MATCH($EN$3,'SO Januari 2026 rev.2'!$B$5:$XK$5,0))</f>
        <v>3799.6741935483842</v>
      </c>
      <c r="EO17" s="421">
        <f>INDEX('Summary sales'!$A$6:$CA$50,MATCH($B17,'Summary sales'!$A$6:$A$50,0),MATCH($EN$3,'Summary sales'!$A$7:$CA$7,0))</f>
        <v>2244.8500000000931</v>
      </c>
      <c r="EP17" s="421">
        <f t="shared" si="461"/>
        <v>-1554.8241935482911</v>
      </c>
      <c r="EQ17" s="706">
        <f t="shared" si="462"/>
        <v>0.59080065438550278</v>
      </c>
      <c r="ER17" s="421">
        <f>INDEX('SO Januari 2026 rev.2'!$B$6:$BK$51,MATCH(B17,'SO Januari 2026 rev.2'!$B$6:$B$51,0),MATCH($ER$3,'SO Januari 2026 rev.2'!$B$5:$XK$5,0))</f>
        <v>5500</v>
      </c>
      <c r="ES17" s="421">
        <f>INDEX('Summary sales'!$A$6:$CA$50,MATCH(B17,'Summary sales'!$A$6:$A$50,0),MATCH($ER$3,'Summary sales'!$A$7:$CA$7,0))</f>
        <v>5819.2399999999907</v>
      </c>
      <c r="ET17" s="421">
        <f t="shared" si="463"/>
        <v>319.23999999999069</v>
      </c>
      <c r="EU17" s="706">
        <f t="shared" si="464"/>
        <v>1.0580436363636347</v>
      </c>
      <c r="EV17" s="421">
        <f>INDEX('SO Januari 2026 rev.2'!$B$6:$BK$51,MATCH(B17,'SO Januari 2026 rev.2'!$B$6:$B$51,0),MATCH($EV$3,'SO Januari 2026 rev.2'!$B$5:$XK$5,0))</f>
        <v>5776.689677419351</v>
      </c>
      <c r="EW17" s="421">
        <f>INDEX('Summary sales'!$A$6:$CA$50,MATCH($B17,'Summary sales'!$A$6:$A$50,0),MATCH($EV$3,'Summary sales'!$A$7:$CA$7,0))</f>
        <v>2999</v>
      </c>
      <c r="EX17" s="421">
        <f t="shared" si="465"/>
        <v>-2777.689677419351</v>
      </c>
      <c r="EY17" s="706">
        <f t="shared" si="466"/>
        <v>0.51915546229233456</v>
      </c>
      <c r="EZ17" s="421">
        <f>INDEX('SO Januari 2026 rev.2'!$B$6:$BK$51,MATCH(B17,'SO Januari 2026 rev.2'!$B$6:$B$51,0),MATCH($EZ$3,'SO Januari 2026 rev.2'!$B$5:$XK$5,0))</f>
        <v>24000</v>
      </c>
      <c r="FA17" s="421">
        <f>INDEX('Summary sales'!$A$6:$CA$50,MATCH($B17,'Summary sales'!$A$6:$A$50,0),MATCH($EZ$3,'Summary sales'!$A$7:$CA$7,0))</f>
        <v>25056.569999999832</v>
      </c>
      <c r="FB17" s="421">
        <f t="shared" si="467"/>
        <v>1056.5699999998324</v>
      </c>
      <c r="FC17" s="706">
        <f t="shared" si="468"/>
        <v>1.0440237499999929</v>
      </c>
      <c r="FD17" s="421">
        <f>INDEX('SO Januari 2026 rev.2'!$B$6:$BK$51,MATCH(B17,'SO Januari 2026 rev.2'!$B$6:$B$51,0),MATCH($FD$3,'SO Januari 2026 rev.2'!$B$5:$XK$5,0))</f>
        <v>8000</v>
      </c>
      <c r="FE17" s="421">
        <f>INDEX('Summary sales'!$A$6:$CA$50,MATCH(B17,'Summary sales'!$A$6:$A$50,0),MATCH($FD$3,'Summary sales'!$A$7:$CA$7,0))</f>
        <v>8316</v>
      </c>
      <c r="FF17" s="421">
        <f t="shared" si="469"/>
        <v>316</v>
      </c>
      <c r="FG17" s="706">
        <f t="shared" si="470"/>
        <v>1.0395000000000001</v>
      </c>
      <c r="FH17" s="421">
        <f>INDEX('SO Januari 2026 rev.2'!$B$6:$BK$51,MATCH(B17,'SO Januari 2026 rev.2'!$B$6:$B$51,0),MATCH($FH$3,'SO Januari 2026 rev.2'!$B$5:$XK$5,0))</f>
        <v>2105.6477419354865</v>
      </c>
      <c r="FI17" s="421">
        <f>INDEX('Summary sales'!$A$6:$CA$50,MATCH(B17,'Summary sales'!$A$6:$A$50,0),MATCH($FH$3,'Summary sales'!$A$7:$CA$7,0))</f>
        <v>4070.5999999996275</v>
      </c>
      <c r="FJ17" s="421">
        <f t="shared" si="471"/>
        <v>1964.952258064141</v>
      </c>
      <c r="FK17" s="706">
        <f t="shared" si="472"/>
        <v>1.9331818513280765</v>
      </c>
      <c r="FL17" s="421">
        <f>INDEX('SO Januari 2026 rev.2'!$B$6:$BK$51,MATCH(B17,'SO Januari 2026 rev.2'!$B$6:$B$51,0),MATCH($FL$3,'SO Januari 2026 rev.2'!$B$5:$XK$5,0))</f>
        <v>0</v>
      </c>
      <c r="FM17" s="421">
        <f>INDEX('Summary sales'!$A$6:$CA$50,MATCH(B17,'Summary sales'!$A$6:$A$50,0),MATCH($FL$3,'Summary sales'!$A$7:$CA$7,0))</f>
        <v>0</v>
      </c>
      <c r="FN17" s="421">
        <f t="shared" si="473"/>
        <v>0</v>
      </c>
      <c r="FO17" s="706" t="e">
        <f t="shared" si="474"/>
        <v>#DIV/0!</v>
      </c>
      <c r="FP17" s="421">
        <f>INDEX('SO Januari 2026 rev.2'!$B$6:$BK$51,MATCH(B17,'SO Januari 2026 rev.2'!$B$6:$B$51,0),MATCH($FP$3,'SO Januari 2026 rev.2'!$B$5:$XK$5,0))</f>
        <v>0</v>
      </c>
      <c r="FQ17" s="421">
        <f>INDEX('Summary sales'!$A$6:$CA$50,MATCH(B17,'Summary sales'!$A$6:$A$50,0),MATCH($FP$3,'Summary sales'!$A$7:$CA$7,0))</f>
        <v>0</v>
      </c>
      <c r="FR17" s="421">
        <f t="shared" si="475"/>
        <v>0</v>
      </c>
      <c r="FS17" s="706" t="e">
        <f t="shared" si="476"/>
        <v>#DIV/0!</v>
      </c>
      <c r="FT17" s="421">
        <f>INDEX('SO Januari 2026 rev.2'!$B$6:$BK$51,MATCH(B17,'SO Januari 2026 rev.2'!$B$6:$B$51,0),MATCH($FT$3,'SO Januari 2026 rev.2'!$B$5:$XK$5,0))</f>
        <v>726.8151612903232</v>
      </c>
      <c r="FU17" s="421">
        <f>INDEX('Summary sales'!$A$6:$CA$50,MATCH(B17,'Summary sales'!$A$6:$A$50,0),MATCH($FT$3,'Summary sales'!$A$7:$CA$7,0))</f>
        <v>731.20999999996275</v>
      </c>
      <c r="FV17" s="421">
        <f t="shared" si="477"/>
        <v>4.3948387096395436</v>
      </c>
      <c r="FW17" s="706">
        <f t="shared" si="478"/>
        <v>1.0060467075313031</v>
      </c>
      <c r="FX17" s="421">
        <f>INDEX('SO Januari 2026 rev.2'!$B$6:$BK$51,MATCH(B17,'SO Januari 2026 rev.2'!$B$6:$B$51,0),MATCH($FX$3,'SO Januari 2026 rev.2'!$B$5:$XK$5,0))</f>
        <v>0</v>
      </c>
      <c r="FY17" s="421">
        <f>INDEX('Summary sales'!$A$6:$CA$50,MATCH(B17,'Summary sales'!$A$6:$A$50,0),MATCH($FX$3,'Summary sales'!$A$7:$CA$7,0))</f>
        <v>0</v>
      </c>
      <c r="FZ17" s="421">
        <f t="shared" si="479"/>
        <v>0</v>
      </c>
      <c r="GA17" s="706" t="e">
        <f t="shared" si="480"/>
        <v>#DIV/0!</v>
      </c>
      <c r="GB17" s="421">
        <f>INDEX('SO Januari 2026 rev.2'!$B$6:$BK$51,MATCH(B17,'SO Januari 2026 rev.2'!$B$6:$B$51,0),MATCH($GB$3,'SO Januari 2026 rev.2'!$B$5:$XK$5,0))</f>
        <v>3018.0416129032269</v>
      </c>
      <c r="GC17" s="421">
        <f>INDEX('Summary sales'!$A$6:$CA$50,MATCH(B17,'Summary sales'!$A$6:$A$50,0),MATCH($GB$3,'Summary sales'!$A$7:$CA$7,0))</f>
        <v>3648.2200000002049</v>
      </c>
      <c r="GD17" s="421">
        <f t="shared" si="481"/>
        <v>630.17838709697799</v>
      </c>
      <c r="GE17" s="706">
        <f t="shared" si="482"/>
        <v>1.2088037435941028</v>
      </c>
      <c r="GF17" s="421">
        <f>INDEX('SO Januari 2026 rev.2'!$B$6:$BK$51,MATCH(B17,'SO Januari 2026 rev.2'!$B$6:$B$51,0),MATCH($GF$3,'SO Januari 2026 rev.2'!$B$5:$XK$5,0))</f>
        <v>2044.9996774193546</v>
      </c>
      <c r="GG17" s="421">
        <f>INDEX('Summary sales'!$A$6:$CA$50,MATCH(B17,'Summary sales'!$A$6:$A$50,0),MATCH($GF$3,'Summary sales'!$A$7:$CA$7,0))</f>
        <v>168.41000000014901</v>
      </c>
      <c r="GH17" s="421">
        <f t="shared" si="483"/>
        <v>-1876.5896774192056</v>
      </c>
      <c r="GI17" s="706">
        <f t="shared" si="484"/>
        <v>8.2352091229994984E-2</v>
      </c>
      <c r="GJ17" s="421">
        <f>INDEX('SO Januari 2026 rev.2'!$B$6:$BK$51,MATCH(B17,'SO Januari 2026 rev.2'!$B$6:$B$51,0),MATCH($GJ$3,'SO Januari 2026 rev.2'!$B$5:$XK$5,0))</f>
        <v>369.61070967741654</v>
      </c>
      <c r="GK17" s="421">
        <f>INDEX('Summary sales'!$A$6:$CA$50,MATCH(B17,'Summary sales'!$A$6:$A$50,0),MATCH($GJ$3,'Summary sales'!$A$7:$CA$7,0))</f>
        <v>0</v>
      </c>
      <c r="GL17" s="421">
        <f t="shared" si="485"/>
        <v>-369.61070967741654</v>
      </c>
      <c r="GM17" s="706">
        <f t="shared" si="486"/>
        <v>0</v>
      </c>
      <c r="GN17" s="421">
        <f>INDEX('SO Januari 2026 rev.2'!$B$6:$BK$51,MATCH(B17,'SO Januari 2026 rev.2'!$B$6:$B$51,0),MATCH($GN$3,'SO Januari 2026 rev.2'!$B$5:$XK$5,0))</f>
        <v>0</v>
      </c>
      <c r="GO17" s="421">
        <f>INDEX('Summary sales'!$A$6:$CA$50,MATCH(B17,'Summary sales'!$A$6:$A$50,0),MATCH($GN$3,'Summary sales'!$A$7:$CA$7,0))</f>
        <v>0</v>
      </c>
      <c r="GP17" s="421">
        <f t="shared" si="487"/>
        <v>0</v>
      </c>
      <c r="GQ17" s="706" t="e">
        <f t="shared" si="488"/>
        <v>#DIV/0!</v>
      </c>
      <c r="GR17" s="421">
        <f>INDEX('SO Januari 2026 rev.2'!$B$6:$BK$51,MATCH(B17,'SO Januari 2026 rev.2'!$B$6:$B$51,0),MATCH($GR$3,'SO Januari 2026 rev.2'!$B$5:$XK$5,0))</f>
        <v>3500</v>
      </c>
      <c r="GS17" s="421">
        <f>INDEX('Summary sales'!$A$6:$CA$50,MATCH($B17,'Summary sales'!$A$6:$A$50,0),MATCH($GR$3,'Summary sales'!$A$7:$CA$7,0))</f>
        <v>0</v>
      </c>
      <c r="GT17" s="421">
        <f t="shared" si="489"/>
        <v>-3500</v>
      </c>
      <c r="GU17" s="706">
        <f t="shared" si="490"/>
        <v>0</v>
      </c>
      <c r="GV17" s="421">
        <f>INDEX('SO Januari 2026 rev.2'!$B$6:$BK$51,MATCH(B17,'SO Januari 2026 rev.2'!$B$6:$B$51,0),MATCH($GV$3,'SO Januari 2026 rev.2'!$B$5:$XK$5,0))</f>
        <v>1121.900322580635</v>
      </c>
      <c r="GW17" s="421">
        <f>INDEX('Summary sales'!$A$6:$CA$50,MATCH($B17,'Summary sales'!$A$6:$A$50,0),MATCH($GV$3,'Summary sales'!$A$7:$CA$7,0))</f>
        <v>0</v>
      </c>
      <c r="GX17" s="421">
        <f t="shared" si="491"/>
        <v>-1121.900322580635</v>
      </c>
      <c r="GY17" s="706">
        <f t="shared" si="492"/>
        <v>0</v>
      </c>
      <c r="GZ17" s="421">
        <f>INDEX('SO Januari 2026 rev.2'!$B$6:$BK$51,MATCH(B17,'SO Januari 2026 rev.2'!$B$6:$B$51,0),MATCH($GZ$3,'SO Januari 2026 rev.2'!$B$5:$XK$5,0))</f>
        <v>1500</v>
      </c>
      <c r="HA17" s="421">
        <f>INDEX('Summary sales'!$A$6:$CA$50,MATCH(B17,'Summary sales'!$A$6:$A$50,0),MATCH($GZ$3,'Summary sales'!$A$7:$CA$7,0))</f>
        <v>1632.4579999999842</v>
      </c>
      <c r="HB17" s="421">
        <f t="shared" si="493"/>
        <v>132.45799999998417</v>
      </c>
      <c r="HC17" s="706">
        <f t="shared" si="494"/>
        <v>1.0883053333333228</v>
      </c>
      <c r="HD17" s="421">
        <f>INDEX('SO Januari 2026 rev.2'!$B$6:$BK$51,MATCH(B17,'SO Januari 2026 rev.2'!$B$6:$B$51,0),MATCH($HD$3,'SO Januari 2026 rev.2'!$B$5:$XK$5,0))</f>
        <v>2549.7025806451697</v>
      </c>
      <c r="HE17" s="421">
        <f>INDEX('Summary sales'!$A$6:$CA$50,MATCH(B17,'Summary sales'!$A$6:$A$50,0),MATCH($HD$3,'Summary sales'!$A$7:$CA$7,0))</f>
        <v>2592.6000000000931</v>
      </c>
      <c r="HF17" s="421">
        <f t="shared" si="495"/>
        <v>42.897419354923386</v>
      </c>
      <c r="HG17" s="706">
        <f t="shared" si="496"/>
        <v>1.0168244797179711</v>
      </c>
      <c r="HH17" s="421">
        <f>INDEX('SO Januari 2026 rev.2'!$B$6:$BK$51,MATCH(B17,'SO Januari 2026 rev.2'!$B$6:$B$51,0),MATCH($HH$3,'SO Januari 2026 rev.2'!$B$5:$XK$5,0))</f>
        <v>0</v>
      </c>
      <c r="HI17" s="421">
        <f>INDEX('Summary sales'!$A$6:$CA$50,MATCH(B17,'Summary sales'!$A$6:$A$50,0),MATCH($HH$3,'Summary sales'!$A$7:$CA$7,0))</f>
        <v>0</v>
      </c>
      <c r="HJ17" s="421">
        <f t="shared" si="497"/>
        <v>0</v>
      </c>
      <c r="HK17" s="707" t="e">
        <f t="shared" si="498"/>
        <v>#DIV/0!</v>
      </c>
    </row>
    <row r="18" spans="1:219" ht="15" customHeight="1">
      <c r="A18" s="464"/>
      <c r="B18" s="465" t="s">
        <v>18</v>
      </c>
      <c r="C18" s="462"/>
      <c r="D18" s="708">
        <f>SUM(D11:D17)</f>
        <v>1154538.292709677</v>
      </c>
      <c r="E18" s="708">
        <f t="shared" ref="E18" ca="1" si="499">SUM(E11:E17)</f>
        <v>1133003.4849999994</v>
      </c>
      <c r="F18" s="708">
        <f t="shared" ref="F18" ca="1" si="500">SUM(F11:F17)</f>
        <v>-21534.80770967764</v>
      </c>
      <c r="G18" s="709">
        <f ca="1">AVERAGE(G11:G17)</f>
        <v>0.98181943343148326</v>
      </c>
      <c r="H18" s="708">
        <f>SUM(H11:H17)</f>
        <v>5685.1900000000051</v>
      </c>
      <c r="I18" s="708">
        <f t="shared" ref="I18" si="501">SUM(I11:I17)</f>
        <v>6315.3500000000931</v>
      </c>
      <c r="J18" s="708">
        <f t="shared" ref="J18" si="502">SUM(J11:J17)</f>
        <v>630.16000000008864</v>
      </c>
      <c r="K18" s="709">
        <f>AVERAGE(K11:K17)</f>
        <v>1.1108423816970212</v>
      </c>
      <c r="L18" s="708">
        <f t="shared" ref="L18" si="503">SUM(L11:L17)</f>
        <v>21000</v>
      </c>
      <c r="M18" s="708">
        <f t="shared" ref="M18" si="504">SUM(M11:M17)</f>
        <v>15606.029999999329</v>
      </c>
      <c r="N18" s="708">
        <f t="shared" ref="N18" si="505">SUM(N11:N17)</f>
        <v>-5393.9700000006706</v>
      </c>
      <c r="O18" s="709">
        <f>AVERAGE(O11:O17)</f>
        <v>0.74314428571425384</v>
      </c>
      <c r="P18" s="708">
        <f t="shared" ref="P18" si="506">SUM(P11:P17)</f>
        <v>7908.1190322580997</v>
      </c>
      <c r="Q18" s="708">
        <f t="shared" ref="Q18" si="507">SUM(Q11:Q17)</f>
        <v>6701.9399999999441</v>
      </c>
      <c r="R18" s="708">
        <f t="shared" ref="R18" si="508">SUM(R11:R17)</f>
        <v>-1206.1790322581555</v>
      </c>
      <c r="S18" s="709">
        <f>AVERAGE(S11:S17)</f>
        <v>0.847475862801506</v>
      </c>
      <c r="T18" s="708">
        <f t="shared" ref="T18" si="509">SUM(T11:T17)</f>
        <v>22977.612903225858</v>
      </c>
      <c r="U18" s="708">
        <f t="shared" ref="U18" si="510">SUM(U11:U17)</f>
        <v>17152.89000000013</v>
      </c>
      <c r="V18" s="708">
        <f t="shared" ref="V18" si="511">SUM(V11:V17)</f>
        <v>-5824.7229032257301</v>
      </c>
      <c r="W18" s="709">
        <f>AVERAGE(W11:W17)</f>
        <v>0.7465044376995319</v>
      </c>
      <c r="X18" s="708">
        <f t="shared" ref="X18" si="512">SUM(X11:X17)</f>
        <v>4508.1445161290358</v>
      </c>
      <c r="Y18" s="708">
        <f t="shared" ref="Y18" si="513">SUM(Y11:Y17)</f>
        <v>4288.5200000000186</v>
      </c>
      <c r="Z18" s="708">
        <f t="shared" ref="Z18" si="514">SUM(Z11:Z17)</f>
        <v>-219.62451612901668</v>
      </c>
      <c r="AA18" s="709">
        <f>AVERAGE(AA11:AA17)</f>
        <v>0.9512827250006618</v>
      </c>
      <c r="AB18" s="708">
        <f t="shared" ref="AB18" si="515">SUM(AB11:AB17)</f>
        <v>38500</v>
      </c>
      <c r="AC18" s="708">
        <f t="shared" ref="AC18" si="516">SUM(AC11:AC17)</f>
        <v>33581.889999999665</v>
      </c>
      <c r="AD18" s="708">
        <f t="shared" ref="AD18" si="517">SUM(AD11:AD17)</f>
        <v>-4918.1100000003353</v>
      </c>
      <c r="AE18" s="709">
        <f>AVERAGE(AE11:AE17)</f>
        <v>0.87225688311687433</v>
      </c>
      <c r="AF18" s="708">
        <f t="shared" ref="AF18" si="518">SUM(AF11:AF17)</f>
        <v>1168.7945161290315</v>
      </c>
      <c r="AG18" s="708">
        <f t="shared" ref="AG18" si="519">SUM(AG11:AG17)</f>
        <v>3295.6200000000244</v>
      </c>
      <c r="AH18" s="708">
        <f t="shared" ref="AH18" si="520">SUM(AH11:AH17)</f>
        <v>2126.8254838709931</v>
      </c>
      <c r="AI18" s="709">
        <f>AVERAGE(AI11:AI17)</f>
        <v>2.8196744205430524</v>
      </c>
      <c r="AJ18" s="708">
        <f t="shared" ref="AJ18" si="521">SUM(AJ11:AJ17)</f>
        <v>4226.3425806451414</v>
      </c>
      <c r="AK18" s="708">
        <f t="shared" ref="AK18" si="522">SUM(AK11:AK17)</f>
        <v>6137.2999999999302</v>
      </c>
      <c r="AL18" s="708">
        <f t="shared" ref="AL18" si="523">SUM(AL11:AL17)</f>
        <v>1910.957419354788</v>
      </c>
      <c r="AM18" s="709">
        <f>AVERAGE(AM11:AM17)</f>
        <v>1.4521539328369084</v>
      </c>
      <c r="AN18" s="708">
        <f t="shared" ref="AN18" si="524">SUM(AN11:AN17)</f>
        <v>4712.9283870967693</v>
      </c>
      <c r="AO18" s="708">
        <f t="shared" ref="AO18" si="525">SUM(AO11:AO17)</f>
        <v>4249.25</v>
      </c>
      <c r="AP18" s="708">
        <f t="shared" ref="AP18" si="526">SUM(AP11:AP17)</f>
        <v>-463.67838709676926</v>
      </c>
      <c r="AQ18" s="709">
        <f>AVERAGE(AQ11:AQ17)</f>
        <v>0.90161565188084658</v>
      </c>
      <c r="AR18" s="708">
        <f t="shared" ref="AR18" si="527">SUM(AR11:AR17)</f>
        <v>31599.393225806431</v>
      </c>
      <c r="AS18" s="708">
        <f t="shared" ref="AS18" si="528">SUM(AS11:AS17)</f>
        <v>35228.109999999404</v>
      </c>
      <c r="AT18" s="708">
        <f t="shared" ref="AT18" si="529">SUM(AT11:AT17)</f>
        <v>3628.7167741929679</v>
      </c>
      <c r="AU18" s="709">
        <f>AVERAGE(AU11:AU17)</f>
        <v>1.1148350143391197</v>
      </c>
      <c r="AV18" s="708">
        <f t="shared" ref="AV18" si="530">SUM(AV11:AV17)</f>
        <v>47761.435806451649</v>
      </c>
      <c r="AW18" s="708">
        <f t="shared" ref="AW18" ca="1" si="531">SUM(AW11:AW17)</f>
        <v>39845.910000000149</v>
      </c>
      <c r="AX18" s="708">
        <f t="shared" ref="AX18" ca="1" si="532">SUM(AX11:AX17)</f>
        <v>-7915.5258064515001</v>
      </c>
      <c r="AY18" s="709">
        <f ca="1">AVERAGE(AY11:AY17)</f>
        <v>0.83426951738787003</v>
      </c>
      <c r="AZ18" s="708">
        <f t="shared" ref="AZ18" si="533">SUM(AZ11:AZ17)</f>
        <v>20120.285161290318</v>
      </c>
      <c r="BA18" s="708">
        <f t="shared" ref="BA18" si="534">SUM(BA11:BA17)</f>
        <v>13191.920000000042</v>
      </c>
      <c r="BB18" s="708">
        <f t="shared" ref="BB18" si="535">SUM(BB11:BB17)</f>
        <v>-6928.3651612902786</v>
      </c>
      <c r="BC18" s="709">
        <f>AVERAGE(BC11:BC17)</f>
        <v>0.65565273524950585</v>
      </c>
      <c r="BD18" s="708">
        <f t="shared" ref="BD18" si="536">SUM(BD11:BD17)</f>
        <v>3500</v>
      </c>
      <c r="BE18" s="708">
        <f t="shared" ref="BE18" si="537">SUM(BE11:BE17)</f>
        <v>403.39</v>
      </c>
      <c r="BF18" s="708">
        <f t="shared" ref="BF18" si="538">SUM(BF11:BF17)</f>
        <v>-3096.6099999999997</v>
      </c>
      <c r="BG18" s="709">
        <f>AVERAGE(BG11:BG17)</f>
        <v>0.11525428571428571</v>
      </c>
      <c r="BH18" s="708">
        <f t="shared" ref="BH18" si="539">SUM(BH11:BH17)</f>
        <v>25200</v>
      </c>
      <c r="BI18" s="708">
        <f t="shared" ref="BI18" si="540">SUM(BI11:BI17)</f>
        <v>17473.770000000019</v>
      </c>
      <c r="BJ18" s="708">
        <f t="shared" ref="BJ18" si="541">SUM(BJ11:BJ17)</f>
        <v>-7726.2299999999814</v>
      </c>
      <c r="BK18" s="709">
        <f>AVERAGE(BK11:BK17)</f>
        <v>0.69340357142857212</v>
      </c>
      <c r="BL18" s="708">
        <f t="shared" ref="BL18" si="542">SUM(BL11:BL17)</f>
        <v>60942.399677419351</v>
      </c>
      <c r="BM18" s="708">
        <f t="shared" ref="BM18" si="543">SUM(BM11:BM17)</f>
        <v>57486.910000000149</v>
      </c>
      <c r="BN18" s="708">
        <f t="shared" ref="BN18" si="544">SUM(BN11:BN17)</f>
        <v>-3455.4896774191911</v>
      </c>
      <c r="BO18" s="709">
        <f>AVERAGE(BO11:BO17)</f>
        <v>0.94329908740532342</v>
      </c>
      <c r="BP18" s="708">
        <f t="shared" ref="BP18" si="545">SUM(BP11:BP17)</f>
        <v>6482.661387096774</v>
      </c>
      <c r="BQ18" s="708">
        <f t="shared" ref="BQ18" si="546">SUM(BQ11:BQ17)</f>
        <v>7756.2060000000056</v>
      </c>
      <c r="BR18" s="708">
        <f t="shared" ref="BR18" si="547">SUM(BR11:BR17)</f>
        <v>1273.5446129032302</v>
      </c>
      <c r="BS18" s="709">
        <f>AVERAGE(BS11:BS17)</f>
        <v>1.1964539772874951</v>
      </c>
      <c r="BT18" s="708">
        <f t="shared" ref="BT18" si="548">SUM(BT11:BT17)</f>
        <v>38500</v>
      </c>
      <c r="BU18" s="708">
        <f t="shared" ref="BU18" ca="1" si="549">SUM(BU11:BU17)</f>
        <v>24265.71</v>
      </c>
      <c r="BV18" s="708">
        <f t="shared" ref="BV18" ca="1" si="550">SUM(BV11:BV17)</f>
        <v>-14234.29</v>
      </c>
      <c r="BW18" s="709">
        <f ca="1">AVERAGE(BW11:BW17)</f>
        <v>0.63027818181818174</v>
      </c>
      <c r="BX18" s="708">
        <f t="shared" ref="BX18" si="551">SUM(BX11:BX17)</f>
        <v>490.38387096774125</v>
      </c>
      <c r="BY18" s="708">
        <f t="shared" ref="BY18" si="552">SUM(BY11:BY17)</f>
        <v>466.60000000000582</v>
      </c>
      <c r="BZ18" s="708">
        <f t="shared" ref="BZ18" si="553">SUM(BZ11:BZ17)</f>
        <v>-23.783870967735467</v>
      </c>
      <c r="CA18" s="709">
        <f>AVERAGE(CA11:CA17)</f>
        <v>0.95149948361719261</v>
      </c>
      <c r="CB18" s="708">
        <f t="shared" ref="CB18" si="554">SUM(CB11:CB17)</f>
        <v>626.16129032258073</v>
      </c>
      <c r="CC18" s="708">
        <f t="shared" ref="CC18" si="555">SUM(CC11:CC17)</f>
        <v>421.41099999999278</v>
      </c>
      <c r="CD18" s="708">
        <f t="shared" ref="CD18" si="556">SUM(CD11:CD17)</f>
        <v>-204.75029032258783</v>
      </c>
      <c r="CE18" s="709">
        <f>AVERAGE(CE11:CE17)</f>
        <v>0.67300710937096375</v>
      </c>
      <c r="CF18" s="708">
        <f t="shared" ref="CF18" si="557">SUM(CF11:CF17)</f>
        <v>24500</v>
      </c>
      <c r="CG18" s="708">
        <f t="shared" ref="CG18" si="558">SUM(CG11:CG17)</f>
        <v>23107.900000000373</v>
      </c>
      <c r="CH18" s="708">
        <f t="shared" ref="CH18" si="559">SUM(CH11:CH17)</f>
        <v>-1392.0999999996275</v>
      </c>
      <c r="CI18" s="709">
        <f>AVERAGE(CI11:CI17)</f>
        <v>0.94317959183674982</v>
      </c>
      <c r="CJ18" s="708">
        <f t="shared" ref="CJ18" si="560">SUM(CJ11:CJ17)</f>
        <v>0</v>
      </c>
      <c r="CK18" s="708">
        <f t="shared" ref="CK18" si="561">SUM(CK11:CK17)</f>
        <v>0</v>
      </c>
      <c r="CL18" s="708">
        <f t="shared" ref="CL18" si="562">SUM(CL11:CL17)</f>
        <v>0</v>
      </c>
      <c r="CM18" s="709" t="e">
        <f>AVERAGE(CM11:CM17)</f>
        <v>#DIV/0!</v>
      </c>
      <c r="CN18" s="708">
        <f t="shared" ref="CN18" si="563">SUM(CN11:CN17)</f>
        <v>20310.364516128902</v>
      </c>
      <c r="CO18" s="708">
        <f t="shared" ref="CO18" si="564">SUM(CO11:CO17)</f>
        <v>15281.799999999814</v>
      </c>
      <c r="CP18" s="708">
        <f t="shared" ref="CP18" si="565">SUM(CP11:CP17)</f>
        <v>-5028.5645161290913</v>
      </c>
      <c r="CQ18" s="709">
        <f>AVERAGE(CQ11:CQ17)</f>
        <v>0.75241387163997975</v>
      </c>
      <c r="CR18" s="708">
        <f t="shared" ref="CR18" si="566">SUM(CR11:CR17)</f>
        <v>26000</v>
      </c>
      <c r="CS18" s="708">
        <f t="shared" ref="CS18" si="567">SUM(CS11:CS17)</f>
        <v>33466.75</v>
      </c>
      <c r="CT18" s="708">
        <f t="shared" ref="CT18" si="568">SUM(CT11:CT17)</f>
        <v>7466.75</v>
      </c>
      <c r="CU18" s="709">
        <f>AVERAGE(CU11:CU17)</f>
        <v>1.2958087755102041</v>
      </c>
      <c r="CV18" s="708">
        <f t="shared" ref="CV18" si="569">SUM(CV11:CV17)</f>
        <v>0</v>
      </c>
      <c r="CW18" s="708">
        <f t="shared" ref="CW18" si="570">SUM(CW11:CW17)</f>
        <v>0</v>
      </c>
      <c r="CX18" s="708">
        <f t="shared" ref="CX18" si="571">SUM(CX11:CX17)</f>
        <v>0</v>
      </c>
      <c r="CY18" s="709" t="e">
        <f>AVERAGE(CY11:CY17)</f>
        <v>#DIV/0!</v>
      </c>
      <c r="CZ18" s="708">
        <f t="shared" ref="CZ18" si="572">SUM(CZ11:CZ17)</f>
        <v>81616.881838709582</v>
      </c>
      <c r="DA18" s="708">
        <f t="shared" ref="DA18" si="573">SUM(DA11:DA17)</f>
        <v>108900.81300000101</v>
      </c>
      <c r="DB18" s="708">
        <f t="shared" ref="DB18" si="574">SUM(DB11:DB17)</f>
        <v>27283.931161291421</v>
      </c>
      <c r="DC18" s="709">
        <f>AVERAGE(DC11:DC17)</f>
        <v>1.3342927412396082</v>
      </c>
      <c r="DD18" s="708">
        <f t="shared" ref="DD18" si="575">SUM(DD11:DD17)</f>
        <v>14146.022258064502</v>
      </c>
      <c r="DE18" s="708">
        <f t="shared" ref="DE18" si="576">SUM(DE11:DE17)</f>
        <v>12100.160000000149</v>
      </c>
      <c r="DF18" s="708">
        <f t="shared" ref="DF18" si="577">SUM(DF11:DF17)</f>
        <v>-2045.8622580643505</v>
      </c>
      <c r="DG18" s="709">
        <f>AVERAGE(DG11:DG17)</f>
        <v>0.85537543906393709</v>
      </c>
      <c r="DH18" s="708">
        <f t="shared" ref="DH18" si="578">SUM(DH11:DH17)</f>
        <v>4750.8999999999887</v>
      </c>
      <c r="DI18" s="708">
        <f t="shared" ref="DI18" si="579">SUM(DI11:DI17)</f>
        <v>3641.0100000000093</v>
      </c>
      <c r="DJ18" s="708">
        <f t="shared" ref="DJ18" si="580">SUM(DJ11:DJ17)</f>
        <v>-1109.8899999999799</v>
      </c>
      <c r="DK18" s="709">
        <f>AVERAGE(DK11:DK17)</f>
        <v>0.76638321160201595</v>
      </c>
      <c r="DL18" s="708">
        <f t="shared" ref="DL18" si="581">SUM(DL11:DL17)</f>
        <v>49852.963548387139</v>
      </c>
      <c r="DM18" s="708">
        <f t="shared" ref="DM18" si="582">SUM(DM11:DM17)</f>
        <v>44691.580000000075</v>
      </c>
      <c r="DN18" s="708">
        <f t="shared" ref="DN18" si="583">SUM(DN11:DN17)</f>
        <v>-5161.3835483870535</v>
      </c>
      <c r="DO18" s="709">
        <f>AVERAGE(DO11:DO17)</f>
        <v>0.8964678690891178</v>
      </c>
      <c r="DP18" s="708">
        <f t="shared" ref="DP18" si="584">SUM(DP11:DP17)</f>
        <v>20607.137419354836</v>
      </c>
      <c r="DQ18" s="708">
        <f t="shared" ref="DQ18" si="585">SUM(DQ11:DQ17)</f>
        <v>14677.409999999916</v>
      </c>
      <c r="DR18" s="708">
        <f t="shared" ref="DR18" si="586">SUM(DR11:DR17)</f>
        <v>-5929.7274193549201</v>
      </c>
      <c r="DS18" s="709">
        <f>AVERAGE(DS11:DS17)</f>
        <v>0.71224885345863009</v>
      </c>
      <c r="DT18" s="708">
        <f t="shared" ref="DT18" si="587">SUM(DT11:DT17)</f>
        <v>14302.921612903228</v>
      </c>
      <c r="DU18" s="708">
        <f t="shared" ref="DU18" si="588">SUM(DU11:DU17)</f>
        <v>8542.7900000000373</v>
      </c>
      <c r="DV18" s="708">
        <f t="shared" ref="DV18" si="589">SUM(DV11:DV17)</f>
        <v>-5760.1316129031893</v>
      </c>
      <c r="DW18" s="709">
        <f>AVERAGE(DW11:DW17)</f>
        <v>0.59727587350358202</v>
      </c>
      <c r="DX18" s="708">
        <f t="shared" ref="DX18" si="590">SUM(DX11:DX17)</f>
        <v>10076.712258064517</v>
      </c>
      <c r="DY18" s="708">
        <f t="shared" ref="DY18" si="591">SUM(DY11:DY17)</f>
        <v>14664.04999999993</v>
      </c>
      <c r="DZ18" s="708">
        <f t="shared" ref="DZ18" si="592">SUM(DZ11:DZ17)</f>
        <v>4587.3377419354147</v>
      </c>
      <c r="EA18" s="709">
        <f>AVERAGE(EA11:EA17)</f>
        <v>1.4552415137451316</v>
      </c>
      <c r="EB18" s="708">
        <f t="shared" ref="EB18" si="593">SUM(EB11:EB17)</f>
        <v>1826.8193548387126</v>
      </c>
      <c r="EC18" s="708">
        <f t="shared" ref="EC18" si="594">SUM(EC11:EC17)</f>
        <v>5266</v>
      </c>
      <c r="ED18" s="708">
        <f t="shared" ref="ED18" si="595">SUM(ED11:ED17)</f>
        <v>3439.1806451612874</v>
      </c>
      <c r="EE18" s="709">
        <f>AVERAGE(EE11:EE17)</f>
        <v>2.8826057628806594</v>
      </c>
      <c r="EF18" s="708">
        <f t="shared" ref="EF18" si="596">SUM(EF11:EF17)</f>
        <v>77049.331935483919</v>
      </c>
      <c r="EG18" s="708">
        <f t="shared" ref="EG18" si="597">SUM(EG11:EG17)</f>
        <v>56822.5</v>
      </c>
      <c r="EH18" s="708">
        <f t="shared" ref="EH18" si="598">SUM(EH11:EH17)</f>
        <v>-20226.831935483919</v>
      </c>
      <c r="EI18" s="709">
        <f>AVERAGE(EI11:EI17)</f>
        <v>0.73748205951453882</v>
      </c>
      <c r="EJ18" s="708">
        <f t="shared" ref="EJ18" si="599">SUM(EJ11:EJ17)</f>
        <v>20996.813870967741</v>
      </c>
      <c r="EK18" s="708">
        <f t="shared" ref="EK18" si="600">SUM(EK11:EK17)</f>
        <v>15196.300000000047</v>
      </c>
      <c r="EL18" s="708">
        <f t="shared" ref="EL18" si="601">SUM(EL11:EL17)</f>
        <v>-5800.5138709676967</v>
      </c>
      <c r="EM18" s="709">
        <f>AVERAGE(EM11:EM17)</f>
        <v>0.72374313995381667</v>
      </c>
      <c r="EN18" s="708">
        <f t="shared" ref="EN18" si="602">SUM(EN11:EN17)</f>
        <v>26597.719354838689</v>
      </c>
      <c r="EO18" s="708">
        <f t="shared" ref="EO18" si="603">SUM(EO11:EO17)</f>
        <v>26031.299999999814</v>
      </c>
      <c r="EP18" s="708">
        <f t="shared" ref="EP18" si="604">SUM(EP11:EP17)</f>
        <v>-566.41935483887573</v>
      </c>
      <c r="EQ18" s="709">
        <f>AVERAGE(EQ11:EQ17)</f>
        <v>0.97870421342212455</v>
      </c>
      <c r="ER18" s="708">
        <f t="shared" ref="ER18" si="605">SUM(ER11:ER17)</f>
        <v>33000</v>
      </c>
      <c r="ES18" s="708">
        <f t="shared" ref="ES18" si="606">SUM(ES11:ES17)</f>
        <v>36005.619999999995</v>
      </c>
      <c r="ET18" s="708">
        <f t="shared" ref="ET18" si="607">SUM(ET11:ET17)</f>
        <v>3005.6199999999953</v>
      </c>
      <c r="EU18" s="709" t="e">
        <f>AVERAGE(EU11:EU17)</f>
        <v>#DIV/0!</v>
      </c>
      <c r="EV18" s="708">
        <f t="shared" ref="EV18" si="608">SUM(EV11:EV17)</f>
        <v>40436.827741935456</v>
      </c>
      <c r="EW18" s="708">
        <f t="shared" ref="EW18" si="609">SUM(EW11:EW17)</f>
        <v>19340.339999999851</v>
      </c>
      <c r="EX18" s="708">
        <f t="shared" ref="EX18" si="610">SUM(EX11:EX17)</f>
        <v>-21096.487741935609</v>
      </c>
      <c r="EY18" s="709">
        <f>AVERAGE(EY11:EY17)</f>
        <v>0.4782852928876698</v>
      </c>
      <c r="EZ18" s="708">
        <f t="shared" ref="EZ18" si="611">SUM(EZ11:EZ17)</f>
        <v>168000</v>
      </c>
      <c r="FA18" s="708">
        <f t="shared" ref="FA18" si="612">SUM(FA11:FA17)</f>
        <v>214252.39999999991</v>
      </c>
      <c r="FB18" s="708">
        <f t="shared" ref="FB18" si="613">SUM(FB11:FB17)</f>
        <v>46252.399999999907</v>
      </c>
      <c r="FC18" s="709">
        <f>AVERAGE(FC11:FC17)</f>
        <v>1.2753119047619041</v>
      </c>
      <c r="FD18" s="708">
        <f t="shared" ref="FD18" si="614">SUM(FD11:FD17)</f>
        <v>56000</v>
      </c>
      <c r="FE18" s="708">
        <f t="shared" ref="FE18" si="615">SUM(FE11:FE17)</f>
        <v>31512.889999999898</v>
      </c>
      <c r="FF18" s="708">
        <f t="shared" ref="FF18" si="616">SUM(FF11:FF17)</f>
        <v>-24487.110000000102</v>
      </c>
      <c r="FG18" s="709">
        <f>AVERAGE(FG11:FG17)</f>
        <v>0.56273017857142682</v>
      </c>
      <c r="FH18" s="708">
        <f t="shared" ref="FH18" si="617">SUM(FH11:FH17)</f>
        <v>14739.534193548407</v>
      </c>
      <c r="FI18" s="708">
        <f t="shared" ref="FI18" si="618">SUM(FI11:FI17)</f>
        <v>21484.599999999627</v>
      </c>
      <c r="FJ18" s="708">
        <f t="shared" ref="FJ18" si="619">SUM(FJ11:FJ17)</f>
        <v>6745.0658064512227</v>
      </c>
      <c r="FK18" s="709">
        <f>AVERAGE(FK11:FK17)</f>
        <v>1.4576172976622004</v>
      </c>
      <c r="FL18" s="708">
        <f t="shared" ref="FL18" si="620">SUM(FL11:FL17)</f>
        <v>0</v>
      </c>
      <c r="FM18" s="708">
        <f t="shared" ref="FM18" si="621">SUM(FM11:FM17)</f>
        <v>0</v>
      </c>
      <c r="FN18" s="708">
        <f t="shared" ref="FN18" si="622">SUM(FN11:FN17)</f>
        <v>0</v>
      </c>
      <c r="FO18" s="709" t="e">
        <f>AVERAGE(FO11:FO17)</f>
        <v>#DIV/0!</v>
      </c>
      <c r="FP18" s="708">
        <f t="shared" ref="FP18" si="623">SUM(FP11:FP17)</f>
        <v>0</v>
      </c>
      <c r="FQ18" s="708">
        <f t="shared" ref="FQ18" si="624">SUM(FQ11:FQ17)</f>
        <v>0</v>
      </c>
      <c r="FR18" s="708">
        <f t="shared" ref="FR18" si="625">SUM(FR11:FR17)</f>
        <v>0</v>
      </c>
      <c r="FS18" s="709" t="e">
        <f>AVERAGE(FS11:FS17)</f>
        <v>#DIV/0!</v>
      </c>
      <c r="FT18" s="708">
        <f t="shared" ref="FT18" si="626">SUM(FT11:FT17)</f>
        <v>5087.7061290322617</v>
      </c>
      <c r="FU18" s="708">
        <f t="shared" ref="FU18" si="627">SUM(FU11:FU17)</f>
        <v>5722.0899999999674</v>
      </c>
      <c r="FV18" s="708">
        <f t="shared" ref="FV18" si="628">SUM(FV11:FV17)</f>
        <v>634.38387096770498</v>
      </c>
      <c r="FW18" s="709">
        <f>AVERAGE(FW11:FW17)</f>
        <v>1.1246895663544096</v>
      </c>
      <c r="FX18" s="708">
        <f t="shared" ref="FX18" si="629">SUM(FX11:FX17)</f>
        <v>0</v>
      </c>
      <c r="FY18" s="708">
        <f t="shared" ref="FY18" si="630">SUM(FY11:FY17)</f>
        <v>6704.5699999998324</v>
      </c>
      <c r="FZ18" s="708">
        <f t="shared" ref="FZ18" si="631">SUM(FZ11:FZ17)</f>
        <v>6704.5699999998324</v>
      </c>
      <c r="GA18" s="709" t="e">
        <f>AVERAGE(GA11:GA17)</f>
        <v>#DIV/0!</v>
      </c>
      <c r="GB18" s="708">
        <f t="shared" ref="GB18" si="632">SUM(GB11:GB17)</f>
        <v>21126.291290322588</v>
      </c>
      <c r="GC18" s="708">
        <f t="shared" ref="GC18" si="633">SUM(GC11:GC17)</f>
        <v>24268.240000000224</v>
      </c>
      <c r="GD18" s="708">
        <f t="shared" ref="GD18" si="634">SUM(GD11:GD17)</f>
        <v>3141.9487096776352</v>
      </c>
      <c r="GE18" s="709">
        <f>AVERAGE(GE11:GE17)</f>
        <v>1.1487222090474953</v>
      </c>
      <c r="GF18" s="708">
        <f t="shared" ref="GF18" si="635">SUM(GF11:GF17)</f>
        <v>14314.997741935484</v>
      </c>
      <c r="GG18" s="708">
        <f t="shared" ref="GG18" si="636">SUM(GG11:GG17)</f>
        <v>15385.780000000028</v>
      </c>
      <c r="GH18" s="708">
        <f t="shared" ref="GH18" si="637">SUM(GH11:GH17)</f>
        <v>1070.7822580645457</v>
      </c>
      <c r="GI18" s="709">
        <f>AVERAGE(GI11:GI17)</f>
        <v>1.074801426962696</v>
      </c>
      <c r="GJ18" s="708">
        <f t="shared" ref="GJ18" si="638">SUM(GJ11:GJ17)</f>
        <v>2587.274967741916</v>
      </c>
      <c r="GK18" s="708">
        <f t="shared" ref="GK18" si="639">SUM(GK11:GK17)</f>
        <v>4827.6999999999534</v>
      </c>
      <c r="GL18" s="708">
        <f t="shared" ref="GL18" si="640">SUM(GL11:GL17)</f>
        <v>2240.4250322580374</v>
      </c>
      <c r="GM18" s="709">
        <f>AVERAGE(GM11:GM17)</f>
        <v>1.8659400566973379</v>
      </c>
      <c r="GN18" s="708">
        <f t="shared" ref="GN18" si="641">SUM(GN11:GN17)</f>
        <v>0</v>
      </c>
      <c r="GO18" s="708">
        <f t="shared" ref="GO18" si="642">SUM(GO11:GO17)</f>
        <v>0</v>
      </c>
      <c r="GP18" s="708">
        <f t="shared" ref="GP18" si="643">SUM(GP11:GP17)</f>
        <v>0</v>
      </c>
      <c r="GQ18" s="709" t="e">
        <f>AVERAGE(GQ11:GQ17)</f>
        <v>#DIV/0!</v>
      </c>
      <c r="GR18" s="708">
        <f t="shared" ref="GR18" si="644">SUM(GR11:GR17)</f>
        <v>24500</v>
      </c>
      <c r="GS18" s="708">
        <f t="shared" ref="GS18" si="645">SUM(GS11:GS17)</f>
        <v>28436.353000000119</v>
      </c>
      <c r="GT18" s="708">
        <f t="shared" ref="GT18" si="646">SUM(GT11:GT17)</f>
        <v>3936.3530000001192</v>
      </c>
      <c r="GU18" s="709">
        <f>AVERAGE(GU11:GU17)</f>
        <v>1.1606674693877601</v>
      </c>
      <c r="GV18" s="708">
        <f t="shared" ref="GV18" si="647">SUM(GV11:GV17)</f>
        <v>7853.3022580644465</v>
      </c>
      <c r="GW18" s="708">
        <f t="shared" ref="GW18" si="648">SUM(GW11:GW17)</f>
        <v>6024.9500000001863</v>
      </c>
      <c r="GX18" s="708">
        <f t="shared" ref="GX18" si="649">SUM(GX11:GX17)</f>
        <v>-1828.3522580642589</v>
      </c>
      <c r="GY18" s="709">
        <f>AVERAGE(GY11:GY17)</f>
        <v>0.76718682180012243</v>
      </c>
      <c r="GZ18" s="708">
        <f t="shared" ref="GZ18" si="650">SUM(GZ11:GZ17)</f>
        <v>10500</v>
      </c>
      <c r="HA18" s="708">
        <f t="shared" ref="HA18" si="651">SUM(HA11:HA17)</f>
        <v>11258.121999999974</v>
      </c>
      <c r="HB18" s="708">
        <f t="shared" ref="HB18" si="652">SUM(HB11:HB17)</f>
        <v>758.12199999997392</v>
      </c>
      <c r="HC18" s="709">
        <f>AVERAGE(HC11:HC17)</f>
        <v>1.0722020952380926</v>
      </c>
      <c r="HD18" s="708">
        <f t="shared" ref="HD18" si="653">SUM(HD11:HD17)</f>
        <v>17847.918064516187</v>
      </c>
      <c r="HE18" s="708">
        <f t="shared" ref="HE18" si="654">SUM(HE11:HE17)</f>
        <v>31520.739999999758</v>
      </c>
      <c r="HF18" s="708">
        <f t="shared" ref="HF18" si="655">SUM(HF11:HF17)</f>
        <v>13672.821935483569</v>
      </c>
      <c r="HG18" s="709">
        <f>AVERAGE(HG11:HG17)</f>
        <v>1.7660737732019729</v>
      </c>
      <c r="HH18" s="708">
        <f t="shared" ref="HH18" si="656">SUM(HH11:HH17)</f>
        <v>0</v>
      </c>
      <c r="HI18" s="708">
        <f t="shared" ref="HI18" si="657">SUM(HI11:HI17)</f>
        <v>0</v>
      </c>
      <c r="HJ18" s="708">
        <f t="shared" ref="HJ18" si="658">SUM(HJ11:HJ17)</f>
        <v>0</v>
      </c>
      <c r="HK18" s="709" t="e">
        <f>AVERAGE(HK11:HK17)</f>
        <v>#DIV/0!</v>
      </c>
    </row>
    <row r="19" spans="1:219" ht="15" customHeight="1">
      <c r="A19" s="464"/>
      <c r="B19" s="462"/>
      <c r="C19" s="462"/>
      <c r="D19" s="421"/>
      <c r="E19" s="421"/>
      <c r="F19" s="421"/>
      <c r="G19" s="706"/>
      <c r="H19" s="421"/>
      <c r="I19" s="421"/>
      <c r="J19" s="421"/>
      <c r="K19" s="706"/>
      <c r="L19" s="421"/>
      <c r="M19" s="421"/>
      <c r="N19" s="421"/>
      <c r="O19" s="706"/>
      <c r="P19" s="421"/>
      <c r="Q19" s="421"/>
      <c r="R19" s="421"/>
      <c r="S19" s="706"/>
      <c r="T19" s="421"/>
      <c r="U19" s="421"/>
      <c r="V19" s="421"/>
      <c r="W19" s="706"/>
      <c r="X19" s="421"/>
      <c r="Y19" s="421"/>
      <c r="Z19" s="421"/>
      <c r="AA19" s="706"/>
      <c r="AB19" s="421"/>
      <c r="AC19" s="421"/>
      <c r="AD19" s="421"/>
      <c r="AE19" s="706"/>
      <c r="AF19" s="421"/>
      <c r="AG19" s="421"/>
      <c r="AH19" s="421"/>
      <c r="AI19" s="706"/>
      <c r="AJ19" s="421"/>
      <c r="AK19" s="421"/>
      <c r="AL19" s="421"/>
      <c r="AM19" s="706"/>
      <c r="AN19" s="421"/>
      <c r="AO19" s="421"/>
      <c r="AP19" s="421"/>
      <c r="AQ19" s="706"/>
      <c r="AR19" s="421"/>
      <c r="AS19" s="421"/>
      <c r="AT19" s="421"/>
      <c r="AU19" s="706"/>
      <c r="AV19" s="421"/>
      <c r="AW19" s="421"/>
      <c r="AX19" s="421"/>
      <c r="AY19" s="706"/>
      <c r="AZ19" s="421"/>
      <c r="BA19" s="421"/>
      <c r="BB19" s="421"/>
      <c r="BC19" s="706"/>
      <c r="BD19" s="421"/>
      <c r="BE19" s="421"/>
      <c r="BF19" s="421"/>
      <c r="BG19" s="706"/>
      <c r="BH19" s="421"/>
      <c r="BI19" s="421"/>
      <c r="BJ19" s="421"/>
      <c r="BK19" s="706"/>
      <c r="BL19" s="421"/>
      <c r="BM19" s="421"/>
      <c r="BN19" s="421"/>
      <c r="BO19" s="706"/>
      <c r="BP19" s="421"/>
      <c r="BQ19" s="421"/>
      <c r="BR19" s="421"/>
      <c r="BS19" s="706"/>
      <c r="BT19" s="421"/>
      <c r="BU19" s="421"/>
      <c r="BV19" s="421"/>
      <c r="BW19" s="706"/>
      <c r="BX19" s="421"/>
      <c r="BY19" s="421"/>
      <c r="BZ19" s="421"/>
      <c r="CA19" s="706"/>
      <c r="CB19" s="421"/>
      <c r="CC19" s="421"/>
      <c r="CD19" s="421"/>
      <c r="CE19" s="706"/>
      <c r="CF19" s="421"/>
      <c r="CG19" s="421"/>
      <c r="CH19" s="421"/>
      <c r="CI19" s="706"/>
      <c r="CJ19" s="421"/>
      <c r="CK19" s="421"/>
      <c r="CL19" s="421"/>
      <c r="CM19" s="706"/>
      <c r="CN19" s="421"/>
      <c r="CO19" s="421"/>
      <c r="CP19" s="421"/>
      <c r="CQ19" s="706"/>
      <c r="CR19" s="421"/>
      <c r="CS19" s="421"/>
      <c r="CT19" s="421"/>
      <c r="CU19" s="706"/>
      <c r="CV19" s="421"/>
      <c r="CW19" s="421"/>
      <c r="CX19" s="421"/>
      <c r="CY19" s="706"/>
      <c r="CZ19" s="421"/>
      <c r="DA19" s="421"/>
      <c r="DB19" s="421"/>
      <c r="DC19" s="706"/>
      <c r="DD19" s="421"/>
      <c r="DE19" s="421"/>
      <c r="DF19" s="421"/>
      <c r="DG19" s="706"/>
      <c r="DH19" s="421"/>
      <c r="DI19" s="421"/>
      <c r="DJ19" s="421"/>
      <c r="DK19" s="706"/>
      <c r="DL19" s="421"/>
      <c r="DM19" s="421"/>
      <c r="DN19" s="421"/>
      <c r="DO19" s="706"/>
      <c r="DP19" s="421"/>
      <c r="DQ19" s="421"/>
      <c r="DR19" s="421"/>
      <c r="DS19" s="706"/>
      <c r="DT19" s="421"/>
      <c r="DU19" s="421"/>
      <c r="DV19" s="421"/>
      <c r="DW19" s="706"/>
      <c r="DX19" s="421"/>
      <c r="DY19" s="421"/>
      <c r="DZ19" s="421"/>
      <c r="EA19" s="706"/>
      <c r="EB19" s="421"/>
      <c r="EC19" s="421"/>
      <c r="ED19" s="421"/>
      <c r="EE19" s="706"/>
      <c r="EF19" s="421"/>
      <c r="EG19" s="421"/>
      <c r="EH19" s="421"/>
      <c r="EI19" s="706"/>
      <c r="EJ19" s="421"/>
      <c r="EK19" s="421"/>
      <c r="EL19" s="421"/>
      <c r="EM19" s="706"/>
      <c r="EN19" s="421"/>
      <c r="EO19" s="421"/>
      <c r="EP19" s="421"/>
      <c r="EQ19" s="706"/>
      <c r="ER19" s="421"/>
      <c r="ES19" s="421"/>
      <c r="ET19" s="421"/>
      <c r="EU19" s="706"/>
      <c r="EV19" s="421"/>
      <c r="EW19" s="421"/>
      <c r="EX19" s="421"/>
      <c r="EY19" s="706"/>
      <c r="EZ19" s="421"/>
      <c r="FA19" s="421"/>
      <c r="FB19" s="421"/>
      <c r="FC19" s="706"/>
      <c r="FD19" s="421"/>
      <c r="FE19" s="421"/>
      <c r="FF19" s="421"/>
      <c r="FG19" s="706"/>
      <c r="FH19" s="421"/>
      <c r="FI19" s="421"/>
      <c r="FJ19" s="421"/>
      <c r="FK19" s="706"/>
      <c r="FL19" s="421"/>
      <c r="FM19" s="421"/>
      <c r="FN19" s="421"/>
      <c r="FO19" s="706"/>
      <c r="FP19" s="421"/>
      <c r="FQ19" s="421"/>
      <c r="FR19" s="421"/>
      <c r="FS19" s="706"/>
      <c r="FT19" s="421"/>
      <c r="FU19" s="421"/>
      <c r="FV19" s="421"/>
      <c r="FW19" s="706"/>
      <c r="FX19" s="421"/>
      <c r="FY19" s="421"/>
      <c r="FZ19" s="421"/>
      <c r="GA19" s="706"/>
      <c r="GB19" s="421"/>
      <c r="GC19" s="421"/>
      <c r="GD19" s="421"/>
      <c r="GE19" s="706"/>
      <c r="GF19" s="421"/>
      <c r="GG19" s="421"/>
      <c r="GH19" s="421"/>
      <c r="GI19" s="706"/>
      <c r="GJ19" s="421"/>
      <c r="GK19" s="421"/>
      <c r="GL19" s="421"/>
      <c r="GM19" s="706"/>
      <c r="GN19" s="421"/>
      <c r="GO19" s="421"/>
      <c r="GP19" s="421"/>
      <c r="GQ19" s="706"/>
      <c r="GR19" s="421"/>
      <c r="GS19" s="421"/>
      <c r="GT19" s="421"/>
      <c r="GU19" s="706"/>
      <c r="GV19" s="421"/>
      <c r="GW19" s="421"/>
      <c r="GX19" s="421"/>
      <c r="GY19" s="706"/>
      <c r="GZ19" s="421"/>
      <c r="HA19" s="421"/>
      <c r="HB19" s="421"/>
      <c r="HC19" s="706"/>
      <c r="HD19" s="421"/>
      <c r="HE19" s="421"/>
      <c r="HF19" s="421"/>
      <c r="HG19" s="706"/>
      <c r="HH19" s="421"/>
      <c r="HI19" s="421"/>
      <c r="HJ19" s="421"/>
      <c r="HK19" s="707"/>
    </row>
    <row r="20" spans="1:219" ht="15" customHeight="1">
      <c r="A20" s="768">
        <f>A11+1</f>
        <v>3</v>
      </c>
      <c r="B20" s="462">
        <f>B17+1</f>
        <v>46034</v>
      </c>
      <c r="C20" s="462" t="str">
        <f t="shared" ref="C20:C22" si="659">TEXT(B20,"ddd")</f>
        <v>Sen</v>
      </c>
      <c r="D20" s="421">
        <f t="shared" ref="D20:D22" si="660">SUMIF($H$4:$HJ$4,$D$4,H20:HJ20)</f>
        <v>165505.47038709672</v>
      </c>
      <c r="E20" s="421">
        <f t="shared" ref="E20:E22" ca="1" si="661">SUMIF($H$4:$HJ$4,$E$4,H20:HJ20)</f>
        <v>159496.81100000339</v>
      </c>
      <c r="F20" s="421">
        <f t="shared" ref="F20:F22" ca="1" si="662">E20-D20</f>
        <v>-6008.6593870933284</v>
      </c>
      <c r="G20" s="706">
        <f t="shared" ref="G20:G22" ca="1" si="663">E20/D20</f>
        <v>0.96369510099551503</v>
      </c>
      <c r="H20" s="421">
        <f>INDEX('SO Januari 2026 rev.2'!$B$6:$BK$51,MATCH(B20,'SO Januari 2026 rev.2'!$B$6:$B$51,0),MATCH($H$3,'SO Januari 2026 rev.2'!$B$5:$XK$5,0))</f>
        <v>812.17000000000064</v>
      </c>
      <c r="I20" s="421">
        <f>INDEX('Summary sales'!$A$6:$CA$50,MATCH(B20,'Summary sales'!$A$6:$A$50,0),MATCH($H$3,'Summary sales'!$A$7:$CA$7,0))</f>
        <v>971.55000000004657</v>
      </c>
      <c r="J20" s="421">
        <f t="shared" ref="J20:J22" si="664">I20-H20</f>
        <v>159.38000000004592</v>
      </c>
      <c r="K20" s="706">
        <f t="shared" ref="K20:K22" si="665">I20/H20</f>
        <v>1.1962397035104053</v>
      </c>
      <c r="L20" s="421">
        <f>INDEX('SO Januari 2026 rev.2'!$B$6:$BK$51,MATCH(B20,'SO Januari 2026 rev.2'!$B$6:$B$51,0),MATCH($L$3,'SO Januari 2026 rev.2'!$B$5:$XK$5,0))</f>
        <v>3000</v>
      </c>
      <c r="M20" s="421">
        <f>INDEX('Summary sales'!$A$6:$CA$50,MATCH($B20,'Summary sales'!$A$6:$A$50,0),MATCH($L$3,'Summary sales'!$A$7:$CA$7,0))</f>
        <v>2238.609999999404</v>
      </c>
      <c r="N20" s="421">
        <f t="shared" ref="N20:N22" si="666">M20-L20</f>
        <v>-761.39000000059605</v>
      </c>
      <c r="O20" s="706">
        <f t="shared" ref="O20:O22" si="667">M20/L20</f>
        <v>0.7462033333331346</v>
      </c>
      <c r="P20" s="421">
        <f>INDEX('SO Januari 2026 rev.2'!$B$6:$BK$51,MATCH(B20,'SO Januari 2026 rev.2'!$B$6:$B$51,0),MATCH($P$3,'SO Januari 2026 rev.2'!$B$5:$XK$5,0))</f>
        <v>1129.7312903225857</v>
      </c>
      <c r="Q20" s="421">
        <f>INDEX('Summary sales'!$A$6:$CA$50,MATCH($B20,'Summary sales'!$A$6:$A$50,0),MATCH($P$3,'Summary sales'!$A$7:$CA$7,0))</f>
        <v>1098.3199999998324</v>
      </c>
      <c r="R20" s="421">
        <f t="shared" ref="R20:R22" si="668">Q20-P20</f>
        <v>-31.411290322753302</v>
      </c>
      <c r="S20" s="706">
        <f t="shared" ref="S20:S22" si="669">Q20/P20</f>
        <v>0.97219578620878588</v>
      </c>
      <c r="T20" s="421">
        <f>INDEX('SO Januari 2026 rev.2'!$B$6:$BK$51,MATCH(B20,'SO Januari 2026 rev.2'!$B$6:$B$51,0),MATCH($T$3,'SO Januari 2026 rev.2'!$B$5:$XK$5,0))</f>
        <v>3282.5161290322658</v>
      </c>
      <c r="U20" s="421">
        <f>INDEX('Summary sales'!$A$6:$CA$50,MATCH($B20,'Summary sales'!$A$6:$A$50,0),MATCH($T$3,'Summary sales'!$A$7:$CA$7,0))</f>
        <v>2554.339999999851</v>
      </c>
      <c r="V20" s="421">
        <f t="shared" ref="V20:V22" si="670">U20-T20</f>
        <v>-728.17612903241479</v>
      </c>
      <c r="W20" s="706">
        <f t="shared" ref="W20:W22" si="671">U20/T20</f>
        <v>0.77816525482021259</v>
      </c>
      <c r="X20" s="421">
        <f>INDEX('SO Januari 2026 rev.2'!$B$6:$BK$51,MATCH(B20,'SO Januari 2026 rev.2'!$B$6:$B$51,0),MATCH($X$3,'SO Januari 2026 rev.2'!$B$5:$XK$5,0))</f>
        <v>644.02064516129076</v>
      </c>
      <c r="Y20" s="421">
        <f>INDEX('Summary sales'!$A$6:$CA$50,MATCH($B20,'Summary sales'!$A$6:$A$50,0),MATCH($X$3,'Summary sales'!$A$7:$CA$7,0))</f>
        <v>678.39000000001397</v>
      </c>
      <c r="Z20" s="421">
        <f t="shared" ref="Z20:Z22" si="672">Y20-X20</f>
        <v>34.369354838723211</v>
      </c>
      <c r="AA20" s="706">
        <f t="shared" ref="AA20:AA22" si="673">Y20/X20</f>
        <v>1.0533668525954096</v>
      </c>
      <c r="AB20" s="421">
        <f>INDEX('SO Januari 2026 rev.2'!$B$6:$BK$51,MATCH(B20,'SO Januari 2026 rev.2'!$B$6:$B$51,0),MATCH($AB$3,'SO Januari 2026 rev.2'!$B$5:$XK$5,0))</f>
        <v>5500</v>
      </c>
      <c r="AC20" s="421">
        <f>INDEX('Summary sales'!$A$6:$CA$50,MATCH($B20,'Summary sales'!$A$6:$A$50,0),MATCH($AB$3,'Summary sales'!$A$7:$CA$7,0))</f>
        <v>6604.9700000006706</v>
      </c>
      <c r="AD20" s="421">
        <f t="shared" ref="AD20:AD22" si="674">AC20-AB20</f>
        <v>1104.9700000006706</v>
      </c>
      <c r="AE20" s="706">
        <f t="shared" ref="AE20:AE22" si="675">AC20/AB20</f>
        <v>1.2009036363637582</v>
      </c>
      <c r="AF20" s="421">
        <f>INDEX('SO Januari 2026 rev.2'!$B$6:$BK$51,MATCH(B20,'SO Januari 2026 rev.2'!$B$6:$B$51,0),MATCH($AF$3,'SO Januari 2026 rev.2'!$B$5:$XK$5,0))</f>
        <v>166.97064516129021</v>
      </c>
      <c r="AG20" s="421">
        <f>INDEX('Summary sales'!$A$6:$CA$50,MATCH($B20,'Summary sales'!$A$6:$A$50,0),MATCH($AF$3,'Summary sales'!$A$7:$CA$7,0))</f>
        <v>0</v>
      </c>
      <c r="AH20" s="421">
        <f t="shared" ref="AH20:AH22" si="676">AG20-AF20</f>
        <v>-166.97064516129021</v>
      </c>
      <c r="AI20" s="706">
        <f t="shared" ref="AI20:AI22" si="677">AG20/AF20</f>
        <v>0</v>
      </c>
      <c r="AJ20" s="421">
        <f>INDEX('SO Januari 2026 rev.2'!$B$6:$BK$51,MATCH(B20,'SO Januari 2026 rev.2'!$B$6:$B$51,0),MATCH($AJ$3,'SO Januari 2026 rev.2'!$B$5:$XK$5,0))</f>
        <v>603.76322580644887</v>
      </c>
      <c r="AK20" s="421">
        <f>INDEX('Summary sales'!$A$6:$CA$50,MATCH($B20,'Summary sales'!$A$6:$A$50,0),MATCH($AJ$3,'Summary sales'!$A$7:$CA$7,0))</f>
        <v>948.38000000000466</v>
      </c>
      <c r="AL20" s="421">
        <f t="shared" ref="AL20:AL22" si="678">AK20-AJ20</f>
        <v>344.61677419355578</v>
      </c>
      <c r="AM20" s="706">
        <f t="shared" ref="AM20:AM22" si="679">AK20/AJ20</f>
        <v>1.570781325300576</v>
      </c>
      <c r="AN20" s="421">
        <f>INDEX('SO Januari 2026 rev.2'!$B$6:$BK$51,MATCH(B20,'SO Januari 2026 rev.2'!$B$6:$B$51,0),MATCH($AN$3,'SO Januari 2026 rev.2'!$B$5:$XK$5,0))</f>
        <v>673.27548387096704</v>
      </c>
      <c r="AO20" s="421">
        <f>INDEX('Summary sales'!$A$6:$CA$50,MATCH($B20,'Summary sales'!$A$6:$A$50,0),MATCH($AN$3,'Summary sales'!$A$7:$CA$7,0))</f>
        <v>707.40000000002328</v>
      </c>
      <c r="AP20" s="421">
        <f t="shared" ref="AP20:AP22" si="680">AO20-AN20</f>
        <v>34.124516129056246</v>
      </c>
      <c r="AQ20" s="706">
        <f t="shared" ref="AQ20:AQ22" si="681">AO20/AN20</f>
        <v>1.0506843289954044</v>
      </c>
      <c r="AR20" s="421">
        <f>INDEX('SO Januari 2026 rev.2'!$B$6:$BK$51,MATCH(B20,'SO Januari 2026 rev.2'!$B$6:$B$51,0),MATCH($AR$3,'SO Januari 2026 rev.2'!$B$5:$XK$5,0))</f>
        <v>4514.1990322580623</v>
      </c>
      <c r="AS20" s="421">
        <f>INDEX('Summary sales'!$A$6:$CA$50,MATCH($B20,'Summary sales'!$A$6:$A$50,0),MATCH($AR$3,'Summary sales'!$A$7:$CA$7,0))</f>
        <v>6032.2100000008941</v>
      </c>
      <c r="AT20" s="421">
        <f t="shared" ref="AT20:AT22" si="682">AS20-AR20</f>
        <v>1518.0109677428318</v>
      </c>
      <c r="AU20" s="706">
        <f t="shared" ref="AU20:AU22" si="683">AS20/AR20</f>
        <v>1.3362747093992227</v>
      </c>
      <c r="AV20" s="421">
        <f>INDEX('SO Januari 2026 rev.2'!$B$6:$BK$51,MATCH(B20,'SO Januari 2026 rev.2'!$B$6:$B$51,0),MATCH($AV$3,'SO Januari 2026 rev.2'!$B$5:$XK$5,0))</f>
        <v>6823.0622580645213</v>
      </c>
      <c r="AW20" s="421">
        <f ca="1">INDEX('Summary sales'!$A$6:$CA$50,MATCH($B20,'Summary sales'!$A$6:$A$50,0),MATCH($AV$3,'Summary sales'!$A$7:$CA$7,0))</f>
        <v>5302.6499999999069</v>
      </c>
      <c r="AX20" s="421">
        <f t="shared" ref="AX20:AX22" ca="1" si="684">AW20-AV20</f>
        <v>-1520.4122580646144</v>
      </c>
      <c r="AY20" s="706">
        <f t="shared" ref="AY20:AY22" ca="1" si="685">AW20/AV20</f>
        <v>0.77716570645862681</v>
      </c>
      <c r="AZ20" s="421">
        <f>INDEX('SO Januari 2026 rev.2'!$B$6:$BK$51,MATCH(B20,'SO Januari 2026 rev.2'!$B$6:$B$51,0),MATCH($AZ$3,'SO Januari 2026 rev.2'!$B$5:$XK$5,0))</f>
        <v>2874.3264516129029</v>
      </c>
      <c r="BA20" s="421">
        <f>INDEX('Summary sales'!$A$6:$CA$50,MATCH($B20,'Summary sales'!$A$6:$A$50,0),MATCH($AZ$3,'Summary sales'!$A$7:$CA$7,0))</f>
        <v>1692.5799999999581</v>
      </c>
      <c r="BB20" s="421">
        <f t="shared" ref="BB20:BB22" si="686">BA20-AZ20</f>
        <v>-1181.7464516129448</v>
      </c>
      <c r="BC20" s="706">
        <f t="shared" ref="BC20:BC22" si="687">BA20/AZ20</f>
        <v>0.58886143536346813</v>
      </c>
      <c r="BD20" s="421">
        <f>INDEX('SO Januari 2026 rev.2'!$B$6:$BK$51,MATCH(B20,'SO Januari 2026 rev.2'!$B$6:$B$51,0),MATCH($BD$3,'SO Januari 2026 rev.2'!$B$5:$XK$5,0))</f>
        <v>500</v>
      </c>
      <c r="BE20" s="421">
        <f>INDEX('Summary sales'!$A$6:$CA$50,MATCH($B20,'Summary sales'!$A$6:$A$50,0),MATCH($BD$3,'Summary sales'!$A$7:$CA$7,0))</f>
        <v>0</v>
      </c>
      <c r="BF20" s="421">
        <f t="shared" ref="BF20:BF22" si="688">BE20-BD20</f>
        <v>-500</v>
      </c>
      <c r="BG20" s="706">
        <f t="shared" ref="BG20:BG22" si="689">BE20/BD20</f>
        <v>0</v>
      </c>
      <c r="BH20" s="421">
        <f>INDEX('SO Januari 2026 rev.2'!$B$6:$BK$51,MATCH(B20,'SO Januari 2026 rev.2'!$B$6:$B$51,0),MATCH($BH$3,'SO Januari 2026 rev.2'!$B$5:$XK$5,0))</f>
        <v>3600</v>
      </c>
      <c r="BI20" s="421">
        <f>INDEX('Summary sales'!$A$6:$CA$50,MATCH($B20,'Summary sales'!$A$6:$A$50,0),MATCH($BH$3,'Summary sales'!$A$7:$CA$7,0))</f>
        <v>1988.3199999999488</v>
      </c>
      <c r="BJ20" s="421">
        <f t="shared" ref="BJ20:BJ22" si="690">BI20-BH20</f>
        <v>-1611.6800000000512</v>
      </c>
      <c r="BK20" s="706">
        <f t="shared" ref="BK20:BK22" si="691">BI20/BH20</f>
        <v>0.55231111111109688</v>
      </c>
      <c r="BL20" s="421">
        <f>INDEX('SO Januari 2026 rev.2'!$B$6:$BK$51,MATCH(B20,'SO Januari 2026 rev.2'!$B$6:$B$51,0),MATCH($BL$3,'SO Januari 2026 rev.2'!$B$5:$XK$5,0))</f>
        <v>8706.0570967741915</v>
      </c>
      <c r="BM20" s="421">
        <f>INDEX('Summary sales'!$A$6:$CA$50,MATCH($B20,'Summary sales'!$A$6:$A$50,0),MATCH($BL$3,'Summary sales'!$A$7:$CA$7,0))</f>
        <v>8705.8799999998882</v>
      </c>
      <c r="BN20" s="421">
        <f t="shared" ref="BN20:BN22" si="692">BM20-BL20</f>
        <v>-0.1770967743032088</v>
      </c>
      <c r="BO20" s="706">
        <f t="shared" ref="BO20:BO22" si="693">BM20/BL20</f>
        <v>0.99997965821125057</v>
      </c>
      <c r="BP20" s="421">
        <f>INDEX('SO Januari 2026 rev.2'!$B$6:$BK$51,MATCH(B20,'SO Januari 2026 rev.2'!$B$6:$B$51,0),MATCH($BP$3,'SO Januari 2026 rev.2'!$B$5:$XK$5,0))</f>
        <v>926.09448387096791</v>
      </c>
      <c r="BQ20" s="421">
        <f>INDEX('Summary sales'!$A$6:$CA$50,MATCH($B20,'Summary sales'!$A$6:$A$50,0),MATCH($BP$3,'Summary sales'!$A$7:$CA$7,0))</f>
        <v>1526.1049999999814</v>
      </c>
      <c r="BR20" s="421">
        <f t="shared" ref="BR20:BR22" si="694">BQ20-BP20</f>
        <v>600.01051612901347</v>
      </c>
      <c r="BS20" s="706">
        <f t="shared" ref="BS20:BS22" si="695">BQ20/BP20</f>
        <v>1.6478934132304071</v>
      </c>
      <c r="BT20" s="421">
        <f>INDEX('SO Januari 2026 rev.2'!$B$6:$BK$51,MATCH(B20,'SO Januari 2026 rev.2'!$B$6:$B$51,0),MATCH($BT$3,'SO Januari 2026 rev.2'!$B$5:$XK$5,0))</f>
        <v>5500</v>
      </c>
      <c r="BU20" s="421">
        <f ca="1">INDEX('Summary sales'!$A$6:$CA$50,MATCH($B20,'Summary sales'!$A$6:$A$50,0),MATCH($BT$3,'Summary sales'!$A$7:$CA$7,0))</f>
        <v>6295.51</v>
      </c>
      <c r="BV20" s="421">
        <f t="shared" ref="BV20:BV22" ca="1" si="696">BU20-BT20</f>
        <v>795.51000000000022</v>
      </c>
      <c r="BW20" s="706">
        <f t="shared" ref="BW20:BW22" ca="1" si="697">BU20/BT20</f>
        <v>1.1446381818181819</v>
      </c>
      <c r="BX20" s="421">
        <f>INDEX('SO Januari 2026 rev.2'!$B$6:$BK$51,MATCH(B20,'SO Januari 2026 rev.2'!$B$6:$B$51,0),MATCH($BX$3,'SO Januari 2026 rev.2'!$B$5:$XK$5,0))</f>
        <v>70.054838709677327</v>
      </c>
      <c r="BY20" s="421">
        <f>INDEX('Summary sales'!$A$6:$CA$50,MATCH($B20,'Summary sales'!$A$6:$A$50,0),MATCH($BX$3,'Summary sales'!$A$7:$CA$7,0))</f>
        <v>168.39999999999418</v>
      </c>
      <c r="BZ20" s="421">
        <f t="shared" ref="BZ20:BZ22" si="698">BY20-BX20</f>
        <v>98.345161290316852</v>
      </c>
      <c r="CA20" s="706">
        <f t="shared" ref="CA20:CA22" si="699">BY20/BX20</f>
        <v>2.4038311000597812</v>
      </c>
      <c r="CB20" s="421">
        <f>INDEX('SO Januari 2026 rev.2'!$B$6:$BK$51,MATCH(B20,'SO Januari 2026 rev.2'!$B$6:$B$51,0),MATCH($CB$3,'SO Januari 2026 rev.2'!$B$5:$XK$5,0))</f>
        <v>89.451612903225808</v>
      </c>
      <c r="CC20" s="421">
        <f>INDEX('Summary sales'!$A$6:$CA$50,MATCH($B20,'Summary sales'!$A$6:$A$50,0),MATCH($CB$3,'Summary sales'!$A$7:$CA$7,0))</f>
        <v>58</v>
      </c>
      <c r="CD20" s="421">
        <f t="shared" ref="CD20:CD22" si="700">CC20-CB20</f>
        <v>-31.451612903225808</v>
      </c>
      <c r="CE20" s="706">
        <f t="shared" ref="CE20:CE22" si="701">CC20/CB20</f>
        <v>0.64839523981247749</v>
      </c>
      <c r="CF20" s="421">
        <f>INDEX('SO Januari 2026 rev.2'!$B$6:$BK$51,MATCH(B20,'SO Januari 2026 rev.2'!$B$6:$B$51,0),MATCH($CF$3,'SO Januari 2026 rev.2'!$B$5:$XK$5,0))</f>
        <v>3500</v>
      </c>
      <c r="CG20" s="421">
        <f>INDEX('Summary sales'!$A$6:$CA$50,MATCH($B20,'Summary sales'!$A$6:$A$50,0),MATCH($CF$3,'Summary sales'!$A$7:$CA$7,0))</f>
        <v>3476.1999999997206</v>
      </c>
      <c r="CH20" s="421">
        <f t="shared" ref="CH20:CH22" si="702">CG20-CF20</f>
        <v>-23.800000000279397</v>
      </c>
      <c r="CI20" s="706">
        <f t="shared" ref="CI20:CI22" si="703">CG20/CF20</f>
        <v>0.99319999999992015</v>
      </c>
      <c r="CJ20" s="421">
        <f>INDEX('SO Januari 2026 rev.2'!$B$6:$BK$51,MATCH(B20,'SO Januari 2026 rev.2'!$B$6:$B$51,0),MATCH($CJ$3,'SO Januari 2026 rev.2'!$B$5:$XK$5,0))</f>
        <v>0</v>
      </c>
      <c r="CK20" s="421">
        <f>INDEX('Summary sales'!$A$6:$CA$50,MATCH($B20,'Summary sales'!$A$6:$A$50,0),MATCH($CJ$3,'Summary sales'!$A$7:$CA$7,0))</f>
        <v>0</v>
      </c>
      <c r="CL20" s="421">
        <f t="shared" ref="CL20:CL22" si="704">CK20-CJ20</f>
        <v>0</v>
      </c>
      <c r="CM20" s="706" t="e">
        <f t="shared" ref="CM20:CM22" si="705">CK20/CJ20</f>
        <v>#DIV/0!</v>
      </c>
      <c r="CN20" s="421">
        <f>INDEX('SO Januari 2026 rev.2'!$B$6:$BK$51,MATCH(B20,'SO Januari 2026 rev.2'!$B$6:$B$51,0),MATCH($CN$3,'SO Januari 2026 rev.2'!$B$5:$XK$5,0))</f>
        <v>2901.4806451612722</v>
      </c>
      <c r="CO20" s="421">
        <f>INDEX('Summary sales'!$A$6:$CA$50,MATCH($B20,'Summary sales'!$A$6:$A$50,0),MATCH($CN$3,'Summary sales'!$A$7:$CA$7,0))</f>
        <v>2537.4000000003725</v>
      </c>
      <c r="CP20" s="421">
        <f t="shared" ref="CP20:CP22" si="706">CO20-CN20</f>
        <v>-364.08064516089962</v>
      </c>
      <c r="CQ20" s="706">
        <f t="shared" ref="CQ20:CQ22" si="707">CO20/CN20</f>
        <v>0.87451901643112184</v>
      </c>
      <c r="CR20" s="421">
        <f>INDEX('SO Januari 2026 rev.2'!$B$6:$BK$51,MATCH(B20,'SO Januari 2026 rev.2'!$B$6:$B$51,0),MATCH($CR$3,'SO Januari 2026 rev.2'!$B$5:$XK$5,0))</f>
        <v>3500</v>
      </c>
      <c r="CS20" s="421">
        <f>INDEX('Summary sales'!$A$6:$CA$50,MATCH($B20,'Summary sales'!$A$6:$A$50,0),MATCH($CR$3,'Summary sales'!$A$7:$CA$7,0))</f>
        <v>4765.7999999999884</v>
      </c>
      <c r="CT20" s="421">
        <f t="shared" ref="CT20:CT22" si="708">CS20-CR20</f>
        <v>1265.7999999999884</v>
      </c>
      <c r="CU20" s="706">
        <f t="shared" ref="CU20:CU22" si="709">CS20/CR20</f>
        <v>1.3616571428571396</v>
      </c>
      <c r="CV20" s="421">
        <f>INDEX('SO Januari 2026 rev.2'!$B$6:$BK$51,MATCH(B20,'SO Januari 2026 rev.2'!$B$6:$B$51,0),MATCH($CV$3,'SO Januari 2026 rev.2'!$B$5:$XK$5,0))</f>
        <v>0</v>
      </c>
      <c r="CW20" s="421">
        <f>INDEX('Summary sales'!$A$6:$CA$50,MATCH($B20,'Summary sales'!$A$6:$A$50,0),MATCH($CV$3,'Summary sales'!$A$7:$CA$7,0))</f>
        <v>0</v>
      </c>
      <c r="CX20" s="421">
        <f t="shared" ref="CX20:CX22" si="710">CW20-CV20</f>
        <v>0</v>
      </c>
      <c r="CY20" s="706" t="e">
        <f t="shared" ref="CY20:CY22" si="711">CW20/CV20</f>
        <v>#DIV/0!</v>
      </c>
      <c r="CZ20" s="421">
        <f>INDEX('SO Januari 2026 rev.2'!$B$6:$BK$51,MATCH(B20,'SO Januari 2026 rev.2'!$B$6:$B$51,0),MATCH($CZ$3,'SO Januari 2026 rev.2'!$B$5:$XK$5,0))</f>
        <v>11659.554548387085</v>
      </c>
      <c r="DA20" s="421">
        <f>INDEX('Summary sales'!$A$6:$CA$50,MATCH($B20,'Summary sales'!$A$6:$A$50,0),MATCH($CZ$3,'Summary sales'!$A$7:$CA$7,0))</f>
        <v>15763.773000001907</v>
      </c>
      <c r="DB20" s="421">
        <f t="shared" ref="DB20:DB22" si="712">DA20-CZ20</f>
        <v>4104.2184516148227</v>
      </c>
      <c r="DC20" s="706">
        <f t="shared" ref="DC20:DC22" si="713">DA20/CZ20</f>
        <v>1.352004738652951</v>
      </c>
      <c r="DD20" s="421">
        <f>INDEX('SO Januari 2026 rev.2'!$B$6:$BK$51,MATCH(B20,'SO Januari 2026 rev.2'!$B$6:$B$51,0),MATCH($DD$3,'SO Januari 2026 rev.2'!$B$5:$XK$5,0))</f>
        <v>2020.8603225806428</v>
      </c>
      <c r="DE20" s="421">
        <f>INDEX('Summary sales'!$A$6:$CA$50,MATCH($B20,'Summary sales'!$A$6:$A$50,0),MATCH($DD$3,'Summary sales'!$A$7:$CA$7,0))</f>
        <v>1681.070000000298</v>
      </c>
      <c r="DF20" s="421">
        <f t="shared" ref="DF20:DF22" si="714">DE20-DD20</f>
        <v>-339.79032258034476</v>
      </c>
      <c r="DG20" s="706">
        <f t="shared" ref="DG20:DG22" si="715">DE20/DD20</f>
        <v>0.83185858083134023</v>
      </c>
      <c r="DH20" s="421">
        <f>INDEX('SO Januari 2026 rev.2'!$B$6:$BK$51,MATCH(B20,'SO Januari 2026 rev.2'!$B$6:$B$51,0),MATCH($DH$3,'SO Januari 2026 rev.2'!$B$5:$XK$5,0))</f>
        <v>678.69999999999845</v>
      </c>
      <c r="DI20" s="421">
        <f>INDEX('Summary sales'!$A$6:$CA$50,MATCH($B20,'Summary sales'!$A$6:$A$50,0),MATCH($DH$3,'Summary sales'!$A$7:$CA$7,0))</f>
        <v>998.45999999996275</v>
      </c>
      <c r="DJ20" s="421">
        <f t="shared" ref="DJ20:DJ22" si="716">DI20-DH20</f>
        <v>319.75999999996429</v>
      </c>
      <c r="DK20" s="706">
        <f t="shared" ref="DK20:DK22" si="717">DI20/DH20</f>
        <v>1.4711359952850522</v>
      </c>
      <c r="DL20" s="421">
        <f>INDEX('SO Januari 2026 rev.2'!$B$6:$BK$51,MATCH(B20,'SO Januari 2026 rev.2'!$B$6:$B$51,0),MATCH($DL$3,'SO Januari 2026 rev.2'!$B$5:$XK$5,0))</f>
        <v>7121.8519354838754</v>
      </c>
      <c r="DM20" s="421">
        <f>INDEX('Summary sales'!$A$6:$CA$50,MATCH($B20,'Summary sales'!$A$6:$A$50,0),MATCH($DL$3,'Summary sales'!$A$7:$CA$7,0))</f>
        <v>8482.9400000004098</v>
      </c>
      <c r="DN20" s="421">
        <f t="shared" ref="DN20:DN22" si="718">DM20-DL20</f>
        <v>1361.0880645165344</v>
      </c>
      <c r="DO20" s="706">
        <f t="shared" ref="DO20:DO22" si="719">DM20/DL20</f>
        <v>1.1911143445337662</v>
      </c>
      <c r="DP20" s="421">
        <f>INDEX('SO Januari 2026 rev.2'!$B$6:$BK$51,MATCH(B20,'SO Januari 2026 rev.2'!$B$6:$B$51,0),MATCH($DP$3,'SO Januari 2026 rev.2'!$B$5:$XK$5,0))</f>
        <v>2943.876774193548</v>
      </c>
      <c r="DQ20" s="421">
        <f>INDEX('Summary sales'!$A$6:$CA$50,MATCH($B20,'Summary sales'!$A$6:$A$50,0),MATCH($DP$3,'Summary sales'!$A$7:$CA$7,0))</f>
        <v>3633.1600000000326</v>
      </c>
      <c r="DR20" s="421">
        <f t="shared" ref="DR20:DR22" si="720">DQ20-DP20</f>
        <v>689.28322580648455</v>
      </c>
      <c r="DS20" s="706">
        <f t="shared" ref="DS20:DS22" si="721">DQ20/DP20</f>
        <v>1.2341413308630449</v>
      </c>
      <c r="DT20" s="421">
        <f>INDEX('SO Januari 2026 rev.2'!$B$6:$BK$51,MATCH(B20,'SO Januari 2026 rev.2'!$B$6:$B$51,0),MATCH($DT$3,'SO Januari 2026 rev.2'!$B$5:$XK$5,0))</f>
        <v>2043.2745161290325</v>
      </c>
      <c r="DU20" s="421">
        <f>INDEX('Summary sales'!$A$6:$CA$50,MATCH($B20,'Summary sales'!$A$6:$A$50,0),MATCH($DT$3,'Summary sales'!$A$7:$CA$7,0))</f>
        <v>1108.809999999823</v>
      </c>
      <c r="DV20" s="421">
        <f t="shared" ref="DV20:DV22" si="722">DU20-DT20</f>
        <v>-934.46451612920941</v>
      </c>
      <c r="DW20" s="706">
        <f t="shared" ref="DW20:DW22" si="723">DU20/DT20</f>
        <v>0.54266325510703028</v>
      </c>
      <c r="DX20" s="421">
        <f>INDEX('SO Januari 2026 rev.2'!$B$6:$BK$51,MATCH(B20,'SO Januari 2026 rev.2'!$B$6:$B$51,0),MATCH($DX$3,'SO Januari 2026 rev.2'!$B$5:$XK$5,0))</f>
        <v>1439.5303225806451</v>
      </c>
      <c r="DY20" s="421">
        <f>INDEX('Summary sales'!$A$6:$CA$50,MATCH($B20,'Summary sales'!$A$6:$A$50,0),MATCH($DX$3,'Summary sales'!$A$7:$CA$7,0))</f>
        <v>2109.6500000000233</v>
      </c>
      <c r="DZ20" s="421">
        <f t="shared" ref="DZ20:DZ22" si="724">DY20-DX20</f>
        <v>670.11967741937815</v>
      </c>
      <c r="EA20" s="706">
        <f t="shared" ref="EA20:EA22" si="725">DY20/DX20</f>
        <v>1.465512720995036</v>
      </c>
      <c r="EB20" s="421">
        <f>INDEX('SO Januari 2026 rev.2'!$B$6:$BK$51,MATCH(B20,'SO Januari 2026 rev.2'!$B$6:$B$51,0),MATCH($EB$3,'SO Januari 2026 rev.2'!$B$5:$XK$5,0))</f>
        <v>260.97419354838746</v>
      </c>
      <c r="EC20" s="421">
        <f>INDEX('Summary sales'!$A$6:$CA$50,MATCH($B20,'Summary sales'!$A$6:$A$50,0),MATCH($EB$3,'Summary sales'!$A$7:$CA$7,0))</f>
        <v>1311.6500000000233</v>
      </c>
      <c r="ED20" s="421">
        <f t="shared" ref="ED20:ED22" si="726">EC20-EB20</f>
        <v>1050.6758064516357</v>
      </c>
      <c r="EE20" s="706">
        <f t="shared" ref="EE20:EE22" si="727">EC20/EB20</f>
        <v>5.0259758720428005</v>
      </c>
      <c r="EF20" s="421">
        <f>INDEX('SO Januari 2026 rev.2'!$B$6:$BK$51,MATCH(B20,'SO Januari 2026 rev.2'!$B$6:$B$51,0),MATCH($EF$3,'SO Januari 2026 rev.2'!$B$5:$XK$5,0))</f>
        <v>11007.047419354845</v>
      </c>
      <c r="EG20" s="421">
        <f>INDEX('Summary sales'!$A$6:$CA$50,MATCH($B20,'Summary sales'!$A$6:$A$50,0),MATCH($EF$3,'Summary sales'!$A$7:$CA$7,0))</f>
        <v>5569.0500000002794</v>
      </c>
      <c r="EH20" s="421">
        <f t="shared" ref="EH20:EH22" si="728">EG20-EF20</f>
        <v>-5437.9974193545659</v>
      </c>
      <c r="EI20" s="706">
        <f t="shared" ref="EI20:EI22" si="729">EG20/EF20</f>
        <v>0.50595312147085281</v>
      </c>
      <c r="EJ20" s="421">
        <f>INDEX('SO Januari 2026 rev.2'!$B$6:$BK$51,MATCH(B20,'SO Januari 2026 rev.2'!$B$6:$B$51,0),MATCH($EJ$3,'SO Januari 2026 rev.2'!$B$5:$XK$5,0))</f>
        <v>2999.5448387096776</v>
      </c>
      <c r="EK20" s="421">
        <f>INDEX('Summary sales'!$A$6:$CA$50,MATCH($B20,'Summary sales'!$A$6:$A$50,0),MATCH($EJ$3,'Summary sales'!$A$7:$CA$7,0))</f>
        <v>1538.1299999998882</v>
      </c>
      <c r="EL20" s="421">
        <f t="shared" ref="EL20:EL22" si="730">EK20-EJ20</f>
        <v>-1461.4148387097894</v>
      </c>
      <c r="EM20" s="706">
        <f t="shared" ref="EM20:EM22" si="731">EK20/EJ20</f>
        <v>0.51278780038559113</v>
      </c>
      <c r="EN20" s="421">
        <f>INDEX('SO Januari 2026 rev.2'!$B$6:$BK$51,MATCH(B20,'SO Januari 2026 rev.2'!$B$6:$B$51,0),MATCH($EN$3,'SO Januari 2026 rev.2'!$B$5:$XK$5,0))</f>
        <v>3799.6741935483842</v>
      </c>
      <c r="EO20" s="421">
        <f>INDEX('Summary sales'!$A$6:$CA$50,MATCH($B20,'Summary sales'!$A$6:$A$50,0),MATCH($EN$3,'Summary sales'!$A$7:$CA$7,0))</f>
        <v>530.70000000018626</v>
      </c>
      <c r="EP20" s="421">
        <f t="shared" ref="EP20:EP22" si="732">EO20-EN20</f>
        <v>-3268.9741935481979</v>
      </c>
      <c r="EQ20" s="706">
        <f t="shared" ref="EQ20:EQ22" si="733">EO20/EN20</f>
        <v>0.13966986982759802</v>
      </c>
      <c r="ER20" s="421">
        <f>INDEX('SO Januari 2026 rev.2'!$B$6:$BK$51,MATCH(B20,'SO Januari 2026 rev.2'!$B$6:$B$51,0),MATCH($ER$3,'SO Januari 2026 rev.2'!$B$5:$XK$5,0))</f>
        <v>5500</v>
      </c>
      <c r="ES20" s="421">
        <f>INDEX('Summary sales'!$A$6:$CA$50,MATCH(B20,'Summary sales'!$A$6:$A$50,0),MATCH($ER$3,'Summary sales'!$A$7:$CA$7,0))</f>
        <v>5605.7099999999627</v>
      </c>
      <c r="ET20" s="421">
        <f t="shared" ref="ET20:ET22" si="734">ES20-ER20</f>
        <v>105.70999999996275</v>
      </c>
      <c r="EU20" s="706">
        <f t="shared" ref="EU20:EU22" si="735">ES20/ER20</f>
        <v>1.0192199999999931</v>
      </c>
      <c r="EV20" s="421">
        <f>INDEX('SO Januari 2026 rev.2'!$B$6:$BK$51,MATCH(B20,'SO Januari 2026 rev.2'!$B$6:$B$51,0),MATCH($EV$3,'SO Januari 2026 rev.2'!$B$5:$XK$5,0))</f>
        <v>5776.689677419351</v>
      </c>
      <c r="EW20" s="421">
        <f>INDEX('Summary sales'!$A$6:$CA$50,MATCH($B20,'Summary sales'!$A$6:$A$50,0),MATCH($EV$3,'Summary sales'!$A$7:$CA$7,0))</f>
        <v>3172.6100000001024</v>
      </c>
      <c r="EX20" s="421">
        <f t="shared" ref="EX20:EX22" si="736">EW20-EV20</f>
        <v>-2604.0796774192486</v>
      </c>
      <c r="EY20" s="706">
        <f t="shared" ref="EY20:EY22" si="737">EW20/EV20</f>
        <v>0.54920900674336004</v>
      </c>
      <c r="EZ20" s="421">
        <f>INDEX('SO Januari 2026 rev.2'!$B$6:$BK$51,MATCH(B20,'SO Januari 2026 rev.2'!$B$6:$B$51,0),MATCH($EZ$3,'SO Januari 2026 rev.2'!$B$5:$XK$5,0))</f>
        <v>24000</v>
      </c>
      <c r="FA20" s="421">
        <f>INDEX('Summary sales'!$A$6:$CA$50,MATCH($B20,'Summary sales'!$A$6:$A$50,0),MATCH($EZ$3,'Summary sales'!$A$7:$CA$7,0))</f>
        <v>25717.850000000093</v>
      </c>
      <c r="FB20" s="421">
        <f t="shared" ref="FB20:FB22" si="738">FA20-EZ20</f>
        <v>1717.8500000000931</v>
      </c>
      <c r="FC20" s="706">
        <f t="shared" ref="FC20:FC22" si="739">FA20/EZ20</f>
        <v>1.0715770833333371</v>
      </c>
      <c r="FD20" s="421">
        <f>INDEX('SO Januari 2026 rev.2'!$B$6:$BK$51,MATCH(B20,'SO Januari 2026 rev.2'!$B$6:$B$51,0),MATCH($FD$3,'SO Januari 2026 rev.2'!$B$5:$XK$5,0))</f>
        <v>8000</v>
      </c>
      <c r="FE20" s="421">
        <f>INDEX('Summary sales'!$A$6:$CA$50,MATCH(B20,'Summary sales'!$A$6:$A$50,0),MATCH($FD$3,'Summary sales'!$A$7:$CA$7,0))</f>
        <v>2866.9500000001863</v>
      </c>
      <c r="FF20" s="421">
        <f t="shared" ref="FF20:FF22" si="740">FE20-FD20</f>
        <v>-5133.0499999998137</v>
      </c>
      <c r="FG20" s="706">
        <f t="shared" ref="FG20:FG22" si="741">FE20/FD20</f>
        <v>0.35836875000002327</v>
      </c>
      <c r="FH20" s="421">
        <f>INDEX('SO Januari 2026 rev.2'!$B$6:$BK$51,MATCH(B20,'SO Januari 2026 rev.2'!$B$6:$B$51,0),MATCH($FH$3,'SO Januari 2026 rev.2'!$B$5:$XK$5,0))</f>
        <v>2105.6477419354865</v>
      </c>
      <c r="FI20" s="421">
        <f>INDEX('Summary sales'!$A$6:$CA$50,MATCH(B20,'Summary sales'!$A$6:$A$50,0),MATCH($FH$3,'Summary sales'!$A$7:$CA$7,0))</f>
        <v>3772.0999999996275</v>
      </c>
      <c r="FJ20" s="421">
        <f t="shared" ref="FJ20:FJ22" si="742">FI20-FH20</f>
        <v>1666.452258064141</v>
      </c>
      <c r="FK20" s="706">
        <f t="shared" ref="FK20:FK22" si="743">FI20/FH20</f>
        <v>1.7914202479719412</v>
      </c>
      <c r="FL20" s="421">
        <f>INDEX('SO Januari 2026 rev.2'!$B$6:$BK$51,MATCH(B20,'SO Januari 2026 rev.2'!$B$6:$B$51,0),MATCH($FL$3,'SO Januari 2026 rev.2'!$B$5:$XK$5,0))</f>
        <v>0</v>
      </c>
      <c r="FM20" s="421">
        <f>INDEX('Summary sales'!$A$6:$CA$50,MATCH(B20,'Summary sales'!$A$6:$A$50,0),MATCH($FL$3,'Summary sales'!$A$7:$CA$7,0))</f>
        <v>0</v>
      </c>
      <c r="FN20" s="421">
        <f t="shared" ref="FN20:FN22" si="744">FM20-FL20</f>
        <v>0</v>
      </c>
      <c r="FO20" s="706" t="e">
        <f t="shared" ref="FO20:FO22" si="745">FM20/FL20</f>
        <v>#DIV/0!</v>
      </c>
      <c r="FP20" s="421">
        <f>INDEX('SO Januari 2026 rev.2'!$B$6:$BK$51,MATCH(B20,'SO Januari 2026 rev.2'!$B$6:$B$51,0),MATCH($FP$3,'SO Januari 2026 rev.2'!$B$5:$XK$5,0))</f>
        <v>0</v>
      </c>
      <c r="FQ20" s="421">
        <f>INDEX('Summary sales'!$A$6:$CA$50,MATCH(B20,'Summary sales'!$A$6:$A$50,0),MATCH($FP$3,'Summary sales'!$A$7:$CA$7,0))</f>
        <v>0</v>
      </c>
      <c r="FR20" s="421">
        <f t="shared" ref="FR20:FR22" si="746">FQ20-FP20</f>
        <v>0</v>
      </c>
      <c r="FS20" s="706" t="e">
        <f t="shared" ref="FS20:FS22" si="747">FQ20/FP20</f>
        <v>#DIV/0!</v>
      </c>
      <c r="FT20" s="421">
        <f>INDEX('SO Januari 2026 rev.2'!$B$6:$BK$51,MATCH(B20,'SO Januari 2026 rev.2'!$B$6:$B$51,0),MATCH($FT$3,'SO Januari 2026 rev.2'!$B$5:$XK$5,0))</f>
        <v>726.8151612903232</v>
      </c>
      <c r="FU20" s="421">
        <f>INDEX('Summary sales'!$A$6:$CA$50,MATCH(B20,'Summary sales'!$A$6:$A$50,0),MATCH($FT$3,'Summary sales'!$A$7:$CA$7,0))</f>
        <v>679.14000000001397</v>
      </c>
      <c r="FV20" s="421">
        <f t="shared" ref="FV20:FV22" si="748">FU20-FT20</f>
        <v>-47.675161290309234</v>
      </c>
      <c r="FW20" s="706">
        <f t="shared" ref="FW20:FW22" si="749">FU20/FT20</f>
        <v>0.93440538416167462</v>
      </c>
      <c r="FX20" s="421">
        <f>INDEX('SO Januari 2026 rev.2'!$B$6:$BK$51,MATCH(B20,'SO Januari 2026 rev.2'!$B$6:$B$51,0),MATCH($FX$3,'SO Januari 2026 rev.2'!$B$5:$XK$5,0))</f>
        <v>0</v>
      </c>
      <c r="FY20" s="421">
        <f>INDEX('Summary sales'!$A$6:$CA$50,MATCH(B20,'Summary sales'!$A$6:$A$50,0),MATCH($FX$3,'Summary sales'!$A$7:$CA$7,0))</f>
        <v>0</v>
      </c>
      <c r="FZ20" s="421">
        <f t="shared" ref="FZ20:FZ22" si="750">FY20-FX20</f>
        <v>0</v>
      </c>
      <c r="GA20" s="706" t="e">
        <f t="shared" ref="GA20:GA22" si="751">FY20/FX20</f>
        <v>#DIV/0!</v>
      </c>
      <c r="GB20" s="421">
        <f>INDEX('SO Januari 2026 rev.2'!$B$6:$BK$51,MATCH(B20,'SO Januari 2026 rev.2'!$B$6:$B$51,0),MATCH($GB$3,'SO Januari 2026 rev.2'!$B$5:$XK$5,0))</f>
        <v>3018.0416129032269</v>
      </c>
      <c r="GC20" s="421">
        <f>INDEX('Summary sales'!$A$6:$CA$50,MATCH(B20,'Summary sales'!$A$6:$A$50,0),MATCH($GB$3,'Summary sales'!$A$7:$CA$7,0))</f>
        <v>3587.25</v>
      </c>
      <c r="GD20" s="421">
        <f t="shared" ref="GD20:GD22" si="752">GC20-GB20</f>
        <v>569.20838709677309</v>
      </c>
      <c r="GE20" s="706">
        <f t="shared" ref="GE20:GE22" si="753">GC20/GB20</f>
        <v>1.1886019015321723</v>
      </c>
      <c r="GF20" s="421">
        <f>INDEX('SO Januari 2026 rev.2'!$B$6:$BK$51,MATCH(B20,'SO Januari 2026 rev.2'!$B$6:$B$51,0),MATCH($GF$3,'SO Januari 2026 rev.2'!$B$5:$XK$5,0))</f>
        <v>2044.9996774193546</v>
      </c>
      <c r="GG20" s="421">
        <f>INDEX('Summary sales'!$A$6:$CA$50,MATCH(B20,'Summary sales'!$A$6:$A$50,0),MATCH($GF$3,'Summary sales'!$A$7:$CA$7,0))</f>
        <v>1848.4899999999907</v>
      </c>
      <c r="GH20" s="421">
        <f t="shared" ref="GH20:GH22" si="754">GG20-GF20</f>
        <v>-196.50967741936392</v>
      </c>
      <c r="GI20" s="706">
        <f t="shared" ref="GI20:GI22" si="755">GG20/GF20</f>
        <v>0.90390723304790677</v>
      </c>
      <c r="GJ20" s="421">
        <f>INDEX('SO Januari 2026 rev.2'!$B$6:$BK$51,MATCH(B20,'SO Januari 2026 rev.2'!$B$6:$B$51,0),MATCH($GJ$3,'SO Januari 2026 rev.2'!$B$5:$XK$5,0))</f>
        <v>369.61070967741654</v>
      </c>
      <c r="GK20" s="421">
        <f>INDEX('Summary sales'!$A$6:$CA$50,MATCH(B20,'Summary sales'!$A$6:$A$50,0),MATCH($GJ$3,'Summary sales'!$A$7:$CA$7,0))</f>
        <v>876.36200000008103</v>
      </c>
      <c r="GL20" s="421">
        <f t="shared" ref="GL20:GL22" si="756">GK20-GJ20</f>
        <v>506.75129032266449</v>
      </c>
      <c r="GM20" s="706">
        <f t="shared" ref="GM20:GM22" si="757">GK20/GJ20</f>
        <v>2.3710406031387441</v>
      </c>
      <c r="GN20" s="421">
        <f>INDEX('SO Januari 2026 rev.2'!$B$6:$BK$51,MATCH(B20,'SO Januari 2026 rev.2'!$B$6:$B$51,0),MATCH($GN$3,'SO Januari 2026 rev.2'!$B$5:$XK$5,0))</f>
        <v>0</v>
      </c>
      <c r="GO20" s="421">
        <f>INDEX('Summary sales'!$A$6:$CA$50,MATCH(B20,'Summary sales'!$A$6:$A$50,0),MATCH($GN$3,'Summary sales'!$A$7:$CA$7,0))</f>
        <v>0</v>
      </c>
      <c r="GP20" s="421">
        <f t="shared" ref="GP20:GP22" si="758">GO20-GN20</f>
        <v>0</v>
      </c>
      <c r="GQ20" s="706" t="e">
        <f t="shared" ref="GQ20:GQ22" si="759">GO20/GN20</f>
        <v>#DIV/0!</v>
      </c>
      <c r="GR20" s="421">
        <f>INDEX('SO Januari 2026 rev.2'!$B$6:$BK$51,MATCH(B20,'SO Januari 2026 rev.2'!$B$6:$B$51,0),MATCH($GR$3,'SO Januari 2026 rev.2'!$B$5:$XK$5,0))</f>
        <v>3500</v>
      </c>
      <c r="GS20" s="421">
        <f>INDEX('Summary sales'!$A$6:$CA$50,MATCH($B20,'Summary sales'!$A$6:$A$50,0),MATCH($GR$3,'Summary sales'!$A$7:$CA$7,0))</f>
        <v>5525.1739999996498</v>
      </c>
      <c r="GT20" s="421">
        <f t="shared" ref="GT20:GT22" si="760">GS20-GR20</f>
        <v>2025.1739999996498</v>
      </c>
      <c r="GU20" s="706">
        <f t="shared" ref="GU20:GU22" si="761">GS20/GR20</f>
        <v>1.5786211428570429</v>
      </c>
      <c r="GV20" s="421">
        <f>INDEX('SO Januari 2026 rev.2'!$B$6:$BK$51,MATCH(B20,'SO Januari 2026 rev.2'!$B$6:$B$51,0),MATCH($GV$3,'SO Januari 2026 rev.2'!$B$5:$XK$5,0))</f>
        <v>1121.900322580635</v>
      </c>
      <c r="GW20" s="421">
        <f>INDEX('Summary sales'!$A$6:$CA$50,MATCH($B20,'Summary sales'!$A$6:$A$50,0),MATCH($GV$3,'Summary sales'!$A$7:$CA$7,0))</f>
        <v>905.66000000014901</v>
      </c>
      <c r="GX20" s="421">
        <f t="shared" ref="GX20:GX22" si="762">GW20-GV20</f>
        <v>-216.24032258048601</v>
      </c>
      <c r="GY20" s="706">
        <f t="shared" ref="GY20:GY22" si="763">GW20/GV20</f>
        <v>0.80725531651235971</v>
      </c>
      <c r="GZ20" s="421">
        <f>INDEX('SO Januari 2026 rev.2'!$B$6:$BK$51,MATCH(B20,'SO Januari 2026 rev.2'!$B$6:$B$51,0),MATCH($GZ$3,'SO Januari 2026 rev.2'!$B$5:$XK$5,0))</f>
        <v>1500</v>
      </c>
      <c r="HA20" s="421">
        <f>INDEX('Summary sales'!$A$6:$CA$50,MATCH(B20,'Summary sales'!$A$6:$A$50,0),MATCH($GZ$3,'Summary sales'!$A$7:$CA$7,0))</f>
        <v>1767.4270000000251</v>
      </c>
      <c r="HB20" s="421">
        <f t="shared" ref="HB20:HB22" si="764">HA20-GZ20</f>
        <v>267.42700000002515</v>
      </c>
      <c r="HC20" s="706">
        <f t="shared" ref="HC20:HC22" si="765">HA20/GZ20</f>
        <v>1.1782846666666835</v>
      </c>
      <c r="HD20" s="421">
        <f>INDEX('SO Januari 2026 rev.2'!$B$6:$BK$51,MATCH(B20,'SO Januari 2026 rev.2'!$B$6:$B$51,0),MATCH($HD$3,'SO Januari 2026 rev.2'!$B$5:$XK$5,0))</f>
        <v>2549.7025806451697</v>
      </c>
      <c r="HE20" s="421">
        <f>INDEX('Summary sales'!$A$6:$CA$50,MATCH(B20,'Summary sales'!$A$6:$A$50,0),MATCH($HD$3,'Summary sales'!$A$7:$CA$7,0))</f>
        <v>2093.6800000001676</v>
      </c>
      <c r="HF20" s="421">
        <f t="shared" ref="HF20:HF22" si="766">HE20-HD20</f>
        <v>-456.02258064500211</v>
      </c>
      <c r="HG20" s="706">
        <f t="shared" ref="HG20:HG22" si="767">HE20/HD20</f>
        <v>0.82114675487773503</v>
      </c>
      <c r="HH20" s="421">
        <f>INDEX('SO Januari 2026 rev.2'!$B$6:$BK$51,MATCH(B20,'SO Januari 2026 rev.2'!$B$6:$B$51,0),MATCH($HH$3,'SO Januari 2026 rev.2'!$B$5:$XK$5,0))</f>
        <v>0</v>
      </c>
      <c r="HI20" s="421">
        <f>INDEX('Summary sales'!$A$6:$CA$50,MATCH(B20,'Summary sales'!$A$6:$A$50,0),MATCH($HH$3,'Summary sales'!$A$7:$CA$7,0))</f>
        <v>0</v>
      </c>
      <c r="HJ20" s="421">
        <f t="shared" ref="HJ20:HJ22" si="768">HI20-HH20</f>
        <v>0</v>
      </c>
      <c r="HK20" s="707" t="e">
        <f t="shared" ref="HK20:HK22" si="769">HI20/HH20</f>
        <v>#DIV/0!</v>
      </c>
    </row>
    <row r="21" spans="1:219" ht="15" customHeight="1">
      <c r="A21" s="769"/>
      <c r="B21" s="462">
        <f t="shared" ref="B21:B24" si="770">B20+1</f>
        <v>46035</v>
      </c>
      <c r="C21" s="462" t="str">
        <f t="shared" si="659"/>
        <v>Sel</v>
      </c>
      <c r="D21" s="421">
        <f t="shared" si="660"/>
        <v>165505.47038709672</v>
      </c>
      <c r="E21" s="421">
        <f t="shared" ca="1" si="661"/>
        <v>167734.38600000343</v>
      </c>
      <c r="F21" s="421">
        <f t="shared" ca="1" si="662"/>
        <v>2228.9156129067123</v>
      </c>
      <c r="G21" s="706">
        <f t="shared" ca="1" si="663"/>
        <v>1.0134673229089863</v>
      </c>
      <c r="H21" s="421">
        <f>INDEX('SO Januari 2026 rev.2'!$B$6:$BK$51,MATCH(B21,'SO Januari 2026 rev.2'!$B$6:$B$51,0),MATCH($H$3,'SO Januari 2026 rev.2'!$B$5:$XK$5,0))</f>
        <v>812.17000000000064</v>
      </c>
      <c r="I21" s="421">
        <f>INDEX('Summary sales'!$A$6:$CA$50,MATCH(B21,'Summary sales'!$A$6:$A$50,0),MATCH($H$3,'Summary sales'!$A$7:$CA$7,0))</f>
        <v>940.29000000003725</v>
      </c>
      <c r="J21" s="421">
        <f t="shared" si="664"/>
        <v>128.12000000003661</v>
      </c>
      <c r="K21" s="706">
        <f t="shared" si="665"/>
        <v>1.1577502247066951</v>
      </c>
      <c r="L21" s="421">
        <f>INDEX('SO Januari 2026 rev.2'!$B$6:$BK$51,MATCH(B21,'SO Januari 2026 rev.2'!$B$6:$B$51,0),MATCH($L$3,'SO Januari 2026 rev.2'!$B$5:$XK$5,0))</f>
        <v>3000</v>
      </c>
      <c r="M21" s="421">
        <f>INDEX('Summary sales'!$A$6:$CA$50,MATCH($B21,'Summary sales'!$A$6:$A$50,0),MATCH($L$3,'Summary sales'!$A$7:$CA$7,0))</f>
        <v>3820.0500000007451</v>
      </c>
      <c r="N21" s="421">
        <f t="shared" si="666"/>
        <v>820.05000000074506</v>
      </c>
      <c r="O21" s="706">
        <f t="shared" si="667"/>
        <v>1.2733500000002484</v>
      </c>
      <c r="P21" s="421">
        <f>INDEX('SO Januari 2026 rev.2'!$B$6:$BK$51,MATCH(B21,'SO Januari 2026 rev.2'!$B$6:$B$51,0),MATCH($P$3,'SO Januari 2026 rev.2'!$B$5:$XK$5,0))</f>
        <v>1129.7312903225857</v>
      </c>
      <c r="Q21" s="421">
        <f>INDEX('Summary sales'!$A$6:$CA$50,MATCH($B21,'Summary sales'!$A$6:$A$50,0),MATCH($P$3,'Summary sales'!$A$7:$CA$7,0))</f>
        <v>1052.2099999999627</v>
      </c>
      <c r="R21" s="421">
        <f t="shared" si="668"/>
        <v>-77.521290322622917</v>
      </c>
      <c r="S21" s="706">
        <f t="shared" si="669"/>
        <v>0.93138077081985815</v>
      </c>
      <c r="T21" s="421">
        <f>INDEX('SO Januari 2026 rev.2'!$B$6:$BK$51,MATCH(B21,'SO Januari 2026 rev.2'!$B$6:$B$51,0),MATCH($T$3,'SO Januari 2026 rev.2'!$B$5:$XK$5,0))</f>
        <v>3282.5161290322658</v>
      </c>
      <c r="U21" s="421">
        <f>INDEX('Summary sales'!$A$6:$CA$50,MATCH($B21,'Summary sales'!$A$6:$A$50,0),MATCH($T$3,'Summary sales'!$A$7:$CA$7,0))</f>
        <v>3515.8100000000559</v>
      </c>
      <c r="V21" s="421">
        <f t="shared" si="670"/>
        <v>233.2938709677901</v>
      </c>
      <c r="W21" s="706">
        <f t="shared" si="671"/>
        <v>1.071071660213462</v>
      </c>
      <c r="X21" s="421">
        <f>INDEX('SO Januari 2026 rev.2'!$B$6:$BK$51,MATCH(B21,'SO Januari 2026 rev.2'!$B$6:$B$51,0),MATCH($X$3,'SO Januari 2026 rev.2'!$B$5:$XK$5,0))</f>
        <v>644.02064516129076</v>
      </c>
      <c r="Y21" s="421">
        <f>INDEX('Summary sales'!$A$6:$CA$50,MATCH($B21,'Summary sales'!$A$6:$A$50,0),MATCH($X$3,'Summary sales'!$A$7:$CA$7,0))</f>
        <v>732.52999999991152</v>
      </c>
      <c r="Z21" s="421">
        <f t="shared" si="672"/>
        <v>88.509354838620766</v>
      </c>
      <c r="AA21" s="706">
        <f t="shared" si="673"/>
        <v>1.1374324806256082</v>
      </c>
      <c r="AB21" s="421">
        <f>INDEX('SO Januari 2026 rev.2'!$B$6:$BK$51,MATCH(B21,'SO Januari 2026 rev.2'!$B$6:$B$51,0),MATCH($AB$3,'SO Januari 2026 rev.2'!$B$5:$XK$5,0))</f>
        <v>5500</v>
      </c>
      <c r="AC21" s="421">
        <f>INDEX('Summary sales'!$A$6:$CA$50,MATCH($B21,'Summary sales'!$A$6:$A$50,0),MATCH($AB$3,'Summary sales'!$A$7:$CA$7,0))</f>
        <v>5903.8799999998882</v>
      </c>
      <c r="AD21" s="421">
        <f t="shared" si="674"/>
        <v>403.87999999988824</v>
      </c>
      <c r="AE21" s="706">
        <f t="shared" si="675"/>
        <v>1.0734327272727069</v>
      </c>
      <c r="AF21" s="421">
        <f>INDEX('SO Januari 2026 rev.2'!$B$6:$BK$51,MATCH(B21,'SO Januari 2026 rev.2'!$B$6:$B$51,0),MATCH($AF$3,'SO Januari 2026 rev.2'!$B$5:$XK$5,0))</f>
        <v>166.97064516129021</v>
      </c>
      <c r="AG21" s="421">
        <f>INDEX('Summary sales'!$A$6:$CA$50,MATCH($B21,'Summary sales'!$A$6:$A$50,0),MATCH($AF$3,'Summary sales'!$A$7:$CA$7,0))</f>
        <v>1075.789999999979</v>
      </c>
      <c r="AH21" s="421">
        <f t="shared" si="676"/>
        <v>908.81935483868881</v>
      </c>
      <c r="AI21" s="706">
        <f t="shared" si="677"/>
        <v>6.4429888197460583</v>
      </c>
      <c r="AJ21" s="421">
        <f>INDEX('SO Januari 2026 rev.2'!$B$6:$BK$51,MATCH(B21,'SO Januari 2026 rev.2'!$B$6:$B$51,0),MATCH($AJ$3,'SO Januari 2026 rev.2'!$B$5:$XK$5,0))</f>
        <v>603.76322580644887</v>
      </c>
      <c r="AK21" s="421">
        <f>INDEX('Summary sales'!$A$6:$CA$50,MATCH($B21,'Summary sales'!$A$6:$A$50,0),MATCH($AJ$3,'Summary sales'!$A$7:$CA$7,0))</f>
        <v>869.80000000004657</v>
      </c>
      <c r="AL21" s="421">
        <f t="shared" si="678"/>
        <v>266.03677419359769</v>
      </c>
      <c r="AM21" s="706">
        <f t="shared" si="679"/>
        <v>1.4406309672773649</v>
      </c>
      <c r="AN21" s="421">
        <f>INDEX('SO Januari 2026 rev.2'!$B$6:$BK$51,MATCH(B21,'SO Januari 2026 rev.2'!$B$6:$B$51,0),MATCH($AN$3,'SO Januari 2026 rev.2'!$B$5:$XK$5,0))</f>
        <v>673.27548387096704</v>
      </c>
      <c r="AO21" s="421">
        <f>INDEX('Summary sales'!$A$6:$CA$50,MATCH($B21,'Summary sales'!$A$6:$A$50,0),MATCH($AN$3,'Summary sales'!$A$7:$CA$7,0))</f>
        <v>699.42000000004191</v>
      </c>
      <c r="AP21" s="421">
        <f t="shared" si="680"/>
        <v>26.144516129074873</v>
      </c>
      <c r="AQ21" s="706">
        <f t="shared" si="681"/>
        <v>1.0388318255385718</v>
      </c>
      <c r="AR21" s="421">
        <f>INDEX('SO Januari 2026 rev.2'!$B$6:$BK$51,MATCH(B21,'SO Januari 2026 rev.2'!$B$6:$B$51,0),MATCH($AR$3,'SO Januari 2026 rev.2'!$B$5:$XK$5,0))</f>
        <v>4514.1990322580623</v>
      </c>
      <c r="AS21" s="421">
        <f>INDEX('Summary sales'!$A$6:$CA$50,MATCH($B21,'Summary sales'!$A$6:$A$50,0),MATCH($AR$3,'Summary sales'!$A$7:$CA$7,0))</f>
        <v>6440.4900000002235</v>
      </c>
      <c r="AT21" s="421">
        <f t="shared" si="682"/>
        <v>1926.2909677421612</v>
      </c>
      <c r="AU21" s="706">
        <f t="shared" si="683"/>
        <v>1.4267182182214515</v>
      </c>
      <c r="AV21" s="421">
        <f>INDEX('SO Januari 2026 rev.2'!$B$6:$BK$51,MATCH(B21,'SO Januari 2026 rev.2'!$B$6:$B$51,0),MATCH($AV$3,'SO Januari 2026 rev.2'!$B$5:$XK$5,0))</f>
        <v>6823.0622580645213</v>
      </c>
      <c r="AW21" s="421">
        <f ca="1">INDEX('Summary sales'!$A$6:$CA$50,MATCH($B21,'Summary sales'!$A$6:$A$50,0),MATCH($AV$3,'Summary sales'!$A$7:$CA$7,0))</f>
        <v>5738.4700000002049</v>
      </c>
      <c r="AX21" s="421">
        <f t="shared" ca="1" si="684"/>
        <v>-1084.5922580643164</v>
      </c>
      <c r="AY21" s="706">
        <f t="shared" ca="1" si="685"/>
        <v>0.84104025186310116</v>
      </c>
      <c r="AZ21" s="421">
        <f>INDEX('SO Januari 2026 rev.2'!$B$6:$BK$51,MATCH(B21,'SO Januari 2026 rev.2'!$B$6:$B$51,0),MATCH($AZ$3,'SO Januari 2026 rev.2'!$B$5:$XK$5,0))</f>
        <v>2874.3264516129029</v>
      </c>
      <c r="BA21" s="421">
        <f>INDEX('Summary sales'!$A$6:$CA$50,MATCH($B21,'Summary sales'!$A$6:$A$50,0),MATCH($AZ$3,'Summary sales'!$A$7:$CA$7,0))</f>
        <v>1947.6800000000512</v>
      </c>
      <c r="BB21" s="421">
        <f t="shared" si="686"/>
        <v>-926.64645161285171</v>
      </c>
      <c r="BC21" s="706">
        <f t="shared" si="687"/>
        <v>0.67761266257948116</v>
      </c>
      <c r="BD21" s="421">
        <f>INDEX('SO Januari 2026 rev.2'!$B$6:$BK$51,MATCH(B21,'SO Januari 2026 rev.2'!$B$6:$B$51,0),MATCH($BD$3,'SO Januari 2026 rev.2'!$B$5:$XK$5,0))</f>
        <v>500</v>
      </c>
      <c r="BE21" s="421">
        <f>INDEX('Summary sales'!$A$6:$CA$50,MATCH($B21,'Summary sales'!$A$6:$A$50,0),MATCH($BD$3,'Summary sales'!$A$7:$CA$7,0))</f>
        <v>20.670000000000073</v>
      </c>
      <c r="BF21" s="421">
        <f t="shared" si="688"/>
        <v>-479.32999999999993</v>
      </c>
      <c r="BG21" s="706">
        <f t="shared" si="689"/>
        <v>4.1340000000000147E-2</v>
      </c>
      <c r="BH21" s="421">
        <f>INDEX('SO Januari 2026 rev.2'!$B$6:$BK$51,MATCH(B21,'SO Januari 2026 rev.2'!$B$6:$B$51,0),MATCH($BH$3,'SO Januari 2026 rev.2'!$B$5:$XK$5,0))</f>
        <v>3600</v>
      </c>
      <c r="BI21" s="421">
        <f>INDEX('Summary sales'!$A$6:$CA$50,MATCH($B21,'Summary sales'!$A$6:$A$50,0),MATCH($BH$3,'Summary sales'!$A$7:$CA$7,0))</f>
        <v>1318.3500000000931</v>
      </c>
      <c r="BJ21" s="421">
        <f t="shared" si="690"/>
        <v>-2281.6499999999069</v>
      </c>
      <c r="BK21" s="706">
        <f t="shared" si="691"/>
        <v>0.36620833333335923</v>
      </c>
      <c r="BL21" s="421">
        <f>INDEX('SO Januari 2026 rev.2'!$B$6:$BK$51,MATCH(B21,'SO Januari 2026 rev.2'!$B$6:$B$51,0),MATCH($BL$3,'SO Januari 2026 rev.2'!$B$5:$XK$5,0))</f>
        <v>8706.0570967741915</v>
      </c>
      <c r="BM21" s="421">
        <f>INDEX('Summary sales'!$A$6:$CA$50,MATCH($B21,'Summary sales'!$A$6:$A$50,0),MATCH($BL$3,'Summary sales'!$A$7:$CA$7,0))</f>
        <v>10032.850000000093</v>
      </c>
      <c r="BN21" s="421">
        <f t="shared" si="692"/>
        <v>1326.7929032259017</v>
      </c>
      <c r="BO21" s="706">
        <f t="shared" si="693"/>
        <v>1.1523988285945783</v>
      </c>
      <c r="BP21" s="421">
        <f>INDEX('SO Januari 2026 rev.2'!$B$6:$BK$51,MATCH(B21,'SO Januari 2026 rev.2'!$B$6:$B$51,0),MATCH($BP$3,'SO Januari 2026 rev.2'!$B$5:$XK$5,0))</f>
        <v>926.09448387096791</v>
      </c>
      <c r="BQ21" s="421">
        <f>INDEX('Summary sales'!$A$6:$CA$50,MATCH($B21,'Summary sales'!$A$6:$A$50,0),MATCH($BP$3,'Summary sales'!$A$7:$CA$7,0))</f>
        <v>1650.3680000000168</v>
      </c>
      <c r="BR21" s="421">
        <f t="shared" si="694"/>
        <v>724.27351612904886</v>
      </c>
      <c r="BS21" s="706">
        <f t="shared" si="695"/>
        <v>1.7820730268273159</v>
      </c>
      <c r="BT21" s="421">
        <f>INDEX('SO Januari 2026 rev.2'!$B$6:$BK$51,MATCH(B21,'SO Januari 2026 rev.2'!$B$6:$B$51,0),MATCH($BT$3,'SO Januari 2026 rev.2'!$B$5:$XK$5,0))</f>
        <v>5500</v>
      </c>
      <c r="BU21" s="421">
        <f ca="1">INDEX('Summary sales'!$A$6:$CA$50,MATCH($B21,'Summary sales'!$A$6:$A$50,0),MATCH($BT$3,'Summary sales'!$A$7:$CA$7,0))</f>
        <v>3211.34</v>
      </c>
      <c r="BV21" s="421">
        <f t="shared" ca="1" si="696"/>
        <v>-2288.66</v>
      </c>
      <c r="BW21" s="706">
        <f t="shared" ca="1" si="697"/>
        <v>0.58388000000000007</v>
      </c>
      <c r="BX21" s="421">
        <f>INDEX('SO Januari 2026 rev.2'!$B$6:$BK$51,MATCH(B21,'SO Januari 2026 rev.2'!$B$6:$B$51,0),MATCH($BX$3,'SO Januari 2026 rev.2'!$B$5:$XK$5,0))</f>
        <v>70.054838709677327</v>
      </c>
      <c r="BY21" s="421">
        <f>INDEX('Summary sales'!$A$6:$CA$50,MATCH($B21,'Summary sales'!$A$6:$A$50,0),MATCH($BX$3,'Summary sales'!$A$7:$CA$7,0))</f>
        <v>98.5</v>
      </c>
      <c r="BZ21" s="421">
        <f t="shared" si="698"/>
        <v>28.445161290322673</v>
      </c>
      <c r="CA21" s="706">
        <f t="shared" si="699"/>
        <v>1.406041350094398</v>
      </c>
      <c r="CB21" s="421">
        <f>INDEX('SO Januari 2026 rev.2'!$B$6:$BK$51,MATCH(B21,'SO Januari 2026 rev.2'!$B$6:$B$51,0),MATCH($CB$3,'SO Januari 2026 rev.2'!$B$5:$XK$5,0))</f>
        <v>89.451612903225808</v>
      </c>
      <c r="CC21" s="421">
        <f>INDEX('Summary sales'!$A$6:$CA$50,MATCH($B21,'Summary sales'!$A$6:$A$50,0),MATCH($CB$3,'Summary sales'!$A$7:$CA$7,0))</f>
        <v>56.10899999999674</v>
      </c>
      <c r="CD21" s="421">
        <f t="shared" si="700"/>
        <v>-33.342612903229067</v>
      </c>
      <c r="CE21" s="706">
        <f t="shared" si="701"/>
        <v>0.62725531914889976</v>
      </c>
      <c r="CF21" s="421">
        <f>INDEX('SO Januari 2026 rev.2'!$B$6:$BK$51,MATCH(B21,'SO Januari 2026 rev.2'!$B$6:$B$51,0),MATCH($CF$3,'SO Januari 2026 rev.2'!$B$5:$XK$5,0))</f>
        <v>3500</v>
      </c>
      <c r="CG21" s="421">
        <f>INDEX('Summary sales'!$A$6:$CA$50,MATCH($B21,'Summary sales'!$A$6:$A$50,0),MATCH($CF$3,'Summary sales'!$A$7:$CA$7,0))</f>
        <v>3722.7000000001863</v>
      </c>
      <c r="CH21" s="421">
        <f t="shared" si="702"/>
        <v>222.70000000018626</v>
      </c>
      <c r="CI21" s="706">
        <f t="shared" si="703"/>
        <v>1.0636285714286247</v>
      </c>
      <c r="CJ21" s="421">
        <f>INDEX('SO Januari 2026 rev.2'!$B$6:$BK$51,MATCH(B21,'SO Januari 2026 rev.2'!$B$6:$B$51,0),MATCH($CJ$3,'SO Januari 2026 rev.2'!$B$5:$XK$5,0))</f>
        <v>0</v>
      </c>
      <c r="CK21" s="421">
        <f>INDEX('Summary sales'!$A$6:$CA$50,MATCH($B21,'Summary sales'!$A$6:$A$50,0),MATCH($CJ$3,'Summary sales'!$A$7:$CA$7,0))</f>
        <v>0</v>
      </c>
      <c r="CL21" s="421">
        <f t="shared" si="704"/>
        <v>0</v>
      </c>
      <c r="CM21" s="706" t="e">
        <f t="shared" si="705"/>
        <v>#DIV/0!</v>
      </c>
      <c r="CN21" s="421">
        <f>INDEX('SO Januari 2026 rev.2'!$B$6:$BK$51,MATCH(B21,'SO Januari 2026 rev.2'!$B$6:$B$51,0),MATCH($CN$3,'SO Januari 2026 rev.2'!$B$5:$XK$5,0))</f>
        <v>2901.4806451612722</v>
      </c>
      <c r="CO21" s="421">
        <f>INDEX('Summary sales'!$A$6:$CA$50,MATCH($B21,'Summary sales'!$A$6:$A$50,0),MATCH($CN$3,'Summary sales'!$A$7:$CA$7,0))</f>
        <v>2502.2000000001863</v>
      </c>
      <c r="CP21" s="421">
        <f t="shared" si="706"/>
        <v>-399.28064516108589</v>
      </c>
      <c r="CQ21" s="706">
        <f t="shared" si="707"/>
        <v>0.8623872794647256</v>
      </c>
      <c r="CR21" s="421">
        <f>INDEX('SO Januari 2026 rev.2'!$B$6:$BK$51,MATCH(B21,'SO Januari 2026 rev.2'!$B$6:$B$51,0),MATCH($CR$3,'SO Januari 2026 rev.2'!$B$5:$XK$5,0))</f>
        <v>3500</v>
      </c>
      <c r="CS21" s="421">
        <f>INDEX('Summary sales'!$A$6:$CA$50,MATCH($B21,'Summary sales'!$A$6:$A$50,0),MATCH($CR$3,'Summary sales'!$A$7:$CA$7,0))</f>
        <v>4620.3800000000047</v>
      </c>
      <c r="CT21" s="421">
        <f t="shared" si="708"/>
        <v>1120.3800000000047</v>
      </c>
      <c r="CU21" s="706">
        <f t="shared" si="709"/>
        <v>1.3201085714285727</v>
      </c>
      <c r="CV21" s="421">
        <f>INDEX('SO Januari 2026 rev.2'!$B$6:$BK$51,MATCH(B21,'SO Januari 2026 rev.2'!$B$6:$B$51,0),MATCH($CV$3,'SO Januari 2026 rev.2'!$B$5:$XK$5,0))</f>
        <v>0</v>
      </c>
      <c r="CW21" s="421">
        <f>INDEX('Summary sales'!$A$6:$CA$50,MATCH($B21,'Summary sales'!$A$6:$A$50,0),MATCH($CV$3,'Summary sales'!$A$7:$CA$7,0))</f>
        <v>0</v>
      </c>
      <c r="CX21" s="421">
        <f t="shared" si="710"/>
        <v>0</v>
      </c>
      <c r="CY21" s="706" t="e">
        <f t="shared" si="711"/>
        <v>#DIV/0!</v>
      </c>
      <c r="CZ21" s="421">
        <f>INDEX('SO Januari 2026 rev.2'!$B$6:$BK$51,MATCH(B21,'SO Januari 2026 rev.2'!$B$6:$B$51,0),MATCH($CZ$3,'SO Januari 2026 rev.2'!$B$5:$XK$5,0))</f>
        <v>11659.554548387085</v>
      </c>
      <c r="DA21" s="421">
        <f>INDEX('Summary sales'!$A$6:$CA$50,MATCH($B21,'Summary sales'!$A$6:$A$50,0),MATCH($CZ$3,'Summary sales'!$A$7:$CA$7,0))</f>
        <v>15439.240000002086</v>
      </c>
      <c r="DB21" s="421">
        <f t="shared" si="712"/>
        <v>3779.6854516150015</v>
      </c>
      <c r="DC21" s="706">
        <f t="shared" si="713"/>
        <v>1.3241706564285392</v>
      </c>
      <c r="DD21" s="421">
        <f>INDEX('SO Januari 2026 rev.2'!$B$6:$BK$51,MATCH(B21,'SO Januari 2026 rev.2'!$B$6:$B$51,0),MATCH($DD$3,'SO Januari 2026 rev.2'!$B$5:$XK$5,0))</f>
        <v>2020.8603225806428</v>
      </c>
      <c r="DE21" s="421">
        <f>INDEX('Summary sales'!$A$6:$CA$50,MATCH($B21,'Summary sales'!$A$6:$A$50,0),MATCH($DD$3,'Summary sales'!$A$7:$CA$7,0))</f>
        <v>1475.2999999998137</v>
      </c>
      <c r="DF21" s="421">
        <f t="shared" si="714"/>
        <v>-545.56032258082905</v>
      </c>
      <c r="DG21" s="706">
        <f t="shared" si="715"/>
        <v>0.73003561083125856</v>
      </c>
      <c r="DH21" s="421">
        <f>INDEX('SO Januari 2026 rev.2'!$B$6:$BK$51,MATCH(B21,'SO Januari 2026 rev.2'!$B$6:$B$51,0),MATCH($DH$3,'SO Januari 2026 rev.2'!$B$5:$XK$5,0))</f>
        <v>678.69999999999845</v>
      </c>
      <c r="DI21" s="421">
        <f>INDEX('Summary sales'!$A$6:$CA$50,MATCH($B21,'Summary sales'!$A$6:$A$50,0),MATCH($DH$3,'Summary sales'!$A$7:$CA$7,0))</f>
        <v>977.10999999998603</v>
      </c>
      <c r="DJ21" s="421">
        <f t="shared" si="716"/>
        <v>298.40999999998758</v>
      </c>
      <c r="DK21" s="706">
        <f t="shared" si="717"/>
        <v>1.4396787977014709</v>
      </c>
      <c r="DL21" s="421">
        <f>INDEX('SO Januari 2026 rev.2'!$B$6:$BK$51,MATCH(B21,'SO Januari 2026 rev.2'!$B$6:$B$51,0),MATCH($DL$3,'SO Januari 2026 rev.2'!$B$5:$XK$5,0))</f>
        <v>7121.8519354838754</v>
      </c>
      <c r="DM21" s="421">
        <f>INDEX('Summary sales'!$A$6:$CA$50,MATCH($B21,'Summary sales'!$A$6:$A$50,0),MATCH($DL$3,'Summary sales'!$A$7:$CA$7,0))</f>
        <v>6987.9500000001863</v>
      </c>
      <c r="DN21" s="421">
        <f t="shared" si="718"/>
        <v>-133.90193548368916</v>
      </c>
      <c r="DO21" s="706">
        <f t="shared" si="719"/>
        <v>0.98119843873522039</v>
      </c>
      <c r="DP21" s="421">
        <f>INDEX('SO Januari 2026 rev.2'!$B$6:$BK$51,MATCH(B21,'SO Januari 2026 rev.2'!$B$6:$B$51,0),MATCH($DP$3,'SO Januari 2026 rev.2'!$B$5:$XK$5,0))</f>
        <v>2943.876774193548</v>
      </c>
      <c r="DQ21" s="421">
        <f>INDEX('Summary sales'!$A$6:$CA$50,MATCH($B21,'Summary sales'!$A$6:$A$50,0),MATCH($DP$3,'Summary sales'!$A$7:$CA$7,0))</f>
        <v>1892.3800000000047</v>
      </c>
      <c r="DR21" s="421">
        <f t="shared" si="720"/>
        <v>-1051.4967741935434</v>
      </c>
      <c r="DS21" s="706">
        <f t="shared" si="721"/>
        <v>0.64281902577882433</v>
      </c>
      <c r="DT21" s="421">
        <f>INDEX('SO Januari 2026 rev.2'!$B$6:$BK$51,MATCH(B21,'SO Januari 2026 rev.2'!$B$6:$B$51,0),MATCH($DT$3,'SO Januari 2026 rev.2'!$B$5:$XK$5,0))</f>
        <v>2043.2745161290325</v>
      </c>
      <c r="DU21" s="421">
        <f>INDEX('Summary sales'!$A$6:$CA$50,MATCH($B21,'Summary sales'!$A$6:$A$50,0),MATCH($DT$3,'Summary sales'!$A$7:$CA$7,0))</f>
        <v>1304.690000000177</v>
      </c>
      <c r="DV21" s="421">
        <f t="shared" si="722"/>
        <v>-738.58451612885551</v>
      </c>
      <c r="DW21" s="706">
        <f t="shared" si="723"/>
        <v>0.63852898360025645</v>
      </c>
      <c r="DX21" s="421">
        <f>INDEX('SO Januari 2026 rev.2'!$B$6:$BK$51,MATCH(B21,'SO Januari 2026 rev.2'!$B$6:$B$51,0),MATCH($DX$3,'SO Januari 2026 rev.2'!$B$5:$XK$5,0))</f>
        <v>1439.5303225806451</v>
      </c>
      <c r="DY21" s="421">
        <f>INDEX('Summary sales'!$A$6:$CA$50,MATCH($B21,'Summary sales'!$A$6:$A$50,0),MATCH($DX$3,'Summary sales'!$A$7:$CA$7,0))</f>
        <v>2226.4599999999627</v>
      </c>
      <c r="DZ21" s="421">
        <f t="shared" si="724"/>
        <v>786.92967741931761</v>
      </c>
      <c r="EA21" s="706">
        <f t="shared" si="725"/>
        <v>1.546657243043404</v>
      </c>
      <c r="EB21" s="421">
        <f>INDEX('SO Januari 2026 rev.2'!$B$6:$BK$51,MATCH(B21,'SO Januari 2026 rev.2'!$B$6:$B$51,0),MATCH($EB$3,'SO Januari 2026 rev.2'!$B$5:$XK$5,0))</f>
        <v>260.97419354838746</v>
      </c>
      <c r="EC21" s="421">
        <f>INDEX('Summary sales'!$A$6:$CA$50,MATCH($B21,'Summary sales'!$A$6:$A$50,0),MATCH($EB$3,'Summary sales'!$A$7:$CA$7,0))</f>
        <v>1673.429999999993</v>
      </c>
      <c r="ED21" s="421">
        <f t="shared" si="726"/>
        <v>1412.4558064516054</v>
      </c>
      <c r="EE21" s="706">
        <f t="shared" si="727"/>
        <v>6.4122432078316622</v>
      </c>
      <c r="EF21" s="421">
        <f>INDEX('SO Januari 2026 rev.2'!$B$6:$BK$51,MATCH(B21,'SO Januari 2026 rev.2'!$B$6:$B$51,0),MATCH($EF$3,'SO Januari 2026 rev.2'!$B$5:$XK$5,0))</f>
        <v>11007.047419354845</v>
      </c>
      <c r="EG21" s="421">
        <f>INDEX('Summary sales'!$A$6:$CA$50,MATCH($B21,'Summary sales'!$A$6:$A$50,0),MATCH($EF$3,'Summary sales'!$A$7:$CA$7,0))</f>
        <v>8766.4300000001676</v>
      </c>
      <c r="EH21" s="421">
        <f t="shared" si="728"/>
        <v>-2240.6174193546776</v>
      </c>
      <c r="EI21" s="706">
        <f t="shared" si="729"/>
        <v>0.79643792435973659</v>
      </c>
      <c r="EJ21" s="421">
        <f>INDEX('SO Januari 2026 rev.2'!$B$6:$BK$51,MATCH(B21,'SO Januari 2026 rev.2'!$B$6:$B$51,0),MATCH($EJ$3,'SO Januari 2026 rev.2'!$B$5:$XK$5,0))</f>
        <v>2999.5448387096776</v>
      </c>
      <c r="EK21" s="421">
        <f>INDEX('Summary sales'!$A$6:$CA$50,MATCH($B21,'Summary sales'!$A$6:$A$50,0),MATCH($EJ$3,'Summary sales'!$A$7:$CA$7,0))</f>
        <v>1559.0500000000466</v>
      </c>
      <c r="EL21" s="421">
        <f t="shared" si="730"/>
        <v>-1440.494838709631</v>
      </c>
      <c r="EM21" s="706">
        <f t="shared" si="731"/>
        <v>0.51976219187665396</v>
      </c>
      <c r="EN21" s="421">
        <f>INDEX('SO Januari 2026 rev.2'!$B$6:$BK$51,MATCH(B21,'SO Januari 2026 rev.2'!$B$6:$B$51,0),MATCH($EN$3,'SO Januari 2026 rev.2'!$B$5:$XK$5,0))</f>
        <v>3799.6741935483842</v>
      </c>
      <c r="EO21" s="421">
        <f>INDEX('Summary sales'!$A$6:$CA$50,MATCH($B21,'Summary sales'!$A$6:$A$50,0),MATCH($EN$3,'Summary sales'!$A$7:$CA$7,0))</f>
        <v>290.06999999983236</v>
      </c>
      <c r="EP21" s="421">
        <f t="shared" si="732"/>
        <v>-3509.6041935485518</v>
      </c>
      <c r="EQ21" s="706">
        <f t="shared" si="733"/>
        <v>7.6340755871214847E-2</v>
      </c>
      <c r="ER21" s="421">
        <f>INDEX('SO Januari 2026 rev.2'!$B$6:$BK$51,MATCH(B21,'SO Januari 2026 rev.2'!$B$6:$B$51,0),MATCH($ER$3,'SO Januari 2026 rev.2'!$B$5:$XK$5,0))</f>
        <v>5500</v>
      </c>
      <c r="ES21" s="421">
        <f>INDEX('Summary sales'!$A$6:$CA$50,MATCH(B21,'Summary sales'!$A$6:$A$50,0),MATCH($ER$3,'Summary sales'!$A$7:$CA$7,0))</f>
        <v>5371.6199999999953</v>
      </c>
      <c r="ET21" s="421">
        <f t="shared" si="734"/>
        <v>-128.38000000000466</v>
      </c>
      <c r="EU21" s="706">
        <f t="shared" si="735"/>
        <v>0.97665818181818098</v>
      </c>
      <c r="EV21" s="421">
        <f>INDEX('SO Januari 2026 rev.2'!$B$6:$BK$51,MATCH(B21,'SO Januari 2026 rev.2'!$B$6:$B$51,0),MATCH($EV$3,'SO Januari 2026 rev.2'!$B$5:$XK$5,0))</f>
        <v>5776.689677419351</v>
      </c>
      <c r="EW21" s="421">
        <f>INDEX('Summary sales'!$A$6:$CA$50,MATCH($B21,'Summary sales'!$A$6:$A$50,0),MATCH($EV$3,'Summary sales'!$A$7:$CA$7,0))</f>
        <v>2954.9099999999162</v>
      </c>
      <c r="EX21" s="421">
        <f t="shared" si="736"/>
        <v>-2821.7796774194348</v>
      </c>
      <c r="EY21" s="706">
        <f t="shared" si="737"/>
        <v>0.51152306338186015</v>
      </c>
      <c r="EZ21" s="421">
        <f>INDEX('SO Januari 2026 rev.2'!$B$6:$BK$51,MATCH(B21,'SO Januari 2026 rev.2'!$B$6:$B$51,0),MATCH($EZ$3,'SO Januari 2026 rev.2'!$B$5:$XK$5,0))</f>
        <v>24000</v>
      </c>
      <c r="FA21" s="421">
        <f>INDEX('Summary sales'!$A$6:$CA$50,MATCH($B21,'Summary sales'!$A$6:$A$50,0),MATCH($EZ$3,'Summary sales'!$A$7:$CA$7,0))</f>
        <v>24120.25</v>
      </c>
      <c r="FB21" s="421">
        <f t="shared" si="738"/>
        <v>120.25</v>
      </c>
      <c r="FC21" s="706">
        <f t="shared" si="739"/>
        <v>1.0050104166666667</v>
      </c>
      <c r="FD21" s="421">
        <f>INDEX('SO Januari 2026 rev.2'!$B$6:$BK$51,MATCH(B21,'SO Januari 2026 rev.2'!$B$6:$B$51,0),MATCH($FD$3,'SO Januari 2026 rev.2'!$B$5:$XK$5,0))</f>
        <v>8000</v>
      </c>
      <c r="FE21" s="421">
        <f>INDEX('Summary sales'!$A$6:$CA$50,MATCH(B21,'Summary sales'!$A$6:$A$50,0),MATCH($FD$3,'Summary sales'!$A$7:$CA$7,0))</f>
        <v>8801.2299999999814</v>
      </c>
      <c r="FF21" s="421">
        <f t="shared" si="740"/>
        <v>801.22999999998137</v>
      </c>
      <c r="FG21" s="706">
        <f t="shared" si="741"/>
        <v>1.1001537499999976</v>
      </c>
      <c r="FH21" s="421">
        <f>INDEX('SO Januari 2026 rev.2'!$B$6:$BK$51,MATCH(B21,'SO Januari 2026 rev.2'!$B$6:$B$51,0),MATCH($FH$3,'SO Januari 2026 rev.2'!$B$5:$XK$5,0))</f>
        <v>2105.6477419354865</v>
      </c>
      <c r="FI21" s="421">
        <f>INDEX('Summary sales'!$A$6:$CA$50,MATCH(B21,'Summary sales'!$A$6:$A$50,0),MATCH($FH$3,'Summary sales'!$A$7:$CA$7,0))</f>
        <v>3740</v>
      </c>
      <c r="FJ21" s="421">
        <f t="shared" si="742"/>
        <v>1634.3522580645135</v>
      </c>
      <c r="FK21" s="706">
        <f t="shared" si="743"/>
        <v>1.7761755328373379</v>
      </c>
      <c r="FL21" s="421">
        <f>INDEX('SO Januari 2026 rev.2'!$B$6:$BK$51,MATCH(B21,'SO Januari 2026 rev.2'!$B$6:$B$51,0),MATCH($FL$3,'SO Januari 2026 rev.2'!$B$5:$XK$5,0))</f>
        <v>0</v>
      </c>
      <c r="FM21" s="421">
        <f>INDEX('Summary sales'!$A$6:$CA$50,MATCH(B21,'Summary sales'!$A$6:$A$50,0),MATCH($FL$3,'Summary sales'!$A$7:$CA$7,0))</f>
        <v>0</v>
      </c>
      <c r="FN21" s="421">
        <f t="shared" si="744"/>
        <v>0</v>
      </c>
      <c r="FO21" s="706" t="e">
        <f t="shared" si="745"/>
        <v>#DIV/0!</v>
      </c>
      <c r="FP21" s="421">
        <f>INDEX('SO Januari 2026 rev.2'!$B$6:$BK$51,MATCH(B21,'SO Januari 2026 rev.2'!$B$6:$B$51,0),MATCH($FP$3,'SO Januari 2026 rev.2'!$B$5:$XK$5,0))</f>
        <v>0</v>
      </c>
      <c r="FQ21" s="421">
        <f>INDEX('Summary sales'!$A$6:$CA$50,MATCH(B21,'Summary sales'!$A$6:$A$50,0),MATCH($FP$3,'Summary sales'!$A$7:$CA$7,0))</f>
        <v>0</v>
      </c>
      <c r="FR21" s="421">
        <f t="shared" si="746"/>
        <v>0</v>
      </c>
      <c r="FS21" s="706" t="e">
        <f t="shared" si="747"/>
        <v>#DIV/0!</v>
      </c>
      <c r="FT21" s="421">
        <f>INDEX('SO Januari 2026 rev.2'!$B$6:$BK$51,MATCH(B21,'SO Januari 2026 rev.2'!$B$6:$B$51,0),MATCH($FT$3,'SO Januari 2026 rev.2'!$B$5:$XK$5,0))</f>
        <v>726.8151612903232</v>
      </c>
      <c r="FU21" s="421">
        <f>INDEX('Summary sales'!$A$6:$CA$50,MATCH(B21,'Summary sales'!$A$6:$A$50,0),MATCH($FT$3,'Summary sales'!$A$7:$CA$7,0))</f>
        <v>753.46999999997206</v>
      </c>
      <c r="FV21" s="421">
        <f t="shared" si="748"/>
        <v>26.654838709648857</v>
      </c>
      <c r="FW21" s="706">
        <f t="shared" si="749"/>
        <v>1.0366734764617846</v>
      </c>
      <c r="FX21" s="421">
        <f>INDEX('SO Januari 2026 rev.2'!$B$6:$BK$51,MATCH(B21,'SO Januari 2026 rev.2'!$B$6:$B$51,0),MATCH($FX$3,'SO Januari 2026 rev.2'!$B$5:$XK$5,0))</f>
        <v>0</v>
      </c>
      <c r="FY21" s="421">
        <f>INDEX('Summary sales'!$A$6:$CA$50,MATCH(B21,'Summary sales'!$A$6:$A$50,0),MATCH($FX$3,'Summary sales'!$A$7:$CA$7,0))</f>
        <v>0</v>
      </c>
      <c r="FZ21" s="421">
        <f t="shared" si="750"/>
        <v>0</v>
      </c>
      <c r="GA21" s="706" t="e">
        <f t="shared" si="751"/>
        <v>#DIV/0!</v>
      </c>
      <c r="GB21" s="421">
        <f>INDEX('SO Januari 2026 rev.2'!$B$6:$BK$51,MATCH(B21,'SO Januari 2026 rev.2'!$B$6:$B$51,0),MATCH($GB$3,'SO Januari 2026 rev.2'!$B$5:$XK$5,0))</f>
        <v>3018.0416129032269</v>
      </c>
      <c r="GC21" s="421">
        <f>INDEX('Summary sales'!$A$6:$CA$50,MATCH(B21,'Summary sales'!$A$6:$A$50,0),MATCH($GB$3,'Summary sales'!$A$7:$CA$7,0))</f>
        <v>3565.5699999998324</v>
      </c>
      <c r="GD21" s="421">
        <f t="shared" si="752"/>
        <v>547.52838709660546</v>
      </c>
      <c r="GE21" s="706">
        <f t="shared" si="753"/>
        <v>1.1814184353044446</v>
      </c>
      <c r="GF21" s="421">
        <f>INDEX('SO Januari 2026 rev.2'!$B$6:$BK$51,MATCH(B21,'SO Januari 2026 rev.2'!$B$6:$B$51,0),MATCH($GF$3,'SO Januari 2026 rev.2'!$B$5:$XK$5,0))</f>
        <v>2044.9996774193546</v>
      </c>
      <c r="GG21" s="421">
        <f>INDEX('Summary sales'!$A$6:$CA$50,MATCH(B21,'Summary sales'!$A$6:$A$50,0),MATCH($GF$3,'Summary sales'!$A$7:$CA$7,0))</f>
        <v>4513.0200000000186</v>
      </c>
      <c r="GH21" s="421">
        <f t="shared" si="754"/>
        <v>2468.020322580664</v>
      </c>
      <c r="GI21" s="706">
        <f t="shared" si="755"/>
        <v>2.206856093833292</v>
      </c>
      <c r="GJ21" s="421">
        <f>INDEX('SO Januari 2026 rev.2'!$B$6:$BK$51,MATCH(B21,'SO Januari 2026 rev.2'!$B$6:$B$51,0),MATCH($GJ$3,'SO Januari 2026 rev.2'!$B$5:$XK$5,0))</f>
        <v>369.61070967741654</v>
      </c>
      <c r="GK21" s="421">
        <f>INDEX('Summary sales'!$A$6:$CA$50,MATCH(B21,'Summary sales'!$A$6:$A$50,0),MATCH($GJ$3,'Summary sales'!$A$7:$CA$7,0))</f>
        <v>1961.2659999999451</v>
      </c>
      <c r="GL21" s="421">
        <f t="shared" si="756"/>
        <v>1591.6552903225286</v>
      </c>
      <c r="GM21" s="706">
        <f t="shared" si="757"/>
        <v>5.3063018701803051</v>
      </c>
      <c r="GN21" s="421">
        <f>INDEX('SO Januari 2026 rev.2'!$B$6:$BK$51,MATCH(B21,'SO Januari 2026 rev.2'!$B$6:$B$51,0),MATCH($GN$3,'SO Januari 2026 rev.2'!$B$5:$XK$5,0))</f>
        <v>0</v>
      </c>
      <c r="GO21" s="421">
        <f>INDEX('Summary sales'!$A$6:$CA$50,MATCH(B21,'Summary sales'!$A$6:$A$50,0),MATCH($GN$3,'Summary sales'!$A$7:$CA$7,0))</f>
        <v>0</v>
      </c>
      <c r="GP21" s="421">
        <f t="shared" si="758"/>
        <v>0</v>
      </c>
      <c r="GQ21" s="706" t="e">
        <f t="shared" si="759"/>
        <v>#DIV/0!</v>
      </c>
      <c r="GR21" s="421">
        <f>INDEX('SO Januari 2026 rev.2'!$B$6:$BK$51,MATCH(B21,'SO Januari 2026 rev.2'!$B$6:$B$51,0),MATCH($GR$3,'SO Januari 2026 rev.2'!$B$5:$XK$5,0))</f>
        <v>3500</v>
      </c>
      <c r="GS21" s="421">
        <f>INDEX('Summary sales'!$A$6:$CA$50,MATCH($B21,'Summary sales'!$A$6:$A$50,0),MATCH($GR$3,'Summary sales'!$A$7:$CA$7,0))</f>
        <v>5415.1189999999478</v>
      </c>
      <c r="GT21" s="421">
        <f t="shared" si="760"/>
        <v>1915.1189999999478</v>
      </c>
      <c r="GU21" s="706">
        <f t="shared" si="761"/>
        <v>1.5471768571428421</v>
      </c>
      <c r="GV21" s="421">
        <f>INDEX('SO Januari 2026 rev.2'!$B$6:$BK$51,MATCH(B21,'SO Januari 2026 rev.2'!$B$6:$B$51,0),MATCH($GV$3,'SO Januari 2026 rev.2'!$B$5:$XK$5,0))</f>
        <v>1121.900322580635</v>
      </c>
      <c r="GW21" s="421">
        <f>INDEX('Summary sales'!$A$6:$CA$50,MATCH($B21,'Summary sales'!$A$6:$A$50,0),MATCH($GV$3,'Summary sales'!$A$7:$CA$7,0))</f>
        <v>1428.1599999996834</v>
      </c>
      <c r="GX21" s="421">
        <f t="shared" si="762"/>
        <v>306.25967741904833</v>
      </c>
      <c r="GY21" s="706">
        <f t="shared" si="763"/>
        <v>1.2729829658258578</v>
      </c>
      <c r="GZ21" s="421">
        <f>INDEX('SO Januari 2026 rev.2'!$B$6:$BK$51,MATCH(B21,'SO Januari 2026 rev.2'!$B$6:$B$51,0),MATCH($GZ$3,'SO Januari 2026 rev.2'!$B$5:$XK$5,0))</f>
        <v>1500</v>
      </c>
      <c r="HA21" s="421">
        <f>INDEX('Summary sales'!$A$6:$CA$50,MATCH(B21,'Summary sales'!$A$6:$A$50,0),MATCH($GZ$3,'Summary sales'!$A$7:$CA$7,0))</f>
        <v>1681.13400000002</v>
      </c>
      <c r="HB21" s="421">
        <f t="shared" si="764"/>
        <v>181.13400000002002</v>
      </c>
      <c r="HC21" s="706">
        <f t="shared" si="765"/>
        <v>1.1207560000000134</v>
      </c>
      <c r="HD21" s="421">
        <f>INDEX('SO Januari 2026 rev.2'!$B$6:$BK$51,MATCH(B21,'SO Januari 2026 rev.2'!$B$6:$B$51,0),MATCH($HD$3,'SO Januari 2026 rev.2'!$B$5:$XK$5,0))</f>
        <v>2549.7025806451697</v>
      </c>
      <c r="HE21" s="421">
        <f>INDEX('Summary sales'!$A$6:$CA$50,MATCH(B21,'Summary sales'!$A$6:$A$50,0),MATCH($HD$3,'Summary sales'!$A$7:$CA$7,0))</f>
        <v>866.64000000013039</v>
      </c>
      <c r="HF21" s="421">
        <f t="shared" si="766"/>
        <v>-1683.0625806450394</v>
      </c>
      <c r="HG21" s="706">
        <f t="shared" si="767"/>
        <v>0.33989846760120473</v>
      </c>
      <c r="HH21" s="421">
        <f>INDEX('SO Januari 2026 rev.2'!$B$6:$BK$51,MATCH(B21,'SO Januari 2026 rev.2'!$B$6:$B$51,0),MATCH($HH$3,'SO Januari 2026 rev.2'!$B$5:$XK$5,0))</f>
        <v>0</v>
      </c>
      <c r="HI21" s="421">
        <f>INDEX('Summary sales'!$A$6:$CA$50,MATCH(B21,'Summary sales'!$A$6:$A$50,0),MATCH($HH$3,'Summary sales'!$A$7:$CA$7,0))</f>
        <v>0</v>
      </c>
      <c r="HJ21" s="421">
        <f t="shared" si="768"/>
        <v>0</v>
      </c>
      <c r="HK21" s="707" t="e">
        <f t="shared" si="769"/>
        <v>#DIV/0!</v>
      </c>
    </row>
    <row r="22" spans="1:219" ht="15" customHeight="1">
      <c r="A22" s="769"/>
      <c r="B22" s="462">
        <f t="shared" si="770"/>
        <v>46036</v>
      </c>
      <c r="C22" s="462" t="str">
        <f t="shared" si="659"/>
        <v>Rab</v>
      </c>
      <c r="D22" s="421">
        <f t="shared" si="660"/>
        <v>165505.47038709672</v>
      </c>
      <c r="E22" s="421">
        <f t="shared" ca="1" si="661"/>
        <v>162820.13399999993</v>
      </c>
      <c r="F22" s="421">
        <f t="shared" ca="1" si="662"/>
        <v>-2685.3363870967878</v>
      </c>
      <c r="G22" s="706">
        <f t="shared" ca="1" si="663"/>
        <v>0.98377493879316424</v>
      </c>
      <c r="H22" s="421">
        <f>INDEX('SO Januari 2026 rev.2'!$B$6:$BK$51,MATCH(B22,'SO Januari 2026 rev.2'!$B$6:$B$51,0),MATCH($H$3,'SO Januari 2026 rev.2'!$B$5:$XK$5,0))</f>
        <v>812.17000000000064</v>
      </c>
      <c r="I22" s="421">
        <f>INDEX('Summary sales'!$A$6:$CA$50,MATCH(B22,'Summary sales'!$A$6:$A$50,0),MATCH($H$3,'Summary sales'!$A$7:$CA$7,0))</f>
        <v>1110.1099999998696</v>
      </c>
      <c r="J22" s="421">
        <f t="shared" si="664"/>
        <v>297.93999999986897</v>
      </c>
      <c r="K22" s="706">
        <f t="shared" si="665"/>
        <v>1.3668443798710477</v>
      </c>
      <c r="L22" s="421">
        <f>INDEX('SO Januari 2026 rev.2'!$B$6:$BK$51,MATCH(B22,'SO Januari 2026 rev.2'!$B$6:$B$51,0),MATCH($L$3,'SO Januari 2026 rev.2'!$B$5:$XK$5,0))</f>
        <v>3000</v>
      </c>
      <c r="M22" s="421">
        <f>INDEX('Summary sales'!$A$6:$CA$50,MATCH($B22,'Summary sales'!$A$6:$A$50,0),MATCH($L$3,'Summary sales'!$A$7:$CA$7,0))</f>
        <v>2761.7599999997765</v>
      </c>
      <c r="N22" s="421">
        <f t="shared" si="666"/>
        <v>-238.24000000022352</v>
      </c>
      <c r="O22" s="706">
        <f t="shared" si="667"/>
        <v>0.92058666666659217</v>
      </c>
      <c r="P22" s="421">
        <f>INDEX('SO Januari 2026 rev.2'!$B$6:$BK$51,MATCH(B22,'SO Januari 2026 rev.2'!$B$6:$B$51,0),MATCH($P$3,'SO Januari 2026 rev.2'!$B$5:$XK$5,0))</f>
        <v>1129.7312903225857</v>
      </c>
      <c r="Q22" s="421">
        <f>INDEX('Summary sales'!$A$6:$CA$50,MATCH($B22,'Summary sales'!$A$6:$A$50,0),MATCH($P$3,'Summary sales'!$A$7:$CA$7,0))</f>
        <v>1029.6800000001676</v>
      </c>
      <c r="R22" s="421">
        <f t="shared" si="668"/>
        <v>-100.05129032241803</v>
      </c>
      <c r="S22" s="706">
        <f t="shared" si="669"/>
        <v>0.91143797540223115</v>
      </c>
      <c r="T22" s="421">
        <f>INDEX('SO Januari 2026 rev.2'!$B$6:$BK$51,MATCH(B22,'SO Januari 2026 rev.2'!$B$6:$B$51,0),MATCH($T$3,'SO Januari 2026 rev.2'!$B$5:$XK$5,0))</f>
        <v>3282.5161290322658</v>
      </c>
      <c r="U22" s="421">
        <f>INDEX('Summary sales'!$A$6:$CA$50,MATCH($B22,'Summary sales'!$A$6:$A$50,0),MATCH($T$3,'Summary sales'!$A$7:$CA$7,0))</f>
        <v>4240.8700000001118</v>
      </c>
      <c r="V22" s="421">
        <f t="shared" si="670"/>
        <v>958.35387096784598</v>
      </c>
      <c r="W22" s="706">
        <f t="shared" si="671"/>
        <v>1.2919570942825445</v>
      </c>
      <c r="X22" s="421">
        <f>INDEX('SO Januari 2026 rev.2'!$B$6:$BK$51,MATCH(B22,'SO Januari 2026 rev.2'!$B$6:$B$51,0),MATCH($X$3,'SO Januari 2026 rev.2'!$B$5:$XK$5,0))</f>
        <v>644.02064516129076</v>
      </c>
      <c r="Y22" s="421">
        <f>INDEX('Summary sales'!$A$6:$CA$50,MATCH($B22,'Summary sales'!$A$6:$A$50,0),MATCH($X$3,'Summary sales'!$A$7:$CA$7,0))</f>
        <v>648.59999999997672</v>
      </c>
      <c r="Z22" s="421">
        <f t="shared" si="672"/>
        <v>4.5793548386859584</v>
      </c>
      <c r="AA22" s="706">
        <f t="shared" si="673"/>
        <v>1.0071105714903581</v>
      </c>
      <c r="AB22" s="421">
        <f>INDEX('SO Januari 2026 rev.2'!$B$6:$BK$51,MATCH(B22,'SO Januari 2026 rev.2'!$B$6:$B$51,0),MATCH($AB$3,'SO Januari 2026 rev.2'!$B$5:$XK$5,0))</f>
        <v>5500</v>
      </c>
      <c r="AC22" s="421">
        <f>INDEX('Summary sales'!$A$6:$CA$50,MATCH($B22,'Summary sales'!$A$6:$A$50,0),MATCH($AB$3,'Summary sales'!$A$7:$CA$7,0))</f>
        <v>6095.7000000001863</v>
      </c>
      <c r="AD22" s="421">
        <f t="shared" si="674"/>
        <v>595.70000000018626</v>
      </c>
      <c r="AE22" s="706">
        <f t="shared" si="675"/>
        <v>1.1083090909091249</v>
      </c>
      <c r="AF22" s="421">
        <f>INDEX('SO Januari 2026 rev.2'!$B$6:$BK$51,MATCH(B22,'SO Januari 2026 rev.2'!$B$6:$B$51,0),MATCH($AF$3,'SO Januari 2026 rev.2'!$B$5:$XK$5,0))</f>
        <v>166.97064516129021</v>
      </c>
      <c r="AG22" s="421">
        <f>INDEX('Summary sales'!$A$6:$CA$50,MATCH($B22,'Summary sales'!$A$6:$A$50,0),MATCH($AF$3,'Summary sales'!$A$7:$CA$7,0))</f>
        <v>540.91000000000349</v>
      </c>
      <c r="AH22" s="421">
        <f t="shared" si="676"/>
        <v>373.93935483871326</v>
      </c>
      <c r="AI22" s="706">
        <f t="shared" si="677"/>
        <v>3.239551476114233</v>
      </c>
      <c r="AJ22" s="421">
        <f>INDEX('SO Januari 2026 rev.2'!$B$6:$BK$51,MATCH(B22,'SO Januari 2026 rev.2'!$B$6:$B$51,0),MATCH($AJ$3,'SO Januari 2026 rev.2'!$B$5:$XK$5,0))</f>
        <v>603.76322580644887</v>
      </c>
      <c r="AK22" s="421">
        <f>INDEX('Summary sales'!$A$6:$CA$50,MATCH($B22,'Summary sales'!$A$6:$A$50,0),MATCH($AJ$3,'Summary sales'!$A$7:$CA$7,0))</f>
        <v>882.14000000001397</v>
      </c>
      <c r="AL22" s="421">
        <f t="shared" si="678"/>
        <v>278.3767741935651</v>
      </c>
      <c r="AM22" s="706">
        <f t="shared" si="679"/>
        <v>1.4610694429455127</v>
      </c>
      <c r="AN22" s="421">
        <f>INDEX('SO Januari 2026 rev.2'!$B$6:$BK$51,MATCH(B22,'SO Januari 2026 rev.2'!$B$6:$B$51,0),MATCH($AN$3,'SO Januari 2026 rev.2'!$B$5:$XK$5,0))</f>
        <v>673.27548387096704</v>
      </c>
      <c r="AO22" s="421">
        <f>INDEX('Summary sales'!$A$6:$CA$50,MATCH($B22,'Summary sales'!$A$6:$A$50,0),MATCH($AN$3,'Summary sales'!$A$7:$CA$7,0))</f>
        <v>689.07999999995809</v>
      </c>
      <c r="AP22" s="421">
        <f t="shared" si="680"/>
        <v>15.804516128991054</v>
      </c>
      <c r="AQ22" s="706">
        <f t="shared" si="681"/>
        <v>1.0234740704326908</v>
      </c>
      <c r="AR22" s="421">
        <f>INDEX('SO Januari 2026 rev.2'!$B$6:$BK$51,MATCH(B22,'SO Januari 2026 rev.2'!$B$6:$B$51,0),MATCH($AR$3,'SO Januari 2026 rev.2'!$B$5:$XK$5,0))</f>
        <v>4514.1990322580623</v>
      </c>
      <c r="AS22" s="421">
        <f>INDEX('Summary sales'!$A$6:$CA$50,MATCH($B22,'Summary sales'!$A$6:$A$50,0),MATCH($AR$3,'Summary sales'!$A$7:$CA$7,0))</f>
        <v>5863.820000000298</v>
      </c>
      <c r="AT22" s="421">
        <f t="shared" si="682"/>
        <v>1349.6209677422357</v>
      </c>
      <c r="AU22" s="706">
        <f t="shared" si="683"/>
        <v>1.2989724108525045</v>
      </c>
      <c r="AV22" s="421">
        <f>INDEX('SO Januari 2026 rev.2'!$B$6:$BK$51,MATCH(B22,'SO Januari 2026 rev.2'!$B$6:$B$51,0),MATCH($AV$3,'SO Januari 2026 rev.2'!$B$5:$XK$5,0))</f>
        <v>6823.0622580645213</v>
      </c>
      <c r="AW22" s="421">
        <f ca="1">INDEX('Summary sales'!$A$6:$CA$50,MATCH($B22,'Summary sales'!$A$6:$A$50,0),MATCH($AV$3,'Summary sales'!$A$7:$CA$7,0))</f>
        <v>5094.7999999998137</v>
      </c>
      <c r="AX22" s="421">
        <f t="shared" ca="1" si="684"/>
        <v>-1728.2622580647076</v>
      </c>
      <c r="AY22" s="706">
        <f t="shared" ca="1" si="685"/>
        <v>0.74670284504263651</v>
      </c>
      <c r="AZ22" s="421">
        <f>INDEX('SO Januari 2026 rev.2'!$B$6:$BK$51,MATCH(B22,'SO Januari 2026 rev.2'!$B$6:$B$51,0),MATCH($AZ$3,'SO Januari 2026 rev.2'!$B$5:$XK$5,0))</f>
        <v>2874.3264516129029</v>
      </c>
      <c r="BA22" s="421">
        <f>INDEX('Summary sales'!$A$6:$CA$50,MATCH($B22,'Summary sales'!$A$6:$A$50,0),MATCH($AZ$3,'Summary sales'!$A$7:$CA$7,0))</f>
        <v>2022.0899999999674</v>
      </c>
      <c r="BB22" s="421">
        <f t="shared" si="686"/>
        <v>-852.23645161293553</v>
      </c>
      <c r="BC22" s="706">
        <f t="shared" si="687"/>
        <v>0.70350046664507759</v>
      </c>
      <c r="BD22" s="421">
        <f>INDEX('SO Januari 2026 rev.2'!$B$6:$BK$51,MATCH(B22,'SO Januari 2026 rev.2'!$B$6:$B$51,0),MATCH($BD$3,'SO Januari 2026 rev.2'!$B$5:$XK$5,0))</f>
        <v>500</v>
      </c>
      <c r="BE22" s="421">
        <f>INDEX('Summary sales'!$A$6:$CA$50,MATCH($B22,'Summary sales'!$A$6:$A$50,0),MATCH($BD$3,'Summary sales'!$A$7:$CA$7,0))</f>
        <v>2.92999999999995</v>
      </c>
      <c r="BF22" s="421">
        <f t="shared" si="688"/>
        <v>-497.07000000000005</v>
      </c>
      <c r="BG22" s="706">
        <f t="shared" si="689"/>
        <v>5.8599999999999E-3</v>
      </c>
      <c r="BH22" s="421">
        <f>INDEX('SO Januari 2026 rev.2'!$B$6:$BK$51,MATCH(B22,'SO Januari 2026 rev.2'!$B$6:$B$51,0),MATCH($BH$3,'SO Januari 2026 rev.2'!$B$5:$XK$5,0))</f>
        <v>3600</v>
      </c>
      <c r="BI22" s="421">
        <f>INDEX('Summary sales'!$A$6:$CA$50,MATCH($B22,'Summary sales'!$A$6:$A$50,0),MATCH($BH$3,'Summary sales'!$A$7:$CA$7,0))</f>
        <v>1310.8799999998882</v>
      </c>
      <c r="BJ22" s="421">
        <f t="shared" si="690"/>
        <v>-2289.1200000001118</v>
      </c>
      <c r="BK22" s="706">
        <f t="shared" si="691"/>
        <v>0.36413333333330228</v>
      </c>
      <c r="BL22" s="421">
        <f>INDEX('SO Januari 2026 rev.2'!$B$6:$BK$51,MATCH(B22,'SO Januari 2026 rev.2'!$B$6:$B$51,0),MATCH($BL$3,'SO Januari 2026 rev.2'!$B$5:$XK$5,0))</f>
        <v>8706.0570967741915</v>
      </c>
      <c r="BM22" s="421">
        <f>INDEX('Summary sales'!$A$6:$CA$50,MATCH($B22,'Summary sales'!$A$6:$A$50,0),MATCH($BL$3,'Summary sales'!$A$7:$CA$7,0))</f>
        <v>10476.080000000075</v>
      </c>
      <c r="BN22" s="421">
        <f t="shared" si="692"/>
        <v>1770.0229032258831</v>
      </c>
      <c r="BO22" s="706">
        <f t="shared" si="693"/>
        <v>1.2033093607761567</v>
      </c>
      <c r="BP22" s="421">
        <f>INDEX('SO Januari 2026 rev.2'!$B$6:$BK$51,MATCH(B22,'SO Januari 2026 rev.2'!$B$6:$B$51,0),MATCH($BP$3,'SO Januari 2026 rev.2'!$B$5:$XK$5,0))</f>
        <v>926.09448387096791</v>
      </c>
      <c r="BQ22" s="421">
        <f>INDEX('Summary sales'!$A$6:$CA$50,MATCH($B22,'Summary sales'!$A$6:$A$50,0),MATCH($BP$3,'Summary sales'!$A$7:$CA$7,0))</f>
        <v>763.00399999995716</v>
      </c>
      <c r="BR22" s="421">
        <f t="shared" si="694"/>
        <v>-163.09048387101075</v>
      </c>
      <c r="BS22" s="706">
        <f t="shared" si="695"/>
        <v>0.82389433614882213</v>
      </c>
      <c r="BT22" s="421">
        <f>INDEX('SO Januari 2026 rev.2'!$B$6:$BK$51,MATCH(B22,'SO Januari 2026 rev.2'!$B$6:$B$51,0),MATCH($BT$3,'SO Januari 2026 rev.2'!$B$5:$XK$5,0))</f>
        <v>5500</v>
      </c>
      <c r="BU22" s="421">
        <f ca="1">INDEX('Summary sales'!$A$6:$CA$50,MATCH($B22,'Summary sales'!$A$6:$A$50,0),MATCH($BT$3,'Summary sales'!$A$7:$CA$7,0))</f>
        <v>5126.1499999999996</v>
      </c>
      <c r="BV22" s="421">
        <f t="shared" ca="1" si="696"/>
        <v>-373.85000000000036</v>
      </c>
      <c r="BW22" s="706">
        <f t="shared" ca="1" si="697"/>
        <v>0.9320272727272727</v>
      </c>
      <c r="BX22" s="421">
        <f>INDEX('SO Januari 2026 rev.2'!$B$6:$BK$51,MATCH(B22,'SO Januari 2026 rev.2'!$B$6:$B$51,0),MATCH($BX$3,'SO Januari 2026 rev.2'!$B$5:$XK$5,0))</f>
        <v>70.054838709677327</v>
      </c>
      <c r="BY22" s="421">
        <f>INDEX('Summary sales'!$A$6:$CA$50,MATCH($B22,'Summary sales'!$A$6:$A$50,0),MATCH($BX$3,'Summary sales'!$A$7:$CA$7,0))</f>
        <v>95.5</v>
      </c>
      <c r="BZ22" s="421">
        <f t="shared" si="698"/>
        <v>25.445161290322673</v>
      </c>
      <c r="CA22" s="706">
        <f t="shared" si="699"/>
        <v>1.3632177556752791</v>
      </c>
      <c r="CB22" s="421">
        <f>INDEX('SO Januari 2026 rev.2'!$B$6:$BK$51,MATCH(B22,'SO Januari 2026 rev.2'!$B$6:$B$51,0),MATCH($CB$3,'SO Januari 2026 rev.2'!$B$5:$XK$5,0))</f>
        <v>89.451612903225808</v>
      </c>
      <c r="CC22" s="421">
        <f>INDEX('Summary sales'!$A$6:$CA$50,MATCH($B22,'Summary sales'!$A$6:$A$50,0),MATCH($CB$3,'Summary sales'!$A$7:$CA$7,0))</f>
        <v>74.661000000007334</v>
      </c>
      <c r="CD22" s="421">
        <f t="shared" si="700"/>
        <v>-14.790612903218474</v>
      </c>
      <c r="CE22" s="706">
        <f t="shared" si="701"/>
        <v>0.83465236206282989</v>
      </c>
      <c r="CF22" s="421">
        <f>INDEX('SO Januari 2026 rev.2'!$B$6:$BK$51,MATCH(B22,'SO Januari 2026 rev.2'!$B$6:$B$51,0),MATCH($CF$3,'SO Januari 2026 rev.2'!$B$5:$XK$5,0))</f>
        <v>3500</v>
      </c>
      <c r="CG22" s="421">
        <f>INDEX('Summary sales'!$A$6:$CA$50,MATCH($B22,'Summary sales'!$A$6:$A$50,0),MATCH($CF$3,'Summary sales'!$A$7:$CA$7,0))</f>
        <v>3937</v>
      </c>
      <c r="CH22" s="421">
        <f t="shared" si="702"/>
        <v>437</v>
      </c>
      <c r="CI22" s="706">
        <f t="shared" si="703"/>
        <v>1.1248571428571428</v>
      </c>
      <c r="CJ22" s="421">
        <f>INDEX('SO Januari 2026 rev.2'!$B$6:$BK$51,MATCH(B22,'SO Januari 2026 rev.2'!$B$6:$B$51,0),MATCH($CJ$3,'SO Januari 2026 rev.2'!$B$5:$XK$5,0))</f>
        <v>0</v>
      </c>
      <c r="CK22" s="421">
        <f>INDEX('Summary sales'!$A$6:$CA$50,MATCH($B22,'Summary sales'!$A$6:$A$50,0),MATCH($CJ$3,'Summary sales'!$A$7:$CA$7,0))</f>
        <v>0</v>
      </c>
      <c r="CL22" s="421">
        <f t="shared" si="704"/>
        <v>0</v>
      </c>
      <c r="CM22" s="706" t="e">
        <f t="shared" si="705"/>
        <v>#DIV/0!</v>
      </c>
      <c r="CN22" s="421">
        <f>INDEX('SO Januari 2026 rev.2'!$B$6:$BK$51,MATCH(B22,'SO Januari 2026 rev.2'!$B$6:$B$51,0),MATCH($CN$3,'SO Januari 2026 rev.2'!$B$5:$XK$5,0))</f>
        <v>2901.4806451612722</v>
      </c>
      <c r="CO22" s="421">
        <f>INDEX('Summary sales'!$A$6:$CA$50,MATCH($B22,'Summary sales'!$A$6:$A$50,0),MATCH($CN$3,'Summary sales'!$A$7:$CA$7,0))</f>
        <v>2507.0999999996275</v>
      </c>
      <c r="CP22" s="421">
        <f t="shared" si="706"/>
        <v>-394.38064516164468</v>
      </c>
      <c r="CQ22" s="706">
        <f t="shared" si="707"/>
        <v>0.86407607239450535</v>
      </c>
      <c r="CR22" s="421">
        <f>INDEX('SO Januari 2026 rev.2'!$B$6:$BK$51,MATCH(B22,'SO Januari 2026 rev.2'!$B$6:$B$51,0),MATCH($CR$3,'SO Januari 2026 rev.2'!$B$5:$XK$5,0))</f>
        <v>3500</v>
      </c>
      <c r="CS22" s="421">
        <f>INDEX('Summary sales'!$A$6:$CA$50,MATCH($B22,'Summary sales'!$A$6:$A$50,0),MATCH($CR$3,'Summary sales'!$A$7:$CA$7,0))</f>
        <v>4660.8500000000058</v>
      </c>
      <c r="CT22" s="421">
        <f t="shared" si="708"/>
        <v>1160.8500000000058</v>
      </c>
      <c r="CU22" s="706">
        <f t="shared" si="709"/>
        <v>1.3316714285714302</v>
      </c>
      <c r="CV22" s="421">
        <f>INDEX('SO Januari 2026 rev.2'!$B$6:$BK$51,MATCH(B22,'SO Januari 2026 rev.2'!$B$6:$B$51,0),MATCH($CV$3,'SO Januari 2026 rev.2'!$B$5:$XK$5,0))</f>
        <v>0</v>
      </c>
      <c r="CW22" s="421">
        <f>INDEX('Summary sales'!$A$6:$CA$50,MATCH($B22,'Summary sales'!$A$6:$A$50,0),MATCH($CV$3,'Summary sales'!$A$7:$CA$7,0))</f>
        <v>0</v>
      </c>
      <c r="CX22" s="421">
        <f t="shared" si="710"/>
        <v>0</v>
      </c>
      <c r="CY22" s="706" t="e">
        <f t="shared" si="711"/>
        <v>#DIV/0!</v>
      </c>
      <c r="CZ22" s="421">
        <f>INDEX('SO Januari 2026 rev.2'!$B$6:$BK$51,MATCH(B22,'SO Januari 2026 rev.2'!$B$6:$B$51,0),MATCH($CZ$3,'SO Januari 2026 rev.2'!$B$5:$XK$5,0))</f>
        <v>11659.554548387085</v>
      </c>
      <c r="DA22" s="421">
        <f>INDEX('Summary sales'!$A$6:$CA$50,MATCH($B22,'Summary sales'!$A$6:$A$50,0),MATCH($CZ$3,'Summary sales'!$A$7:$CA$7,0))</f>
        <v>18109.504000000656</v>
      </c>
      <c r="DB22" s="421">
        <f t="shared" si="712"/>
        <v>6449.949451613571</v>
      </c>
      <c r="DC22" s="706">
        <f t="shared" si="713"/>
        <v>1.5531900403953098</v>
      </c>
      <c r="DD22" s="421">
        <f>INDEX('SO Januari 2026 rev.2'!$B$6:$BK$51,MATCH(B22,'SO Januari 2026 rev.2'!$B$6:$B$51,0),MATCH($DD$3,'SO Januari 2026 rev.2'!$B$5:$XK$5,0))</f>
        <v>2020.8603225806428</v>
      </c>
      <c r="DE22" s="421">
        <f>INDEX('Summary sales'!$A$6:$CA$50,MATCH($B22,'Summary sales'!$A$6:$A$50,0),MATCH($DD$3,'Summary sales'!$A$7:$CA$7,0))</f>
        <v>1796.2999999998137</v>
      </c>
      <c r="DF22" s="421">
        <f t="shared" si="714"/>
        <v>-224.56032258082905</v>
      </c>
      <c r="DG22" s="706">
        <f t="shared" si="715"/>
        <v>0.88887885022450985</v>
      </c>
      <c r="DH22" s="421">
        <f>INDEX('SO Januari 2026 rev.2'!$B$6:$BK$51,MATCH(B22,'SO Januari 2026 rev.2'!$B$6:$B$51,0),MATCH($DH$3,'SO Januari 2026 rev.2'!$B$5:$XK$5,0))</f>
        <v>678.69999999999845</v>
      </c>
      <c r="DI22" s="421">
        <f>INDEX('Summary sales'!$A$6:$CA$50,MATCH($B22,'Summary sales'!$A$6:$A$50,0),MATCH($DH$3,'Summary sales'!$A$7:$CA$7,0))</f>
        <v>908.97999999998137</v>
      </c>
      <c r="DJ22" s="421">
        <f t="shared" si="716"/>
        <v>230.27999999998292</v>
      </c>
      <c r="DK22" s="706">
        <f t="shared" si="717"/>
        <v>1.3392957123913121</v>
      </c>
      <c r="DL22" s="421">
        <f>INDEX('SO Januari 2026 rev.2'!$B$6:$BK$51,MATCH(B22,'SO Januari 2026 rev.2'!$B$6:$B$51,0),MATCH($DL$3,'SO Januari 2026 rev.2'!$B$5:$XK$5,0))</f>
        <v>7121.8519354838754</v>
      </c>
      <c r="DM22" s="421">
        <f>INDEX('Summary sales'!$A$6:$CA$50,MATCH($B22,'Summary sales'!$A$6:$A$50,0),MATCH($DL$3,'Summary sales'!$A$7:$CA$7,0))</f>
        <v>7227.8899999996647</v>
      </c>
      <c r="DN22" s="421">
        <f t="shared" si="718"/>
        <v>106.0380645157893</v>
      </c>
      <c r="DO22" s="706">
        <f t="shared" si="719"/>
        <v>1.0148891138816669</v>
      </c>
      <c r="DP22" s="421">
        <f>INDEX('SO Januari 2026 rev.2'!$B$6:$BK$51,MATCH(B22,'SO Januari 2026 rev.2'!$B$6:$B$51,0),MATCH($DP$3,'SO Januari 2026 rev.2'!$B$5:$XK$5,0))</f>
        <v>2943.876774193548</v>
      </c>
      <c r="DQ22" s="421">
        <f>INDEX('Summary sales'!$A$6:$CA$50,MATCH($B22,'Summary sales'!$A$6:$A$50,0),MATCH($DP$3,'Summary sales'!$A$7:$CA$7,0))</f>
        <v>3487.4599999999627</v>
      </c>
      <c r="DR22" s="421">
        <f t="shared" si="720"/>
        <v>543.5832258064147</v>
      </c>
      <c r="DS22" s="706">
        <f t="shared" si="721"/>
        <v>1.1846487701426718</v>
      </c>
      <c r="DT22" s="421">
        <f>INDEX('SO Januari 2026 rev.2'!$B$6:$BK$51,MATCH(B22,'SO Januari 2026 rev.2'!$B$6:$B$51,0),MATCH($DT$3,'SO Januari 2026 rev.2'!$B$5:$XK$5,0))</f>
        <v>2043.2745161290325</v>
      </c>
      <c r="DU22" s="421">
        <f>INDEX('Summary sales'!$A$6:$CA$50,MATCH($B22,'Summary sales'!$A$6:$A$50,0),MATCH($DT$3,'Summary sales'!$A$7:$CA$7,0))</f>
        <v>1310.3999999999069</v>
      </c>
      <c r="DV22" s="421">
        <f t="shared" si="722"/>
        <v>-732.8745161291256</v>
      </c>
      <c r="DW22" s="706">
        <f t="shared" si="723"/>
        <v>0.64132351754792571</v>
      </c>
      <c r="DX22" s="421">
        <f>INDEX('SO Januari 2026 rev.2'!$B$6:$BK$51,MATCH(B22,'SO Januari 2026 rev.2'!$B$6:$B$51,0),MATCH($DX$3,'SO Januari 2026 rev.2'!$B$5:$XK$5,0))</f>
        <v>1439.5303225806451</v>
      </c>
      <c r="DY22" s="421">
        <f>INDEX('Summary sales'!$A$6:$CA$50,MATCH($B22,'Summary sales'!$A$6:$A$50,0),MATCH($DX$3,'Summary sales'!$A$7:$CA$7,0))</f>
        <v>2254.3699999999953</v>
      </c>
      <c r="DZ22" s="421">
        <f t="shared" si="724"/>
        <v>814.83967741935021</v>
      </c>
      <c r="EA22" s="706">
        <f t="shared" si="725"/>
        <v>1.5660455112599418</v>
      </c>
      <c r="EB22" s="421">
        <f>INDEX('SO Januari 2026 rev.2'!$B$6:$BK$51,MATCH(B22,'SO Januari 2026 rev.2'!$B$6:$B$51,0),MATCH($EB$3,'SO Januari 2026 rev.2'!$B$5:$XK$5,0))</f>
        <v>260.97419354838746</v>
      </c>
      <c r="EC22" s="421">
        <f>INDEX('Summary sales'!$A$6:$CA$50,MATCH($B22,'Summary sales'!$A$6:$A$50,0),MATCH($EB$3,'Summary sales'!$A$7:$CA$7,0))</f>
        <v>763.61999999999534</v>
      </c>
      <c r="ED22" s="421">
        <f t="shared" si="726"/>
        <v>502.64580645160788</v>
      </c>
      <c r="EE22" s="706">
        <f t="shared" si="727"/>
        <v>2.9260364391485778</v>
      </c>
      <c r="EF22" s="421">
        <f>INDEX('SO Januari 2026 rev.2'!$B$6:$BK$51,MATCH(B22,'SO Januari 2026 rev.2'!$B$6:$B$51,0),MATCH($EF$3,'SO Januari 2026 rev.2'!$B$5:$XK$5,0))</f>
        <v>11007.047419354845</v>
      </c>
      <c r="EG22" s="421">
        <f>INDEX('Summary sales'!$A$6:$CA$50,MATCH($B22,'Summary sales'!$A$6:$A$50,0),MATCH($EF$3,'Summary sales'!$A$7:$CA$7,0))</f>
        <v>8947.0299999997951</v>
      </c>
      <c r="EH22" s="421">
        <f t="shared" si="728"/>
        <v>-2060.0174193550502</v>
      </c>
      <c r="EI22" s="706">
        <f t="shared" si="729"/>
        <v>0.81284559420242841</v>
      </c>
      <c r="EJ22" s="421">
        <f>INDEX('SO Januari 2026 rev.2'!$B$6:$BK$51,MATCH(B22,'SO Januari 2026 rev.2'!$B$6:$B$51,0),MATCH($EJ$3,'SO Januari 2026 rev.2'!$B$5:$XK$5,0))</f>
        <v>2999.5448387096776</v>
      </c>
      <c r="EK22" s="421">
        <f>INDEX('Summary sales'!$A$6:$CA$50,MATCH($B22,'Summary sales'!$A$6:$A$50,0),MATCH($EJ$3,'Summary sales'!$A$7:$CA$7,0))</f>
        <v>1856.1499999999069</v>
      </c>
      <c r="EL22" s="421">
        <f t="shared" si="730"/>
        <v>-1143.3948387097707</v>
      </c>
      <c r="EM22" s="706">
        <f t="shared" si="731"/>
        <v>0.61881055286987208</v>
      </c>
      <c r="EN22" s="421">
        <f>INDEX('SO Januari 2026 rev.2'!$B$6:$BK$51,MATCH(B22,'SO Januari 2026 rev.2'!$B$6:$B$51,0),MATCH($EN$3,'SO Januari 2026 rev.2'!$B$5:$XK$5,0))</f>
        <v>3799.6741935483842</v>
      </c>
      <c r="EO22" s="421">
        <f>INDEX('Summary sales'!$A$6:$CA$50,MATCH($B22,'Summary sales'!$A$6:$A$50,0),MATCH($EN$3,'Summary sales'!$A$7:$CA$7,0))</f>
        <v>0</v>
      </c>
      <c r="EP22" s="421">
        <f t="shared" si="732"/>
        <v>-3799.6741935483842</v>
      </c>
      <c r="EQ22" s="706">
        <f t="shared" si="733"/>
        <v>0</v>
      </c>
      <c r="ER22" s="421">
        <f>INDEX('SO Januari 2026 rev.2'!$B$6:$BK$51,MATCH(B22,'SO Januari 2026 rev.2'!$B$6:$B$51,0),MATCH($ER$3,'SO Januari 2026 rev.2'!$B$5:$XK$5,0))</f>
        <v>5500</v>
      </c>
      <c r="ES22" s="421">
        <f>INDEX('Summary sales'!$A$6:$CA$50,MATCH(B22,'Summary sales'!$A$6:$A$50,0),MATCH($ER$3,'Summary sales'!$A$7:$CA$7,0))</f>
        <v>5520.7600000000093</v>
      </c>
      <c r="ET22" s="421">
        <f t="shared" si="734"/>
        <v>20.760000000009313</v>
      </c>
      <c r="EU22" s="706">
        <f t="shared" si="735"/>
        <v>1.0037745454545473</v>
      </c>
      <c r="EV22" s="421">
        <f>INDEX('SO Januari 2026 rev.2'!$B$6:$BK$51,MATCH(B22,'SO Januari 2026 rev.2'!$B$6:$B$51,0),MATCH($EV$3,'SO Januari 2026 rev.2'!$B$5:$XK$5,0))</f>
        <v>5776.689677419351</v>
      </c>
      <c r="EW22" s="421">
        <f>INDEX('Summary sales'!$A$6:$CA$50,MATCH($B22,'Summary sales'!$A$6:$A$50,0),MATCH($EV$3,'Summary sales'!$A$7:$CA$7,0))</f>
        <v>3068.1999999999534</v>
      </c>
      <c r="EX22" s="421">
        <f t="shared" si="736"/>
        <v>-2708.4896774193976</v>
      </c>
      <c r="EY22" s="706">
        <f t="shared" si="737"/>
        <v>0.53113464134888855</v>
      </c>
      <c r="EZ22" s="421">
        <f>INDEX('SO Januari 2026 rev.2'!$B$6:$BK$51,MATCH(B22,'SO Januari 2026 rev.2'!$B$6:$B$51,0),MATCH($EZ$3,'SO Januari 2026 rev.2'!$B$5:$XK$5,0))</f>
        <v>24000</v>
      </c>
      <c r="FA22" s="421">
        <f>INDEX('Summary sales'!$A$6:$CA$50,MATCH($B22,'Summary sales'!$A$6:$A$50,0),MATCH($EZ$3,'Summary sales'!$A$7:$CA$7,0))</f>
        <v>20194.939999999944</v>
      </c>
      <c r="FB22" s="421">
        <f t="shared" si="738"/>
        <v>-3805.0600000000559</v>
      </c>
      <c r="FC22" s="706">
        <f t="shared" si="739"/>
        <v>0.84145583333333096</v>
      </c>
      <c r="FD22" s="421">
        <f>INDEX('SO Januari 2026 rev.2'!$B$6:$BK$51,MATCH(B22,'SO Januari 2026 rev.2'!$B$6:$B$51,0),MATCH($FD$3,'SO Januari 2026 rev.2'!$B$5:$XK$5,0))</f>
        <v>8000</v>
      </c>
      <c r="FE22" s="421">
        <f>INDEX('Summary sales'!$A$6:$CA$50,MATCH(B22,'Summary sales'!$A$6:$A$50,0),MATCH($FD$3,'Summary sales'!$A$7:$CA$7,0))</f>
        <v>7016.9499999999534</v>
      </c>
      <c r="FF22" s="421">
        <f t="shared" si="740"/>
        <v>-983.05000000004657</v>
      </c>
      <c r="FG22" s="706">
        <f t="shared" si="741"/>
        <v>0.87711874999999417</v>
      </c>
      <c r="FH22" s="421">
        <f>INDEX('SO Januari 2026 rev.2'!$B$6:$BK$51,MATCH(B22,'SO Januari 2026 rev.2'!$B$6:$B$51,0),MATCH($FH$3,'SO Januari 2026 rev.2'!$B$5:$XK$5,0))</f>
        <v>2105.6477419354865</v>
      </c>
      <c r="FI22" s="421">
        <f>INDEX('Summary sales'!$A$6:$CA$50,MATCH(B22,'Summary sales'!$A$6:$A$50,0),MATCH($FH$3,'Summary sales'!$A$7:$CA$7,0))</f>
        <v>4352.1000000005588</v>
      </c>
      <c r="FJ22" s="421">
        <f t="shared" si="742"/>
        <v>2246.4522580650723</v>
      </c>
      <c r="FK22" s="706">
        <f t="shared" si="743"/>
        <v>2.0668699295353932</v>
      </c>
      <c r="FL22" s="421">
        <f>INDEX('SO Januari 2026 rev.2'!$B$6:$BK$51,MATCH(B22,'SO Januari 2026 rev.2'!$B$6:$B$51,0),MATCH($FL$3,'SO Januari 2026 rev.2'!$B$5:$XK$5,0))</f>
        <v>0</v>
      </c>
      <c r="FM22" s="421">
        <f>INDEX('Summary sales'!$A$6:$CA$50,MATCH(B22,'Summary sales'!$A$6:$A$50,0),MATCH($FL$3,'Summary sales'!$A$7:$CA$7,0))</f>
        <v>0</v>
      </c>
      <c r="FN22" s="421">
        <f t="shared" si="744"/>
        <v>0</v>
      </c>
      <c r="FO22" s="706" t="e">
        <f t="shared" si="745"/>
        <v>#DIV/0!</v>
      </c>
      <c r="FP22" s="421">
        <f>INDEX('SO Januari 2026 rev.2'!$B$6:$BK$51,MATCH(B22,'SO Januari 2026 rev.2'!$B$6:$B$51,0),MATCH($FP$3,'SO Januari 2026 rev.2'!$B$5:$XK$5,0))</f>
        <v>0</v>
      </c>
      <c r="FQ22" s="421">
        <f>INDEX('Summary sales'!$A$6:$CA$50,MATCH(B22,'Summary sales'!$A$6:$A$50,0),MATCH($FP$3,'Summary sales'!$A$7:$CA$7,0))</f>
        <v>0</v>
      </c>
      <c r="FR22" s="421">
        <f t="shared" si="746"/>
        <v>0</v>
      </c>
      <c r="FS22" s="706" t="e">
        <f t="shared" si="747"/>
        <v>#DIV/0!</v>
      </c>
      <c r="FT22" s="421">
        <f>INDEX('SO Januari 2026 rev.2'!$B$6:$BK$51,MATCH(B22,'SO Januari 2026 rev.2'!$B$6:$B$51,0),MATCH($FT$3,'SO Januari 2026 rev.2'!$B$5:$XK$5,0))</f>
        <v>726.8151612903232</v>
      </c>
      <c r="FU22" s="421">
        <f>INDEX('Summary sales'!$A$6:$CA$50,MATCH(B22,'Summary sales'!$A$6:$A$50,0),MATCH($FT$3,'Summary sales'!$A$7:$CA$7,0))</f>
        <v>833.29000000003725</v>
      </c>
      <c r="FV22" s="421">
        <f t="shared" si="748"/>
        <v>106.47483870971405</v>
      </c>
      <c r="FW22" s="706">
        <f t="shared" si="749"/>
        <v>1.1464950710723867</v>
      </c>
      <c r="FX22" s="421">
        <f>INDEX('SO Januari 2026 rev.2'!$B$6:$BK$51,MATCH(B22,'SO Januari 2026 rev.2'!$B$6:$B$51,0),MATCH($FX$3,'SO Januari 2026 rev.2'!$B$5:$XK$5,0))</f>
        <v>0</v>
      </c>
      <c r="FY22" s="421">
        <f>INDEX('Summary sales'!$A$6:$CA$50,MATCH(B22,'Summary sales'!$A$6:$A$50,0),MATCH($FX$3,'Summary sales'!$A$7:$CA$7,0))</f>
        <v>0</v>
      </c>
      <c r="FZ22" s="421">
        <f t="shared" si="750"/>
        <v>0</v>
      </c>
      <c r="GA22" s="706" t="e">
        <f t="shared" si="751"/>
        <v>#DIV/0!</v>
      </c>
      <c r="GB22" s="421">
        <f>INDEX('SO Januari 2026 rev.2'!$B$6:$BK$51,MATCH(B22,'SO Januari 2026 rev.2'!$B$6:$B$51,0),MATCH($GB$3,'SO Januari 2026 rev.2'!$B$5:$XK$5,0))</f>
        <v>3018.0416129032269</v>
      </c>
      <c r="GC22" s="421">
        <f>INDEX('Summary sales'!$A$6:$CA$50,MATCH(B22,'Summary sales'!$A$6:$A$50,0),MATCH($GB$3,'Summary sales'!$A$7:$CA$7,0))</f>
        <v>3535.3100000000559</v>
      </c>
      <c r="GD22" s="421">
        <f t="shared" si="752"/>
        <v>517.26838709682897</v>
      </c>
      <c r="GE22" s="706">
        <f t="shared" si="753"/>
        <v>1.1713920659295478</v>
      </c>
      <c r="GF22" s="421">
        <f>INDEX('SO Januari 2026 rev.2'!$B$6:$BK$51,MATCH(B22,'SO Januari 2026 rev.2'!$B$6:$B$51,0),MATCH($GF$3,'SO Januari 2026 rev.2'!$B$5:$XK$5,0))</f>
        <v>2044.9996774193546</v>
      </c>
      <c r="GG22" s="421">
        <f>INDEX('Summary sales'!$A$6:$CA$50,MATCH(B22,'Summary sales'!$A$6:$A$50,0),MATCH($GF$3,'Summary sales'!$A$7:$CA$7,0))</f>
        <v>1226.9799999999814</v>
      </c>
      <c r="GH22" s="421">
        <f t="shared" si="754"/>
        <v>-818.01967741937324</v>
      </c>
      <c r="GI22" s="706">
        <f t="shared" si="755"/>
        <v>0.599990314692051</v>
      </c>
      <c r="GJ22" s="421">
        <f>INDEX('SO Januari 2026 rev.2'!$B$6:$BK$51,MATCH(B22,'SO Januari 2026 rev.2'!$B$6:$B$51,0),MATCH($GJ$3,'SO Januari 2026 rev.2'!$B$5:$XK$5,0))</f>
        <v>369.61070967741654</v>
      </c>
      <c r="GK22" s="421">
        <f>INDEX('Summary sales'!$A$6:$CA$50,MATCH(B22,'Summary sales'!$A$6:$A$50,0),MATCH($GJ$3,'Summary sales'!$A$7:$CA$7,0))</f>
        <v>1004.7580000000307</v>
      </c>
      <c r="GL22" s="421">
        <f t="shared" si="756"/>
        <v>635.14729032261425</v>
      </c>
      <c r="GM22" s="706">
        <f t="shared" si="757"/>
        <v>2.7184223121590518</v>
      </c>
      <c r="GN22" s="421">
        <f>INDEX('SO Januari 2026 rev.2'!$B$6:$BK$51,MATCH(B22,'SO Januari 2026 rev.2'!$B$6:$B$51,0),MATCH($GN$3,'SO Januari 2026 rev.2'!$B$5:$XK$5,0))</f>
        <v>0</v>
      </c>
      <c r="GO22" s="421">
        <f>INDEX('Summary sales'!$A$6:$CA$50,MATCH(B22,'Summary sales'!$A$6:$A$50,0),MATCH($GN$3,'Summary sales'!$A$7:$CA$7,0))</f>
        <v>0</v>
      </c>
      <c r="GP22" s="421">
        <f t="shared" si="758"/>
        <v>0</v>
      </c>
      <c r="GQ22" s="706" t="e">
        <f t="shared" si="759"/>
        <v>#DIV/0!</v>
      </c>
      <c r="GR22" s="421">
        <f>INDEX('SO Januari 2026 rev.2'!$B$6:$BK$51,MATCH(B22,'SO Januari 2026 rev.2'!$B$6:$B$51,0),MATCH($GR$3,'SO Januari 2026 rev.2'!$B$5:$XK$5,0))</f>
        <v>3500</v>
      </c>
      <c r="GS22" s="421">
        <f>INDEX('Summary sales'!$A$6:$CA$50,MATCH($B22,'Summary sales'!$A$6:$A$50,0),MATCH($GR$3,'Summary sales'!$A$7:$CA$7,0))</f>
        <v>5265.9000000003725</v>
      </c>
      <c r="GT22" s="421">
        <f t="shared" si="760"/>
        <v>1765.9000000003725</v>
      </c>
      <c r="GU22" s="706">
        <f t="shared" si="761"/>
        <v>1.5045428571429635</v>
      </c>
      <c r="GV22" s="421">
        <f>INDEX('SO Januari 2026 rev.2'!$B$6:$BK$51,MATCH(B22,'SO Januari 2026 rev.2'!$B$6:$B$51,0),MATCH($GV$3,'SO Januari 2026 rev.2'!$B$5:$XK$5,0))</f>
        <v>1121.900322580635</v>
      </c>
      <c r="GW22" s="421">
        <f>INDEX('Summary sales'!$A$6:$CA$50,MATCH($B22,'Summary sales'!$A$6:$A$50,0),MATCH($GV$3,'Summary sales'!$A$7:$CA$7,0))</f>
        <v>1740.7700000000186</v>
      </c>
      <c r="GX22" s="421">
        <f t="shared" si="762"/>
        <v>618.86967741938361</v>
      </c>
      <c r="GY22" s="706">
        <f t="shared" si="763"/>
        <v>1.5516262585573</v>
      </c>
      <c r="GZ22" s="421">
        <f>INDEX('SO Januari 2026 rev.2'!$B$6:$BK$51,MATCH(B22,'SO Januari 2026 rev.2'!$B$6:$B$51,0),MATCH($GZ$3,'SO Januari 2026 rev.2'!$B$5:$XK$5,0))</f>
        <v>1500</v>
      </c>
      <c r="HA22" s="421">
        <f>INDEX('Summary sales'!$A$6:$CA$50,MATCH(B22,'Summary sales'!$A$6:$A$50,0),MATCH($GZ$3,'Summary sales'!$A$7:$CA$7,0))</f>
        <v>1709.3869999999879</v>
      </c>
      <c r="HB22" s="421">
        <f t="shared" si="764"/>
        <v>209.38699999998789</v>
      </c>
      <c r="HC22" s="706">
        <f t="shared" si="765"/>
        <v>1.1395913333333252</v>
      </c>
      <c r="HD22" s="421">
        <f>INDEX('SO Januari 2026 rev.2'!$B$6:$BK$51,MATCH(B22,'SO Januari 2026 rev.2'!$B$6:$B$51,0),MATCH($HD$3,'SO Januari 2026 rev.2'!$B$5:$XK$5,0))</f>
        <v>2549.7025806451697</v>
      </c>
      <c r="HE22" s="421">
        <f>INDEX('Summary sales'!$A$6:$CA$50,MATCH(B22,'Summary sales'!$A$6:$A$50,0),MATCH($HD$3,'Summary sales'!$A$7:$CA$7,0))</f>
        <v>755.3699999996461</v>
      </c>
      <c r="HF22" s="421">
        <f t="shared" si="766"/>
        <v>-1794.3325806455236</v>
      </c>
      <c r="HG22" s="706">
        <f t="shared" si="767"/>
        <v>0.29625808348537236</v>
      </c>
      <c r="HH22" s="421">
        <f>INDEX('SO Januari 2026 rev.2'!$B$6:$BK$51,MATCH(B22,'SO Januari 2026 rev.2'!$B$6:$B$51,0),MATCH($HH$3,'SO Januari 2026 rev.2'!$B$5:$XK$5,0))</f>
        <v>0</v>
      </c>
      <c r="HI22" s="421">
        <f>INDEX('Summary sales'!$A$6:$CA$50,MATCH(B22,'Summary sales'!$A$6:$A$50,0),MATCH($HH$3,'Summary sales'!$A$7:$CA$7,0))</f>
        <v>0</v>
      </c>
      <c r="HJ22" s="421">
        <f t="shared" si="768"/>
        <v>0</v>
      </c>
      <c r="HK22" s="707" t="e">
        <f t="shared" si="769"/>
        <v>#DIV/0!</v>
      </c>
    </row>
    <row r="23" spans="1:219" ht="15" customHeight="1">
      <c r="A23" s="769"/>
      <c r="B23" s="462">
        <f t="shared" si="770"/>
        <v>46037</v>
      </c>
      <c r="C23" s="462" t="str">
        <f t="shared" ref="C23:C24" si="771">TEXT(B23,"ddd")</f>
        <v>Kam</v>
      </c>
      <c r="D23" s="421">
        <f>SUMIF($H$4:$HJ$4,$D$4,H23:HJ23)</f>
        <v>165505.47038709672</v>
      </c>
      <c r="E23" s="421">
        <f ca="1">SUMIF($H$4:$HJ$4,$E$4,H23:HJ23)</f>
        <v>171709.80699999814</v>
      </c>
      <c r="F23" s="421">
        <f t="shared" ref="F23:F24" ca="1" si="772">E23-D23</f>
        <v>6204.3366129014175</v>
      </c>
      <c r="G23" s="706">
        <f t="shared" ref="G23:G24" ca="1" si="773">E23/D23</f>
        <v>1.037487199658055</v>
      </c>
      <c r="H23" s="421">
        <f>INDEX('SO Januari 2026 rev.2'!$B$6:$BK$51,MATCH(B23,'SO Januari 2026 rev.2'!$B$6:$B$51,0),MATCH($H$3,'SO Januari 2026 rev.2'!$B$5:$XK$5,0))</f>
        <v>812.17000000000064</v>
      </c>
      <c r="I23" s="421">
        <f>INDEX('Summary sales'!$A$6:$CA$50,MATCH(B23,'Summary sales'!$A$6:$A$50,0),MATCH($H$3,'Summary sales'!$A$7:$CA$7,0))</f>
        <v>916.64000000013039</v>
      </c>
      <c r="J23" s="421">
        <f t="shared" ref="J23:J24" si="774">I23-H23</f>
        <v>104.47000000012974</v>
      </c>
      <c r="K23" s="706">
        <f t="shared" ref="K23:K24" si="775">I23/H23</f>
        <v>1.1286307053943505</v>
      </c>
      <c r="L23" s="421">
        <f>INDEX('SO Januari 2026 rev.2'!$B$6:$BK$51,MATCH(B23,'SO Januari 2026 rev.2'!$B$6:$B$51,0),MATCH($L$3,'SO Januari 2026 rev.2'!$B$5:$XK$5,0))</f>
        <v>3000</v>
      </c>
      <c r="M23" s="421">
        <f>INDEX('Summary sales'!$A$6:$CA$50,MATCH($B23,'Summary sales'!$A$6:$A$50,0),MATCH($L$3,'Summary sales'!$A$7:$CA$7,0))</f>
        <v>1541.2400000002235</v>
      </c>
      <c r="N23" s="421">
        <f t="shared" ref="N23:N24" si="776">M23-L23</f>
        <v>-1458.7599999997765</v>
      </c>
      <c r="O23" s="706">
        <f t="shared" ref="O23:O24" si="777">M23/L23</f>
        <v>0.51374666666674118</v>
      </c>
      <c r="P23" s="421">
        <f>INDEX('SO Januari 2026 rev.2'!$B$6:$BK$51,MATCH(B23,'SO Januari 2026 rev.2'!$B$6:$B$51,0),MATCH($P$3,'SO Januari 2026 rev.2'!$B$5:$XK$5,0))</f>
        <v>1129.7312903225857</v>
      </c>
      <c r="Q23" s="421">
        <f>INDEX('Summary sales'!$A$6:$CA$50,MATCH($B23,'Summary sales'!$A$6:$A$50,0),MATCH($P$3,'Summary sales'!$A$7:$CA$7,0))</f>
        <v>981.04000000003725</v>
      </c>
      <c r="R23" s="421">
        <f t="shared" ref="R23:R24" si="778">Q23-P23</f>
        <v>-148.69129032254841</v>
      </c>
      <c r="S23" s="706">
        <f t="shared" ref="S23:S24" si="779">Q23/P23</f>
        <v>0.86838348942243526</v>
      </c>
      <c r="T23" s="421">
        <f>INDEX('SO Januari 2026 rev.2'!$B$6:$BK$51,MATCH(B23,'SO Januari 2026 rev.2'!$B$6:$B$51,0),MATCH($T$3,'SO Januari 2026 rev.2'!$B$5:$XK$5,0))</f>
        <v>3282.5161290322658</v>
      </c>
      <c r="U23" s="421">
        <f>INDEX('Summary sales'!$A$6:$CA$50,MATCH($B23,'Summary sales'!$A$6:$A$50,0),MATCH($T$3,'Summary sales'!$A$7:$CA$7,0))</f>
        <v>4318.3199999998324</v>
      </c>
      <c r="V23" s="421">
        <f t="shared" ref="V23:V24" si="780">U23-T23</f>
        <v>1035.8038709675666</v>
      </c>
      <c r="W23" s="706">
        <f t="shared" ref="W23:W24" si="781">U23/T23</f>
        <v>1.3155517993670718</v>
      </c>
      <c r="X23" s="421">
        <f>INDEX('SO Januari 2026 rev.2'!$B$6:$BK$51,MATCH(B23,'SO Januari 2026 rev.2'!$B$6:$B$51,0),MATCH($X$3,'SO Januari 2026 rev.2'!$B$5:$XK$5,0))</f>
        <v>644.02064516129076</v>
      </c>
      <c r="Y23" s="421">
        <f>INDEX('Summary sales'!$A$6:$CA$50,MATCH($B23,'Summary sales'!$A$6:$A$50,0),MATCH($X$3,'Summary sales'!$A$7:$CA$7,0))</f>
        <v>779.13000000000466</v>
      </c>
      <c r="Z23" s="421">
        <f t="shared" ref="Z23:Z24" si="782">Y23-X23</f>
        <v>135.1093548387139</v>
      </c>
      <c r="AA23" s="706">
        <f t="shared" ref="AA23:AA24" si="783">Y23/X23</f>
        <v>1.2097904094439031</v>
      </c>
      <c r="AB23" s="421">
        <f>INDEX('SO Januari 2026 rev.2'!$B$6:$BK$51,MATCH(B23,'SO Januari 2026 rev.2'!$B$6:$B$51,0),MATCH($AB$3,'SO Januari 2026 rev.2'!$B$5:$XK$5,0))</f>
        <v>5500</v>
      </c>
      <c r="AC23" s="421">
        <f>INDEX('Summary sales'!$A$6:$CA$50,MATCH($B23,'Summary sales'!$A$6:$A$50,0),MATCH($AB$3,'Summary sales'!$A$7:$CA$7,0))</f>
        <v>6472.5499999998137</v>
      </c>
      <c r="AD23" s="421">
        <f t="shared" ref="AD23:AD24" si="784">AC23-AB23</f>
        <v>972.54999999981374</v>
      </c>
      <c r="AE23" s="706">
        <f t="shared" ref="AE23:AE24" si="785">AC23/AB23</f>
        <v>1.1768272727272389</v>
      </c>
      <c r="AF23" s="421">
        <f>INDEX('SO Januari 2026 rev.2'!$B$6:$BK$51,MATCH(B23,'SO Januari 2026 rev.2'!$B$6:$B$51,0),MATCH($AF$3,'SO Januari 2026 rev.2'!$B$5:$XK$5,0))</f>
        <v>166.97064516129021</v>
      </c>
      <c r="AG23" s="421">
        <f>INDEX('Summary sales'!$A$6:$CA$50,MATCH($B23,'Summary sales'!$A$6:$A$50,0),MATCH($AF$3,'Summary sales'!$A$7:$CA$7,0))</f>
        <v>530.64000000001397</v>
      </c>
      <c r="AH23" s="421">
        <f t="shared" ref="AH23:AH24" si="786">AG23-AF23</f>
        <v>363.66935483872373</v>
      </c>
      <c r="AI23" s="706">
        <f t="shared" ref="AI23:AI24" si="787">AG23/AF23</f>
        <v>3.1780436584372458</v>
      </c>
      <c r="AJ23" s="421">
        <f>INDEX('SO Januari 2026 rev.2'!$B$6:$BK$51,MATCH(B23,'SO Januari 2026 rev.2'!$B$6:$B$51,0),MATCH($AJ$3,'SO Januari 2026 rev.2'!$B$5:$XK$5,0))</f>
        <v>603.76322580644887</v>
      </c>
      <c r="AK23" s="421">
        <f>INDEX('Summary sales'!$A$6:$CA$50,MATCH($B23,'Summary sales'!$A$6:$A$50,0),MATCH($AJ$3,'Summary sales'!$A$7:$CA$7,0))</f>
        <v>892.02000000001863</v>
      </c>
      <c r="AL23" s="421">
        <f t="shared" ref="AL23:AL24" si="788">AK23-AJ23</f>
        <v>288.25677419356975</v>
      </c>
      <c r="AM23" s="706">
        <f t="shared" ref="AM23:AM24" si="789">AK23/AJ23</f>
        <v>1.4774334737074191</v>
      </c>
      <c r="AN23" s="421">
        <f>INDEX('SO Januari 2026 rev.2'!$B$6:$BK$51,MATCH(B23,'SO Januari 2026 rev.2'!$B$6:$B$51,0),MATCH($AN$3,'SO Januari 2026 rev.2'!$B$5:$XK$5,0))</f>
        <v>673.27548387096704</v>
      </c>
      <c r="AO23" s="421">
        <f>INDEX('Summary sales'!$A$6:$CA$50,MATCH($B23,'Summary sales'!$A$6:$A$50,0),MATCH($AN$3,'Summary sales'!$A$7:$CA$7,0))</f>
        <v>517.47999999998137</v>
      </c>
      <c r="AP23" s="421">
        <f t="shared" ref="AP23:AP24" si="790">AO23-AN23</f>
        <v>-155.79548387098566</v>
      </c>
      <c r="AQ23" s="706">
        <f t="shared" ref="AQ23:AQ24" si="791">AO23/AN23</f>
        <v>0.76860068782655422</v>
      </c>
      <c r="AR23" s="421">
        <f>INDEX('SO Januari 2026 rev.2'!$B$6:$BK$51,MATCH(B23,'SO Januari 2026 rev.2'!$B$6:$B$51,0),MATCH($AR$3,'SO Januari 2026 rev.2'!$B$5:$XK$5,0))</f>
        <v>4514.1990322580623</v>
      </c>
      <c r="AS23" s="421">
        <f>INDEX('Summary sales'!$A$6:$CA$50,MATCH($B23,'Summary sales'!$A$6:$A$50,0),MATCH($AR$3,'Summary sales'!$A$7:$CA$7,0))</f>
        <v>5029.4499999992549</v>
      </c>
      <c r="AT23" s="421">
        <f t="shared" ref="AT23:AT24" si="792">AS23-AR23</f>
        <v>515.25096774119265</v>
      </c>
      <c r="AU23" s="706">
        <f t="shared" ref="AU23:AU24" si="793">AS23/AR23</f>
        <v>1.1141400642858801</v>
      </c>
      <c r="AV23" s="421">
        <f>INDEX('SO Januari 2026 rev.2'!$B$6:$BK$51,MATCH(B23,'SO Januari 2026 rev.2'!$B$6:$B$51,0),MATCH($AV$3,'SO Januari 2026 rev.2'!$B$5:$XK$5,0))</f>
        <v>6823.0622580645213</v>
      </c>
      <c r="AW23" s="421">
        <f ca="1">INDEX('Summary sales'!$A$6:$CA$50,MATCH($B23,'Summary sales'!$A$6:$A$50,0),MATCH($AV$3,'Summary sales'!$A$7:$CA$7,0))</f>
        <v>3349.8100000000559</v>
      </c>
      <c r="AX23" s="421">
        <f t="shared" ref="AX23:AX24" ca="1" si="794">AW23-AV23</f>
        <v>-3473.2522580644654</v>
      </c>
      <c r="AY23" s="706">
        <f t="shared" ref="AY23:AY24" ca="1" si="795">AW23/AV23</f>
        <v>0.49095404281864008</v>
      </c>
      <c r="AZ23" s="421">
        <f>INDEX('SO Januari 2026 rev.2'!$B$6:$BK$51,MATCH(B23,'SO Januari 2026 rev.2'!$B$6:$B$51,0),MATCH($AZ$3,'SO Januari 2026 rev.2'!$B$5:$XK$5,0))</f>
        <v>2874.3264516129029</v>
      </c>
      <c r="BA23" s="421">
        <f>INDEX('Summary sales'!$A$6:$CA$50,MATCH($B23,'Summary sales'!$A$6:$A$50,0),MATCH($AZ$3,'Summary sales'!$A$7:$CA$7,0))</f>
        <v>3064.5700000000652</v>
      </c>
      <c r="BB23" s="421">
        <f t="shared" ref="BB23:BB24" si="796">BA23-AZ23</f>
        <v>190.24354838716226</v>
      </c>
      <c r="BC23" s="706">
        <f t="shared" ref="BC23:BC24" si="797">BA23/AZ23</f>
        <v>1.0661871751833925</v>
      </c>
      <c r="BD23" s="421">
        <f>INDEX('SO Januari 2026 rev.2'!$B$6:$BK$51,MATCH(B23,'SO Januari 2026 rev.2'!$B$6:$B$51,0),MATCH($BD$3,'SO Januari 2026 rev.2'!$B$5:$XK$5,0))</f>
        <v>500</v>
      </c>
      <c r="BE23" s="421">
        <f>INDEX('Summary sales'!$A$6:$CA$50,MATCH($B23,'Summary sales'!$A$6:$A$50,0),MATCH($BD$3,'Summary sales'!$A$7:$CA$7,0))</f>
        <v>0</v>
      </c>
      <c r="BF23" s="421">
        <f t="shared" ref="BF23:BF24" si="798">BE23-BD23</f>
        <v>-500</v>
      </c>
      <c r="BG23" s="706">
        <f t="shared" ref="BG23:BG24" si="799">BE23/BD23</f>
        <v>0</v>
      </c>
      <c r="BH23" s="421">
        <f>INDEX('SO Januari 2026 rev.2'!$B$6:$BK$51,MATCH(B23,'SO Januari 2026 rev.2'!$B$6:$B$51,0),MATCH($BH$3,'SO Januari 2026 rev.2'!$B$5:$XK$5,0))</f>
        <v>3600</v>
      </c>
      <c r="BI23" s="421">
        <f>INDEX('Summary sales'!$A$6:$CA$50,MATCH($B23,'Summary sales'!$A$6:$A$50,0),MATCH($BH$3,'Summary sales'!$A$7:$CA$7,0))</f>
        <v>1294.4899999999907</v>
      </c>
      <c r="BJ23" s="421">
        <f t="shared" ref="BJ23:BJ24" si="800">BI23-BH23</f>
        <v>-2305.5100000000093</v>
      </c>
      <c r="BK23" s="706">
        <f t="shared" ref="BK23:BK24" si="801">BI23/BH23</f>
        <v>0.35958055555555296</v>
      </c>
      <c r="BL23" s="421">
        <f>INDEX('SO Januari 2026 rev.2'!$B$6:$BK$51,MATCH(B23,'SO Januari 2026 rev.2'!$B$6:$B$51,0),MATCH($BL$3,'SO Januari 2026 rev.2'!$B$5:$XK$5,0))</f>
        <v>8706.0570967741915</v>
      </c>
      <c r="BM23" s="421">
        <f>INDEX('Summary sales'!$A$6:$CA$50,MATCH($B23,'Summary sales'!$A$6:$A$50,0),MATCH($BL$3,'Summary sales'!$A$7:$CA$7,0))</f>
        <v>9581.6099999998696</v>
      </c>
      <c r="BN23" s="421">
        <f t="shared" ref="BN23:BN24" si="802">BM23-BL23</f>
        <v>875.55290322567816</v>
      </c>
      <c r="BO23" s="706">
        <f t="shared" ref="BO23:BO24" si="803">BM23/BL23</f>
        <v>1.1005682473125626</v>
      </c>
      <c r="BP23" s="421">
        <f>INDEX('SO Januari 2026 rev.2'!$B$6:$BK$51,MATCH(B23,'SO Januari 2026 rev.2'!$B$6:$B$51,0),MATCH($BP$3,'SO Januari 2026 rev.2'!$B$5:$XK$5,0))</f>
        <v>926.09448387096791</v>
      </c>
      <c r="BQ23" s="421">
        <f>INDEX('Summary sales'!$A$6:$CA$50,MATCH($B23,'Summary sales'!$A$6:$A$50,0),MATCH($BP$3,'Summary sales'!$A$7:$CA$7,0))</f>
        <v>1696.8250000000698</v>
      </c>
      <c r="BR23" s="421">
        <f t="shared" ref="BR23:BR24" si="804">BQ23-BP23</f>
        <v>770.73051612910194</v>
      </c>
      <c r="BS23" s="706">
        <f t="shared" ref="BS23:BS24" si="805">BQ23/BP23</f>
        <v>1.832237454765455</v>
      </c>
      <c r="BT23" s="421">
        <f>INDEX('SO Januari 2026 rev.2'!$B$6:$BK$51,MATCH(B23,'SO Januari 2026 rev.2'!$B$6:$B$51,0),MATCH($BT$3,'SO Januari 2026 rev.2'!$B$5:$XK$5,0))</f>
        <v>5500</v>
      </c>
      <c r="BU23" s="421">
        <f ca="1">INDEX('Summary sales'!$A$6:$CA$50,MATCH($B23,'Summary sales'!$A$6:$A$50,0),MATCH($BT$3,'Summary sales'!$A$7:$CA$7,0))</f>
        <v>2737.85</v>
      </c>
      <c r="BV23" s="421">
        <f t="shared" ref="BV23:BV24" ca="1" si="806">BU23-BT23</f>
        <v>-2762.15</v>
      </c>
      <c r="BW23" s="706">
        <f t="shared" ref="BW23:BW24" ca="1" si="807">BU23/BT23</f>
        <v>0.49779090909090906</v>
      </c>
      <c r="BX23" s="421">
        <f>INDEX('SO Januari 2026 rev.2'!$B$6:$BK$51,MATCH(B23,'SO Januari 2026 rev.2'!$B$6:$B$51,0),MATCH($BX$3,'SO Januari 2026 rev.2'!$B$5:$XK$5,0))</f>
        <v>70.054838709677327</v>
      </c>
      <c r="BY23" s="421">
        <f>INDEX('Summary sales'!$A$6:$CA$50,MATCH($B23,'Summary sales'!$A$6:$A$50,0),MATCH($BX$3,'Summary sales'!$A$7:$CA$7,0))</f>
        <v>91</v>
      </c>
      <c r="BZ23" s="421">
        <f t="shared" ref="BZ23:BZ24" si="808">BY23-BX23</f>
        <v>20.945161290322673</v>
      </c>
      <c r="CA23" s="706">
        <f t="shared" ref="CA23:CA24" si="809">BY23/BX23</f>
        <v>1.2989823640466012</v>
      </c>
      <c r="CB23" s="421">
        <f>INDEX('SO Januari 2026 rev.2'!$B$6:$BK$51,MATCH(B23,'SO Januari 2026 rev.2'!$B$6:$B$51,0),MATCH($CB$3,'SO Januari 2026 rev.2'!$B$5:$XK$5,0))</f>
        <v>89.451612903225808</v>
      </c>
      <c r="CC23" s="421">
        <f>INDEX('Summary sales'!$A$6:$CA$50,MATCH($B23,'Summary sales'!$A$6:$A$50,0),MATCH($CB$3,'Summary sales'!$A$7:$CA$7,0))</f>
        <v>59.229999999995925</v>
      </c>
      <c r="CD23" s="421">
        <f t="shared" ref="CD23:CD24" si="810">CC23-CB23</f>
        <v>-30.221612903229882</v>
      </c>
      <c r="CE23" s="706">
        <f t="shared" ref="CE23:CE24" si="811">CC23/CB23</f>
        <v>0.66214569058776551</v>
      </c>
      <c r="CF23" s="421">
        <f>INDEX('SO Januari 2026 rev.2'!$B$6:$BK$51,MATCH(B23,'SO Januari 2026 rev.2'!$B$6:$B$51,0),MATCH($CF$3,'SO Januari 2026 rev.2'!$B$5:$XK$5,0))</f>
        <v>3500</v>
      </c>
      <c r="CG23" s="421">
        <f>INDEX('Summary sales'!$A$6:$CA$50,MATCH($B23,'Summary sales'!$A$6:$A$50,0),MATCH($CF$3,'Summary sales'!$A$7:$CA$7,0))</f>
        <v>3282.8999999999069</v>
      </c>
      <c r="CH23" s="421">
        <f t="shared" ref="CH23:CH24" si="812">CG23-CF23</f>
        <v>-217.10000000009313</v>
      </c>
      <c r="CI23" s="706">
        <f t="shared" ref="CI23:CI24" si="813">CG23/CF23</f>
        <v>0.93797142857140192</v>
      </c>
      <c r="CJ23" s="421">
        <f>INDEX('SO Januari 2026 rev.2'!$B$6:$BK$51,MATCH(B23,'SO Januari 2026 rev.2'!$B$6:$B$51,0),MATCH($CJ$3,'SO Januari 2026 rev.2'!$B$5:$XK$5,0))</f>
        <v>0</v>
      </c>
      <c r="CK23" s="421">
        <f>INDEX('Summary sales'!$A$6:$CA$50,MATCH($B23,'Summary sales'!$A$6:$A$50,0),MATCH($CJ$3,'Summary sales'!$A$7:$CA$7,0))</f>
        <v>0</v>
      </c>
      <c r="CL23" s="421">
        <f t="shared" ref="CL23:CL24" si="814">CK23-CJ23</f>
        <v>0</v>
      </c>
      <c r="CM23" s="706" t="e">
        <f t="shared" ref="CM23:CM24" si="815">CK23/CJ23</f>
        <v>#DIV/0!</v>
      </c>
      <c r="CN23" s="421">
        <f>INDEX('SO Januari 2026 rev.2'!$B$6:$BK$51,MATCH(B23,'SO Januari 2026 rev.2'!$B$6:$B$51,0),MATCH($CN$3,'SO Januari 2026 rev.2'!$B$5:$XK$5,0))</f>
        <v>2901.4806451612722</v>
      </c>
      <c r="CO23" s="421">
        <f>INDEX('Summary sales'!$A$6:$CA$50,MATCH($B23,'Summary sales'!$A$6:$A$50,0),MATCH($CN$3,'Summary sales'!$A$7:$CA$7,0))</f>
        <v>2519.6000000005588</v>
      </c>
      <c r="CP23" s="421">
        <f t="shared" ref="CP23:CP24" si="816">CO23-CN23</f>
        <v>-381.88064516071336</v>
      </c>
      <c r="CQ23" s="706">
        <f t="shared" ref="CQ23:CQ24" si="817">CO23/CN23</f>
        <v>0.8683842176243477</v>
      </c>
      <c r="CR23" s="421">
        <f>INDEX('SO Januari 2026 rev.2'!$B$6:$BK$51,MATCH(B23,'SO Januari 2026 rev.2'!$B$6:$B$51,0),MATCH($CR$3,'SO Januari 2026 rev.2'!$B$5:$XK$5,0))</f>
        <v>3500</v>
      </c>
      <c r="CS23" s="421">
        <f>INDEX('Summary sales'!$A$6:$CA$50,MATCH($B23,'Summary sales'!$A$6:$A$50,0),MATCH($CR$3,'Summary sales'!$A$7:$CA$7,0))</f>
        <v>3230.3099999999977</v>
      </c>
      <c r="CT23" s="421">
        <f t="shared" ref="CT23:CT24" si="818">CS23-CR23</f>
        <v>-269.69000000000233</v>
      </c>
      <c r="CU23" s="706">
        <f t="shared" ref="CU23:CU24" si="819">CS23/CR23</f>
        <v>0.92294571428571359</v>
      </c>
      <c r="CV23" s="421">
        <f>INDEX('SO Januari 2026 rev.2'!$B$6:$BK$51,MATCH(B23,'SO Januari 2026 rev.2'!$B$6:$B$51,0),MATCH($CV$3,'SO Januari 2026 rev.2'!$B$5:$XK$5,0))</f>
        <v>0</v>
      </c>
      <c r="CW23" s="421">
        <f>INDEX('Summary sales'!$A$6:$CA$50,MATCH($B23,'Summary sales'!$A$6:$A$50,0),MATCH($CV$3,'Summary sales'!$A$7:$CA$7,0))</f>
        <v>0</v>
      </c>
      <c r="CX23" s="421">
        <f t="shared" ref="CX23:CX24" si="820">CW23-CV23</f>
        <v>0</v>
      </c>
      <c r="CY23" s="706" t="e">
        <f t="shared" ref="CY23:CY24" si="821">CW23/CV23</f>
        <v>#DIV/0!</v>
      </c>
      <c r="CZ23" s="421">
        <f>INDEX('SO Januari 2026 rev.2'!$B$6:$BK$51,MATCH(B23,'SO Januari 2026 rev.2'!$B$6:$B$51,0),MATCH($CZ$3,'SO Januari 2026 rev.2'!$B$5:$XK$5,0))</f>
        <v>11659.554548387085</v>
      </c>
      <c r="DA23" s="421">
        <f>INDEX('Summary sales'!$A$6:$CA$50,MATCH($B23,'Summary sales'!$A$6:$A$50,0),MATCH($CZ$3,'Summary sales'!$A$7:$CA$7,0))</f>
        <v>15999.366999998689</v>
      </c>
      <c r="DB23" s="421">
        <f t="shared" ref="DB23:DB24" si="822">DA23-CZ23</f>
        <v>4339.812451611604</v>
      </c>
      <c r="DC23" s="706">
        <f t="shared" ref="DC23:DC24" si="823">DA23/CZ23</f>
        <v>1.3722108279181171</v>
      </c>
      <c r="DD23" s="421">
        <f>INDEX('SO Januari 2026 rev.2'!$B$6:$BK$51,MATCH(B23,'SO Januari 2026 rev.2'!$B$6:$B$51,0),MATCH($DD$3,'SO Januari 2026 rev.2'!$B$5:$XK$5,0))</f>
        <v>2020.8603225806428</v>
      </c>
      <c r="DE23" s="421">
        <f>INDEX('Summary sales'!$A$6:$CA$50,MATCH($B23,'Summary sales'!$A$6:$A$50,0),MATCH($DD$3,'Summary sales'!$A$7:$CA$7,0))</f>
        <v>2212.8300000000745</v>
      </c>
      <c r="DF23" s="421">
        <f t="shared" ref="DF23:DF24" si="824">DE23-DD23</f>
        <v>191.96967741943172</v>
      </c>
      <c r="DG23" s="706">
        <f t="shared" ref="DG23:DG24" si="825">DE23/DD23</f>
        <v>1.0949940355968224</v>
      </c>
      <c r="DH23" s="421">
        <f>INDEX('SO Januari 2026 rev.2'!$B$6:$BK$51,MATCH(B23,'SO Januari 2026 rev.2'!$B$6:$B$51,0),MATCH($DH$3,'SO Januari 2026 rev.2'!$B$5:$XK$5,0))</f>
        <v>678.69999999999845</v>
      </c>
      <c r="DI23" s="421">
        <f>INDEX('Summary sales'!$A$6:$CA$50,MATCH($B23,'Summary sales'!$A$6:$A$50,0),MATCH($DH$3,'Summary sales'!$A$7:$CA$7,0))</f>
        <v>869.73999999999069</v>
      </c>
      <c r="DJ23" s="421">
        <f t="shared" ref="DJ23:DJ24" si="826">DI23-DH23</f>
        <v>191.03999999999223</v>
      </c>
      <c r="DK23" s="706">
        <f t="shared" ref="DK23:DK24" si="827">DI23/DH23</f>
        <v>1.2814792986591905</v>
      </c>
      <c r="DL23" s="421">
        <f>INDEX('SO Januari 2026 rev.2'!$B$6:$BK$51,MATCH(B23,'SO Januari 2026 rev.2'!$B$6:$B$51,0),MATCH($DL$3,'SO Januari 2026 rev.2'!$B$5:$XK$5,0))</f>
        <v>7121.8519354838754</v>
      </c>
      <c r="DM23" s="421">
        <f>INDEX('Summary sales'!$A$6:$CA$50,MATCH($B23,'Summary sales'!$A$6:$A$50,0),MATCH($DL$3,'Summary sales'!$A$7:$CA$7,0))</f>
        <v>7959.4199999999255</v>
      </c>
      <c r="DN23" s="421">
        <f t="shared" ref="DN23:DN24" si="828">DM23-DL23</f>
        <v>837.56806451605007</v>
      </c>
      <c r="DO23" s="706">
        <f t="shared" ref="DO23:DO24" si="829">DM23/DL23</f>
        <v>1.1176053745715993</v>
      </c>
      <c r="DP23" s="421">
        <f>INDEX('SO Januari 2026 rev.2'!$B$6:$BK$51,MATCH(B23,'SO Januari 2026 rev.2'!$B$6:$B$51,0),MATCH($DP$3,'SO Januari 2026 rev.2'!$B$5:$XK$5,0))</f>
        <v>2943.876774193548</v>
      </c>
      <c r="DQ23" s="421">
        <f>INDEX('Summary sales'!$A$6:$CA$50,MATCH($B23,'Summary sales'!$A$6:$A$50,0),MATCH($DP$3,'Summary sales'!$A$7:$CA$7,0))</f>
        <v>3745.5200000000186</v>
      </c>
      <c r="DR23" s="421">
        <f t="shared" ref="DR23:DR24" si="830">DQ23-DP23</f>
        <v>801.64322580647058</v>
      </c>
      <c r="DS23" s="706">
        <f t="shared" ref="DS23:DS24" si="831">DQ23/DP23</f>
        <v>1.2723086892881494</v>
      </c>
      <c r="DT23" s="421">
        <f>INDEX('SO Januari 2026 rev.2'!$B$6:$BK$51,MATCH(B23,'SO Januari 2026 rev.2'!$B$6:$B$51,0),MATCH($DT$3,'SO Januari 2026 rev.2'!$B$5:$XK$5,0))</f>
        <v>2043.2745161290325</v>
      </c>
      <c r="DU23" s="421">
        <f>INDEX('Summary sales'!$A$6:$CA$50,MATCH($B23,'Summary sales'!$A$6:$A$50,0),MATCH($DT$3,'Summary sales'!$A$7:$CA$7,0))</f>
        <v>1224.1699999999255</v>
      </c>
      <c r="DV23" s="421">
        <f t="shared" ref="DV23:DV24" si="832">DU23-DT23</f>
        <v>-819.10451612910697</v>
      </c>
      <c r="DW23" s="706">
        <f t="shared" ref="DW23:DW24" si="833">DU23/DT23</f>
        <v>0.59912165024164543</v>
      </c>
      <c r="DX23" s="421">
        <f>INDEX('SO Januari 2026 rev.2'!$B$6:$BK$51,MATCH(B23,'SO Januari 2026 rev.2'!$B$6:$B$51,0),MATCH($DX$3,'SO Januari 2026 rev.2'!$B$5:$XK$5,0))</f>
        <v>1439.5303225806451</v>
      </c>
      <c r="DY23" s="421">
        <f>INDEX('Summary sales'!$A$6:$CA$50,MATCH($B23,'Summary sales'!$A$6:$A$50,0),MATCH($DX$3,'Summary sales'!$A$7:$CA$7,0))</f>
        <v>2204.2900000000373</v>
      </c>
      <c r="DZ23" s="421">
        <f t="shared" ref="DZ23:DZ24" si="834">DY23-DX23</f>
        <v>764.75967741939212</v>
      </c>
      <c r="EA23" s="706">
        <f t="shared" ref="EA23:EA24" si="835">DY23/DX23</f>
        <v>1.5312563864916773</v>
      </c>
      <c r="EB23" s="421">
        <f>INDEX('SO Januari 2026 rev.2'!$B$6:$BK$51,MATCH(B23,'SO Januari 2026 rev.2'!$B$6:$B$51,0),MATCH($EB$3,'SO Januari 2026 rev.2'!$B$5:$XK$5,0))</f>
        <v>260.97419354838746</v>
      </c>
      <c r="EC23" s="421">
        <f>INDEX('Summary sales'!$A$6:$CA$50,MATCH($B23,'Summary sales'!$A$6:$A$50,0),MATCH($EB$3,'Summary sales'!$A$7:$CA$7,0))</f>
        <v>1300.9699999999721</v>
      </c>
      <c r="ED23" s="421">
        <f t="shared" ref="ED23:ED24" si="836">EC23-EB23</f>
        <v>1039.9958064515845</v>
      </c>
      <c r="EE23" s="706">
        <f t="shared" ref="EE23:EE24" si="837">EC23/EB23</f>
        <v>4.9850522854810855</v>
      </c>
      <c r="EF23" s="421">
        <f>INDEX('SO Januari 2026 rev.2'!$B$6:$BK$51,MATCH(B23,'SO Januari 2026 rev.2'!$B$6:$B$51,0),MATCH($EF$3,'SO Januari 2026 rev.2'!$B$5:$XK$5,0))</f>
        <v>11007.047419354845</v>
      </c>
      <c r="EG23" s="421">
        <f>INDEX('Summary sales'!$A$6:$CA$50,MATCH($B23,'Summary sales'!$A$6:$A$50,0),MATCH($EF$3,'Summary sales'!$A$7:$CA$7,0))</f>
        <v>9392.8300000000745</v>
      </c>
      <c r="EH23" s="421">
        <f t="shared" ref="EH23:EH24" si="838">EG23-EF23</f>
        <v>-1614.2174193547708</v>
      </c>
      <c r="EI23" s="706">
        <f t="shared" ref="EI23:EI24" si="839">EG23/EF23</f>
        <v>0.85334691876439783</v>
      </c>
      <c r="EJ23" s="421">
        <f>INDEX('SO Januari 2026 rev.2'!$B$6:$BK$51,MATCH(B23,'SO Januari 2026 rev.2'!$B$6:$B$51,0),MATCH($EJ$3,'SO Januari 2026 rev.2'!$B$5:$XK$5,0))</f>
        <v>2999.5448387096776</v>
      </c>
      <c r="EK23" s="421">
        <f>INDEX('Summary sales'!$A$6:$CA$50,MATCH($B23,'Summary sales'!$A$6:$A$50,0),MATCH($EJ$3,'Summary sales'!$A$7:$CA$7,0))</f>
        <v>1654.2900000000373</v>
      </c>
      <c r="EL23" s="421">
        <f t="shared" ref="EL23:EL24" si="840">EK23-EJ23</f>
        <v>-1345.2548387096404</v>
      </c>
      <c r="EM23" s="706">
        <f t="shared" ref="EM23:EM24" si="841">EK23/EJ23</f>
        <v>0.55151367589212896</v>
      </c>
      <c r="EN23" s="421">
        <f>INDEX('SO Januari 2026 rev.2'!$B$6:$BK$51,MATCH(B23,'SO Januari 2026 rev.2'!$B$6:$B$51,0),MATCH($EN$3,'SO Januari 2026 rev.2'!$B$5:$XK$5,0))</f>
        <v>3799.6741935483842</v>
      </c>
      <c r="EO23" s="421">
        <f>INDEX('Summary sales'!$A$6:$CA$50,MATCH($B23,'Summary sales'!$A$6:$A$50,0),MATCH($EN$3,'Summary sales'!$A$7:$CA$7,0))</f>
        <v>1387.1299999998882</v>
      </c>
      <c r="EP23" s="421">
        <f t="shared" ref="EP23:EP24" si="842">EO23-EN23</f>
        <v>-2412.544193548496</v>
      </c>
      <c r="EQ23" s="706">
        <f t="shared" ref="EQ23:EQ24" si="843">EO23/EN23</f>
        <v>0.36506551071014209</v>
      </c>
      <c r="ER23" s="421">
        <f>INDEX('SO Januari 2026 rev.2'!$B$6:$BK$51,MATCH(B23,'SO Januari 2026 rev.2'!$B$6:$B$51,0),MATCH($ER$3,'SO Januari 2026 rev.2'!$B$5:$XK$5,0))</f>
        <v>5500</v>
      </c>
      <c r="ES23" s="421">
        <f>INDEX('Summary sales'!$A$6:$CA$50,MATCH(B23,'Summary sales'!$A$6:$A$50,0),MATCH($ER$3,'Summary sales'!$A$7:$CA$7,0))</f>
        <v>6048.6300000000047</v>
      </c>
      <c r="ET23" s="421">
        <f t="shared" ref="ET23:ET24" si="844">ES23-ER23</f>
        <v>548.63000000000466</v>
      </c>
      <c r="EU23" s="706">
        <f t="shared" ref="EU23:EU24" si="845">ES23/ER23</f>
        <v>1.0997509090909099</v>
      </c>
      <c r="EV23" s="421">
        <f>INDEX('SO Januari 2026 rev.2'!$B$6:$BK$51,MATCH(B23,'SO Januari 2026 rev.2'!$B$6:$B$51,0),MATCH($EV$3,'SO Januari 2026 rev.2'!$B$5:$XK$5,0))</f>
        <v>5776.689677419351</v>
      </c>
      <c r="EW23" s="421">
        <f>INDEX('Summary sales'!$A$6:$CA$50,MATCH($B23,'Summary sales'!$A$6:$A$50,0),MATCH($EV$3,'Summary sales'!$A$7:$CA$7,0))</f>
        <v>2967.0900000000838</v>
      </c>
      <c r="EX23" s="421">
        <f t="shared" ref="EX23:EX24" si="846">EW23-EV23</f>
        <v>-2809.5996774192672</v>
      </c>
      <c r="EY23" s="706">
        <f t="shared" ref="EY23:EY24" si="847">EW23/EV23</f>
        <v>0.51363153738346323</v>
      </c>
      <c r="EZ23" s="421">
        <f>INDEX('SO Januari 2026 rev.2'!$B$6:$BK$51,MATCH(B23,'SO Januari 2026 rev.2'!$B$6:$B$51,0),MATCH($EZ$3,'SO Januari 2026 rev.2'!$B$5:$XK$5,0))</f>
        <v>24000</v>
      </c>
      <c r="FA23" s="421">
        <f>INDEX('Summary sales'!$A$6:$CA$50,MATCH($B23,'Summary sales'!$A$6:$A$50,0),MATCH($EZ$3,'Summary sales'!$A$7:$CA$7,0))</f>
        <v>23728.60999999987</v>
      </c>
      <c r="FB23" s="421">
        <f t="shared" ref="FB23:FB24" si="848">FA23-EZ23</f>
        <v>-271.39000000013039</v>
      </c>
      <c r="FC23" s="706">
        <f t="shared" ref="FC23:FC24" si="849">FA23/EZ23</f>
        <v>0.98869208333332792</v>
      </c>
      <c r="FD23" s="421">
        <f>INDEX('SO Januari 2026 rev.2'!$B$6:$BK$51,MATCH(B23,'SO Januari 2026 rev.2'!$B$6:$B$51,0),MATCH($FD$3,'SO Januari 2026 rev.2'!$B$5:$XK$5,0))</f>
        <v>8000</v>
      </c>
      <c r="FE23" s="421">
        <f>INDEX('Summary sales'!$A$6:$CA$50,MATCH(B23,'Summary sales'!$A$6:$A$50,0),MATCH($FD$3,'Summary sales'!$A$7:$CA$7,0))</f>
        <v>6842.3599999998696</v>
      </c>
      <c r="FF23" s="421">
        <f t="shared" ref="FF23:FF24" si="850">FE23-FD23</f>
        <v>-1157.6400000001304</v>
      </c>
      <c r="FG23" s="706">
        <f t="shared" ref="FG23:FG24" si="851">FE23/FD23</f>
        <v>0.85529499999998371</v>
      </c>
      <c r="FH23" s="421">
        <f>INDEX('SO Januari 2026 rev.2'!$B$6:$BK$51,MATCH(B23,'SO Januari 2026 rev.2'!$B$6:$B$51,0),MATCH($FH$3,'SO Januari 2026 rev.2'!$B$5:$XK$5,0))</f>
        <v>2105.6477419354865</v>
      </c>
      <c r="FI23" s="421">
        <f>INDEX('Summary sales'!$A$6:$CA$50,MATCH(B23,'Summary sales'!$A$6:$A$50,0),MATCH($FH$3,'Summary sales'!$A$7:$CA$7,0))</f>
        <v>4148</v>
      </c>
      <c r="FJ23" s="421">
        <f t="shared" ref="FJ23:FJ24" si="852">FI23-FH23</f>
        <v>2042.3522580645135</v>
      </c>
      <c r="FK23" s="706">
        <f t="shared" ref="FK23:FK24" si="853">FI23/FH23</f>
        <v>1.969940136419593</v>
      </c>
      <c r="FL23" s="421">
        <f>INDEX('SO Januari 2026 rev.2'!$B$6:$BK$51,MATCH(B23,'SO Januari 2026 rev.2'!$B$6:$B$51,0),MATCH($FL$3,'SO Januari 2026 rev.2'!$B$5:$XK$5,0))</f>
        <v>0</v>
      </c>
      <c r="FM23" s="421">
        <f>INDEX('Summary sales'!$A$6:$CA$50,MATCH(B23,'Summary sales'!$A$6:$A$50,0),MATCH($FL$3,'Summary sales'!$A$7:$CA$7,0))</f>
        <v>0</v>
      </c>
      <c r="FN23" s="421">
        <f t="shared" ref="FN23:FN24" si="854">FM23-FL23</f>
        <v>0</v>
      </c>
      <c r="FO23" s="706" t="e">
        <f t="shared" ref="FO23:FO24" si="855">FM23/FL23</f>
        <v>#DIV/0!</v>
      </c>
      <c r="FP23" s="421">
        <f>INDEX('SO Januari 2026 rev.2'!$B$6:$BK$51,MATCH(B23,'SO Januari 2026 rev.2'!$B$6:$B$51,0),MATCH($FP$3,'SO Januari 2026 rev.2'!$B$5:$XK$5,0))</f>
        <v>0</v>
      </c>
      <c r="FQ23" s="421">
        <f>INDEX('Summary sales'!$A$6:$CA$50,MATCH(B23,'Summary sales'!$A$6:$A$50,0),MATCH($FP$3,'Summary sales'!$A$7:$CA$7,0))</f>
        <v>0</v>
      </c>
      <c r="FR23" s="421">
        <f t="shared" ref="FR23:FR24" si="856">FQ23-FP23</f>
        <v>0</v>
      </c>
      <c r="FS23" s="706" t="e">
        <f t="shared" ref="FS23:FS24" si="857">FQ23/FP23</f>
        <v>#DIV/0!</v>
      </c>
      <c r="FT23" s="421">
        <f>INDEX('SO Januari 2026 rev.2'!$B$6:$BK$51,MATCH(B23,'SO Januari 2026 rev.2'!$B$6:$B$51,0),MATCH($FT$3,'SO Januari 2026 rev.2'!$B$5:$XK$5,0))</f>
        <v>726.8151612903232</v>
      </c>
      <c r="FU23" s="421">
        <f>INDEX('Summary sales'!$A$6:$CA$50,MATCH(B23,'Summary sales'!$A$6:$A$50,0),MATCH($FT$3,'Summary sales'!$A$7:$CA$7,0))</f>
        <v>877.79999999993015</v>
      </c>
      <c r="FV23" s="421">
        <f t="shared" ref="FV23:FV24" si="858">FU23-FT23</f>
        <v>150.98483870960695</v>
      </c>
      <c r="FW23" s="706">
        <f t="shared" ref="FW23:FW24" si="859">FU23/FT23</f>
        <v>1.2077348502768734</v>
      </c>
      <c r="FX23" s="421">
        <f>INDEX('SO Januari 2026 rev.2'!$B$6:$BK$51,MATCH(B23,'SO Januari 2026 rev.2'!$B$6:$B$51,0),MATCH($FX$3,'SO Januari 2026 rev.2'!$B$5:$XK$5,0))</f>
        <v>0</v>
      </c>
      <c r="FY23" s="421">
        <f>INDEX('Summary sales'!$A$6:$CA$50,MATCH(B23,'Summary sales'!$A$6:$A$50,0),MATCH($FX$3,'Summary sales'!$A$7:$CA$7,0))</f>
        <v>0</v>
      </c>
      <c r="FZ23" s="421">
        <f t="shared" ref="FZ23:FZ24" si="860">FY23-FX23</f>
        <v>0</v>
      </c>
      <c r="GA23" s="706" t="e">
        <f t="shared" ref="GA23:GA24" si="861">FY23/FX23</f>
        <v>#DIV/0!</v>
      </c>
      <c r="GB23" s="421">
        <f>INDEX('SO Januari 2026 rev.2'!$B$6:$BK$51,MATCH(B23,'SO Januari 2026 rev.2'!$B$6:$B$51,0),MATCH($GB$3,'SO Januari 2026 rev.2'!$B$5:$XK$5,0))</f>
        <v>3018.0416129032269</v>
      </c>
      <c r="GC23" s="421">
        <f>INDEX('Summary sales'!$A$6:$CA$50,MATCH(B23,'Summary sales'!$A$6:$A$50,0),MATCH($GB$3,'Summary sales'!$A$7:$CA$7,0))</f>
        <v>3481.4399999999441</v>
      </c>
      <c r="GD23" s="421">
        <f t="shared" ref="GD23:GD24" si="862">GC23-GB23</f>
        <v>463.39838709671722</v>
      </c>
      <c r="GE23" s="706">
        <f t="shared" ref="GE23:GE24" si="863">GC23/GB23</f>
        <v>1.1535427427890723</v>
      </c>
      <c r="GF23" s="421">
        <f>INDEX('SO Januari 2026 rev.2'!$B$6:$BK$51,MATCH(B23,'SO Januari 2026 rev.2'!$B$6:$B$51,0),MATCH($GF$3,'SO Januari 2026 rev.2'!$B$5:$XK$5,0))</f>
        <v>2044.9996774193546</v>
      </c>
      <c r="GG23" s="421">
        <f>INDEX('Summary sales'!$A$6:$CA$50,MATCH(B23,'Summary sales'!$A$6:$A$50,0),MATCH($GF$3,'Summary sales'!$A$7:$CA$7,0))</f>
        <v>3441.5999999998603</v>
      </c>
      <c r="GH23" s="421">
        <f t="shared" ref="GH23:GH24" si="864">GG23-GF23</f>
        <v>1396.6003225805057</v>
      </c>
      <c r="GI23" s="706">
        <f t="shared" ref="GI23:GI24" si="865">GG23/GF23</f>
        <v>1.6829342507979839</v>
      </c>
      <c r="GJ23" s="421">
        <f>INDEX('SO Januari 2026 rev.2'!$B$6:$BK$51,MATCH(B23,'SO Januari 2026 rev.2'!$B$6:$B$51,0),MATCH($GJ$3,'SO Januari 2026 rev.2'!$B$5:$XK$5,0))</f>
        <v>369.61070967741654</v>
      </c>
      <c r="GK23" s="421">
        <f>INDEX('Summary sales'!$A$6:$CA$50,MATCH(B23,'Summary sales'!$A$6:$A$50,0),MATCH($GJ$3,'Summary sales'!$A$7:$CA$7,0))</f>
        <v>899.78700000001118</v>
      </c>
      <c r="GL23" s="421">
        <f t="shared" ref="GL23:GL24" si="866">GK23-GJ23</f>
        <v>530.1762903225947</v>
      </c>
      <c r="GM23" s="706">
        <f t="shared" ref="GM23:GM24" si="867">GK23/GJ23</f>
        <v>2.4344180956913131</v>
      </c>
      <c r="GN23" s="421">
        <f>INDEX('SO Januari 2026 rev.2'!$B$6:$BK$51,MATCH(B23,'SO Januari 2026 rev.2'!$B$6:$B$51,0),MATCH($GN$3,'SO Januari 2026 rev.2'!$B$5:$XK$5,0))</f>
        <v>0</v>
      </c>
      <c r="GO23" s="421">
        <f>INDEX('Summary sales'!$A$6:$CA$50,MATCH(B23,'Summary sales'!$A$6:$A$50,0),MATCH($GN$3,'Summary sales'!$A$7:$CA$7,0))</f>
        <v>0</v>
      </c>
      <c r="GP23" s="421">
        <f t="shared" ref="GP23:GP24" si="868">GO23-GN23</f>
        <v>0</v>
      </c>
      <c r="GQ23" s="706" t="e">
        <f t="shared" ref="GQ23:GQ24" si="869">GO23/GN23</f>
        <v>#DIV/0!</v>
      </c>
      <c r="GR23" s="421">
        <f>INDEX('SO Januari 2026 rev.2'!$B$6:$BK$51,MATCH(B23,'SO Januari 2026 rev.2'!$B$6:$B$51,0),MATCH($GR$3,'SO Januari 2026 rev.2'!$B$5:$XK$5,0))</f>
        <v>3500</v>
      </c>
      <c r="GS23" s="421">
        <f>INDEX('Summary sales'!$A$6:$CA$50,MATCH($B23,'Summary sales'!$A$6:$A$50,0),MATCH($GR$3,'Summary sales'!$A$7:$CA$7,0))</f>
        <v>5203.8059999998659</v>
      </c>
      <c r="GT23" s="421">
        <f t="shared" ref="GT23:GT24" si="870">GS23-GR23</f>
        <v>1703.8059999998659</v>
      </c>
      <c r="GU23" s="706">
        <f t="shared" ref="GU23:GU24" si="871">GS23/GR23</f>
        <v>1.486801714285676</v>
      </c>
      <c r="GV23" s="421">
        <f>INDEX('SO Januari 2026 rev.2'!$B$6:$BK$51,MATCH(B23,'SO Januari 2026 rev.2'!$B$6:$B$51,0),MATCH($GV$3,'SO Januari 2026 rev.2'!$B$5:$XK$5,0))</f>
        <v>1121.900322580635</v>
      </c>
      <c r="GW23" s="421">
        <f>INDEX('Summary sales'!$A$6:$CA$50,MATCH($B23,'Summary sales'!$A$6:$A$50,0),MATCH($GV$3,'Summary sales'!$A$7:$CA$7,0))</f>
        <v>1662.0800000000745</v>
      </c>
      <c r="GX23" s="421">
        <f t="shared" ref="GX23:GX24" si="872">GW23-GV23</f>
        <v>540.17967741943949</v>
      </c>
      <c r="GY23" s="706">
        <f t="shared" ref="GY23:GY24" si="873">GW23/GV23</f>
        <v>1.4814863375534995</v>
      </c>
      <c r="GZ23" s="421">
        <f>INDEX('SO Januari 2026 rev.2'!$B$6:$BK$51,MATCH(B23,'SO Januari 2026 rev.2'!$B$6:$B$51,0),MATCH($GZ$3,'SO Januari 2026 rev.2'!$B$5:$XK$5,0))</f>
        <v>1500</v>
      </c>
      <c r="HA23" s="421">
        <f>INDEX('Summary sales'!$A$6:$CA$50,MATCH(B23,'Summary sales'!$A$6:$A$50,0),MATCH($GZ$3,'Summary sales'!$A$7:$CA$7,0))</f>
        <v>1525.6620000000112</v>
      </c>
      <c r="HB23" s="421">
        <f t="shared" ref="HB23:HB24" si="874">HA23-GZ23</f>
        <v>25.662000000011176</v>
      </c>
      <c r="HC23" s="706">
        <f t="shared" ref="HC23:HC24" si="875">HA23/GZ23</f>
        <v>1.0171080000000075</v>
      </c>
      <c r="HD23" s="421">
        <f>INDEX('SO Januari 2026 rev.2'!$B$6:$BK$51,MATCH(B23,'SO Januari 2026 rev.2'!$B$6:$B$51,0),MATCH($HD$3,'SO Januari 2026 rev.2'!$B$5:$XK$5,0))</f>
        <v>2549.7025806451697</v>
      </c>
      <c r="HE23" s="421">
        <f>INDEX('Summary sales'!$A$6:$CA$50,MATCH(B23,'Summary sales'!$A$6:$A$50,0),MATCH($HD$3,'Summary sales'!$A$7:$CA$7,0))</f>
        <v>10045.680000000168</v>
      </c>
      <c r="HF23" s="421">
        <f t="shared" ref="HF23:HF24" si="876">HE23-HD23</f>
        <v>7495.9774193549983</v>
      </c>
      <c r="HG23" s="706">
        <f t="shared" ref="HG23:HG24" si="877">HE23/HD23</f>
        <v>3.9399418882253459</v>
      </c>
      <c r="HH23" s="421">
        <f>INDEX('SO Januari 2026 rev.2'!$B$6:$BK$51,MATCH(B23,'SO Januari 2026 rev.2'!$B$6:$B$51,0),MATCH($HH$3,'SO Januari 2026 rev.2'!$B$5:$XK$5,0))</f>
        <v>0</v>
      </c>
      <c r="HI23" s="421">
        <f>INDEX('Summary sales'!$A$6:$CA$50,MATCH(B23,'Summary sales'!$A$6:$A$50,0),MATCH($HH$3,'Summary sales'!$A$7:$CA$7,0))</f>
        <v>0</v>
      </c>
      <c r="HJ23" s="421">
        <f t="shared" ref="HJ23:HJ24" si="878">HI23-HH23</f>
        <v>0</v>
      </c>
      <c r="HK23" s="707" t="e">
        <f t="shared" ref="HK23:HK24" si="879">HI23/HH23</f>
        <v>#DIV/0!</v>
      </c>
    </row>
    <row r="24" spans="1:219" ht="15" customHeight="1">
      <c r="A24" s="769"/>
      <c r="B24" s="462">
        <f t="shared" si="770"/>
        <v>46038</v>
      </c>
      <c r="C24" s="462" t="str">
        <f t="shared" si="771"/>
        <v>Jum</v>
      </c>
      <c r="D24" s="421">
        <f>SUMIF($H$4:$HJ$4,$D$4,H24:HJ24)</f>
        <v>165505.47038709672</v>
      </c>
      <c r="E24" s="421">
        <f ca="1">SUMIF($H$4:$HJ$4,$E$4,H24:HJ24)</f>
        <v>114240.72999999597</v>
      </c>
      <c r="F24" s="421">
        <f t="shared" ca="1" si="772"/>
        <v>-51264.740387100755</v>
      </c>
      <c r="G24" s="706">
        <f t="shared" ca="1" si="773"/>
        <v>0.69025349876835551</v>
      </c>
      <c r="H24" s="421">
        <f>INDEX('SO Januari 2026 rev.2'!$B$6:$BK$51,MATCH(B24,'SO Januari 2026 rev.2'!$B$6:$B$51,0),MATCH($H$3,'SO Januari 2026 rev.2'!$B$5:$XK$5,0))</f>
        <v>812.17000000000064</v>
      </c>
      <c r="I24" s="421">
        <f>INDEX('Summary sales'!$A$6:$CA$50,MATCH(B24,'Summary sales'!$A$6:$A$50,0),MATCH($H$3,'Summary sales'!$A$7:$CA$7,0))</f>
        <v>861.0999999998603</v>
      </c>
      <c r="J24" s="421">
        <f t="shared" si="774"/>
        <v>48.92999999985966</v>
      </c>
      <c r="K24" s="706">
        <f t="shared" si="775"/>
        <v>1.0602460076090716</v>
      </c>
      <c r="L24" s="421">
        <f>INDEX('SO Januari 2026 rev.2'!$B$6:$BK$51,MATCH(B24,'SO Januari 2026 rev.2'!$B$6:$B$51,0),MATCH($L$3,'SO Januari 2026 rev.2'!$B$5:$XK$5,0))</f>
        <v>3000</v>
      </c>
      <c r="M24" s="421">
        <f>INDEX('Summary sales'!$A$6:$CA$50,MATCH($B24,'Summary sales'!$A$6:$A$50,0),MATCH($L$3,'Summary sales'!$A$7:$CA$7,0))</f>
        <v>0</v>
      </c>
      <c r="N24" s="421">
        <f t="shared" si="776"/>
        <v>-3000</v>
      </c>
      <c r="O24" s="706">
        <f t="shared" si="777"/>
        <v>0</v>
      </c>
      <c r="P24" s="421">
        <f>INDEX('SO Januari 2026 rev.2'!$B$6:$BK$51,MATCH(B24,'SO Januari 2026 rev.2'!$B$6:$B$51,0),MATCH($P$3,'SO Januari 2026 rev.2'!$B$5:$XK$5,0))</f>
        <v>1129.7312903225857</v>
      </c>
      <c r="Q24" s="421">
        <f>INDEX('Summary sales'!$A$6:$CA$50,MATCH($B24,'Summary sales'!$A$6:$A$50,0),MATCH($P$3,'Summary sales'!$A$7:$CA$7,0))</f>
        <v>145.54999999981374</v>
      </c>
      <c r="R24" s="421">
        <f t="shared" si="778"/>
        <v>-984.18129032277193</v>
      </c>
      <c r="S24" s="706">
        <f t="shared" si="779"/>
        <v>0.12883594642957363</v>
      </c>
      <c r="T24" s="421">
        <f>INDEX('SO Januari 2026 rev.2'!$B$6:$BK$51,MATCH(B24,'SO Januari 2026 rev.2'!$B$6:$B$51,0),MATCH($T$3,'SO Januari 2026 rev.2'!$B$5:$XK$5,0))</f>
        <v>3282.5161290322658</v>
      </c>
      <c r="U24" s="421">
        <f>INDEX('Summary sales'!$A$6:$CA$50,MATCH($B24,'Summary sales'!$A$6:$A$50,0),MATCH($T$3,'Summary sales'!$A$7:$CA$7,0))</f>
        <v>670.27000000001863</v>
      </c>
      <c r="V24" s="421">
        <f t="shared" si="780"/>
        <v>-2612.2461290322472</v>
      </c>
      <c r="W24" s="706">
        <f t="shared" si="781"/>
        <v>0.20419397000727735</v>
      </c>
      <c r="X24" s="421">
        <f>INDEX('SO Januari 2026 rev.2'!$B$6:$BK$51,MATCH(B24,'SO Januari 2026 rev.2'!$B$6:$B$51,0),MATCH($X$3,'SO Januari 2026 rev.2'!$B$5:$XK$5,0))</f>
        <v>644.02064516129076</v>
      </c>
      <c r="Y24" s="421">
        <f>INDEX('Summary sales'!$A$6:$CA$50,MATCH($B24,'Summary sales'!$A$6:$A$50,0),MATCH($X$3,'Summary sales'!$A$7:$CA$7,0))</f>
        <v>613.27000000001863</v>
      </c>
      <c r="Z24" s="421">
        <f t="shared" si="782"/>
        <v>-30.750645161272132</v>
      </c>
      <c r="AA24" s="706">
        <f t="shared" si="783"/>
        <v>0.95225208168043929</v>
      </c>
      <c r="AB24" s="421">
        <f>INDEX('SO Januari 2026 rev.2'!$B$6:$BK$51,MATCH(B24,'SO Januari 2026 rev.2'!$B$6:$B$51,0),MATCH($AB$3,'SO Januari 2026 rev.2'!$B$5:$XK$5,0))</f>
        <v>5500</v>
      </c>
      <c r="AC24" s="421">
        <f>INDEX('Summary sales'!$A$6:$CA$50,MATCH($B24,'Summary sales'!$A$6:$A$50,0),MATCH($AB$3,'Summary sales'!$A$7:$CA$7,0))</f>
        <v>5969.4199999999255</v>
      </c>
      <c r="AD24" s="421">
        <f t="shared" si="784"/>
        <v>469.41999999992549</v>
      </c>
      <c r="AE24" s="706">
        <f t="shared" si="785"/>
        <v>1.0853490909090773</v>
      </c>
      <c r="AF24" s="421">
        <f>INDEX('SO Januari 2026 rev.2'!$B$6:$BK$51,MATCH(B24,'SO Januari 2026 rev.2'!$B$6:$B$51,0),MATCH($AF$3,'SO Januari 2026 rev.2'!$B$5:$XK$5,0))</f>
        <v>166.97064516129021</v>
      </c>
      <c r="AG24" s="421">
        <f>INDEX('Summary sales'!$A$6:$CA$50,MATCH($B24,'Summary sales'!$A$6:$A$50,0),MATCH($AF$3,'Summary sales'!$A$7:$CA$7,0))</f>
        <v>325.05999999999767</v>
      </c>
      <c r="AH24" s="421">
        <f t="shared" si="786"/>
        <v>158.08935483870746</v>
      </c>
      <c r="AI24" s="706">
        <f t="shared" si="787"/>
        <v>1.9468092710907141</v>
      </c>
      <c r="AJ24" s="421">
        <f>INDEX('SO Januari 2026 rev.2'!$B$6:$BK$51,MATCH(B24,'SO Januari 2026 rev.2'!$B$6:$B$51,0),MATCH($AJ$3,'SO Januari 2026 rev.2'!$B$5:$XK$5,0))</f>
        <v>603.76322580644887</v>
      </c>
      <c r="AK24" s="421">
        <f>INDEX('Summary sales'!$A$6:$CA$50,MATCH($B24,'Summary sales'!$A$6:$A$50,0),MATCH($AJ$3,'Summary sales'!$A$7:$CA$7,0))</f>
        <v>650.5</v>
      </c>
      <c r="AL24" s="421">
        <f t="shared" si="788"/>
        <v>46.736774193551128</v>
      </c>
      <c r="AM24" s="706">
        <f t="shared" si="789"/>
        <v>1.0774091103861529</v>
      </c>
      <c r="AN24" s="421">
        <f>INDEX('SO Januari 2026 rev.2'!$B$6:$BK$51,MATCH(B24,'SO Januari 2026 rev.2'!$B$6:$B$51,0),MATCH($AN$3,'SO Januari 2026 rev.2'!$B$5:$XK$5,0))</f>
        <v>673.27548387096704</v>
      </c>
      <c r="AO24" s="421">
        <f>INDEX('Summary sales'!$A$6:$CA$50,MATCH($B24,'Summary sales'!$A$6:$A$50,0),MATCH($AN$3,'Summary sales'!$A$7:$CA$7,0))</f>
        <v>362.3399999999674</v>
      </c>
      <c r="AP24" s="421">
        <f t="shared" si="790"/>
        <v>-310.93548387099963</v>
      </c>
      <c r="AQ24" s="706">
        <f t="shared" si="791"/>
        <v>0.53817495019528994</v>
      </c>
      <c r="AR24" s="421">
        <f>INDEX('SO Januari 2026 rev.2'!$B$6:$BK$51,MATCH(B24,'SO Januari 2026 rev.2'!$B$6:$B$51,0),MATCH($AR$3,'SO Januari 2026 rev.2'!$B$5:$XK$5,0))</f>
        <v>4514.1990322580623</v>
      </c>
      <c r="AS24" s="421">
        <f>INDEX('Summary sales'!$A$6:$CA$50,MATCH($B24,'Summary sales'!$A$6:$A$50,0),MATCH($AR$3,'Summary sales'!$A$7:$CA$7,0))</f>
        <v>0</v>
      </c>
      <c r="AT24" s="421">
        <f t="shared" si="792"/>
        <v>-4514.1990322580623</v>
      </c>
      <c r="AU24" s="706">
        <f t="shared" si="793"/>
        <v>0</v>
      </c>
      <c r="AV24" s="421">
        <f>INDEX('SO Januari 2026 rev.2'!$B$6:$BK$51,MATCH(B24,'SO Januari 2026 rev.2'!$B$6:$B$51,0),MATCH($AV$3,'SO Januari 2026 rev.2'!$B$5:$XK$5,0))</f>
        <v>6823.0622580645213</v>
      </c>
      <c r="AW24" s="421">
        <f ca="1">INDEX('Summary sales'!$A$6:$CA$50,MATCH($B24,'Summary sales'!$A$6:$A$50,0),MATCH($AV$3,'Summary sales'!$A$7:$CA$7,0))</f>
        <v>135.70999999996275</v>
      </c>
      <c r="AX24" s="421">
        <f t="shared" ca="1" si="794"/>
        <v>-6687.3522580645586</v>
      </c>
      <c r="AY24" s="706">
        <f t="shared" ca="1" si="795"/>
        <v>1.988989618841016E-2</v>
      </c>
      <c r="AZ24" s="421">
        <f>INDEX('SO Januari 2026 rev.2'!$B$6:$BK$51,MATCH(B24,'SO Januari 2026 rev.2'!$B$6:$B$51,0),MATCH($AZ$3,'SO Januari 2026 rev.2'!$B$5:$XK$5,0))</f>
        <v>2874.3264516129029</v>
      </c>
      <c r="BA24" s="421">
        <f>INDEX('Summary sales'!$A$6:$CA$50,MATCH($B24,'Summary sales'!$A$6:$A$50,0),MATCH($AZ$3,'Summary sales'!$A$7:$CA$7,0))</f>
        <v>658.91999999992549</v>
      </c>
      <c r="BB24" s="421">
        <f t="shared" si="796"/>
        <v>-2215.4064516129774</v>
      </c>
      <c r="BC24" s="706">
        <f t="shared" si="797"/>
        <v>0.22924327180379192</v>
      </c>
      <c r="BD24" s="421">
        <f>INDEX('SO Januari 2026 rev.2'!$B$6:$BK$51,MATCH(B24,'SO Januari 2026 rev.2'!$B$6:$B$51,0),MATCH($BD$3,'SO Januari 2026 rev.2'!$B$5:$XK$5,0))</f>
        <v>500</v>
      </c>
      <c r="BE24" s="421">
        <f>INDEX('Summary sales'!$A$6:$CA$50,MATCH($B24,'Summary sales'!$A$6:$A$50,0),MATCH($BD$3,'Summary sales'!$A$7:$CA$7,0))</f>
        <v>0</v>
      </c>
      <c r="BF24" s="421">
        <f t="shared" si="798"/>
        <v>-500</v>
      </c>
      <c r="BG24" s="706">
        <f t="shared" si="799"/>
        <v>0</v>
      </c>
      <c r="BH24" s="421">
        <f>INDEX('SO Januari 2026 rev.2'!$B$6:$BK$51,MATCH(B24,'SO Januari 2026 rev.2'!$B$6:$B$51,0),MATCH($BH$3,'SO Januari 2026 rev.2'!$B$5:$XK$5,0))</f>
        <v>3600</v>
      </c>
      <c r="BI24" s="421">
        <f>INDEX('Summary sales'!$A$6:$CA$50,MATCH($B24,'Summary sales'!$A$6:$A$50,0),MATCH($BH$3,'Summary sales'!$A$7:$CA$7,0))</f>
        <v>1369.5500000000466</v>
      </c>
      <c r="BJ24" s="421">
        <f t="shared" si="800"/>
        <v>-2230.4499999999534</v>
      </c>
      <c r="BK24" s="706">
        <f t="shared" si="801"/>
        <v>0.38043055555556848</v>
      </c>
      <c r="BL24" s="421">
        <f>INDEX('SO Januari 2026 rev.2'!$B$6:$BK$51,MATCH(B24,'SO Januari 2026 rev.2'!$B$6:$B$51,0),MATCH($BL$3,'SO Januari 2026 rev.2'!$B$5:$XK$5,0))</f>
        <v>8706.0570967741915</v>
      </c>
      <c r="BM24" s="421">
        <f>INDEX('Summary sales'!$A$6:$CA$50,MATCH($B24,'Summary sales'!$A$6:$A$50,0),MATCH($BL$3,'Summary sales'!$A$7:$CA$7,0))</f>
        <v>5582.0600000000559</v>
      </c>
      <c r="BN24" s="421">
        <f t="shared" si="802"/>
        <v>-3123.9970967741356</v>
      </c>
      <c r="BO24" s="706">
        <f t="shared" si="803"/>
        <v>0.64116969805635049</v>
      </c>
      <c r="BP24" s="421">
        <f>INDEX('SO Januari 2026 rev.2'!$B$6:$BK$51,MATCH(B24,'SO Januari 2026 rev.2'!$B$6:$B$51,0),MATCH($BP$3,'SO Januari 2026 rev.2'!$B$5:$XK$5,0))</f>
        <v>926.09448387096791</v>
      </c>
      <c r="BQ24" s="421">
        <f>INDEX('Summary sales'!$A$6:$CA$50,MATCH($B24,'Summary sales'!$A$6:$A$50,0),MATCH($BP$3,'Summary sales'!$A$7:$CA$7,0))</f>
        <v>709.68599999998696</v>
      </c>
      <c r="BR24" s="421">
        <f t="shared" si="804"/>
        <v>-216.40848387098094</v>
      </c>
      <c r="BS24" s="706">
        <f t="shared" si="805"/>
        <v>0.7663213768789352</v>
      </c>
      <c r="BT24" s="421">
        <f>INDEX('SO Januari 2026 rev.2'!$B$6:$BK$51,MATCH(B24,'SO Januari 2026 rev.2'!$B$6:$B$51,0),MATCH($BT$3,'SO Januari 2026 rev.2'!$B$5:$XK$5,0))</f>
        <v>5500</v>
      </c>
      <c r="BU24" s="421">
        <f ca="1">INDEX('Summary sales'!$A$6:$CA$50,MATCH($B24,'Summary sales'!$A$6:$A$50,0),MATCH($BT$3,'Summary sales'!$A$7:$CA$7,0))</f>
        <v>5300.96</v>
      </c>
      <c r="BV24" s="421">
        <f t="shared" ca="1" si="806"/>
        <v>-199.03999999999996</v>
      </c>
      <c r="BW24" s="706">
        <f t="shared" ca="1" si="807"/>
        <v>0.96381090909090905</v>
      </c>
      <c r="BX24" s="421">
        <f>INDEX('SO Januari 2026 rev.2'!$B$6:$BK$51,MATCH(B24,'SO Januari 2026 rev.2'!$B$6:$B$51,0),MATCH($BX$3,'SO Januari 2026 rev.2'!$B$5:$XK$5,0))</f>
        <v>70.054838709677327</v>
      </c>
      <c r="BY24" s="421">
        <f>INDEX('Summary sales'!$A$6:$CA$50,MATCH($B24,'Summary sales'!$A$6:$A$50,0),MATCH($BX$3,'Summary sales'!$A$7:$CA$7,0))</f>
        <v>0</v>
      </c>
      <c r="BZ24" s="421">
        <f t="shared" si="808"/>
        <v>-70.054838709677327</v>
      </c>
      <c r="CA24" s="706">
        <f t="shared" si="809"/>
        <v>0</v>
      </c>
      <c r="CB24" s="421">
        <f>INDEX('SO Januari 2026 rev.2'!$B$6:$BK$51,MATCH(B24,'SO Januari 2026 rev.2'!$B$6:$B$51,0),MATCH($CB$3,'SO Januari 2026 rev.2'!$B$5:$XK$5,0))</f>
        <v>89.451612903225808</v>
      </c>
      <c r="CC24" s="421">
        <f>INDEX('Summary sales'!$A$6:$CA$50,MATCH($B24,'Summary sales'!$A$6:$A$50,0),MATCH($CB$3,'Summary sales'!$A$7:$CA$7,0))</f>
        <v>71</v>
      </c>
      <c r="CD24" s="421">
        <f t="shared" si="810"/>
        <v>-18.451612903225808</v>
      </c>
      <c r="CE24" s="706">
        <f t="shared" si="811"/>
        <v>0.79372520735665342</v>
      </c>
      <c r="CF24" s="421">
        <f>INDEX('SO Januari 2026 rev.2'!$B$6:$BK$51,MATCH(B24,'SO Januari 2026 rev.2'!$B$6:$B$51,0),MATCH($CF$3,'SO Januari 2026 rev.2'!$B$5:$XK$5,0))</f>
        <v>3500</v>
      </c>
      <c r="CG24" s="421">
        <f>INDEX('Summary sales'!$A$6:$CA$50,MATCH($B24,'Summary sales'!$A$6:$A$50,0),MATCH($CF$3,'Summary sales'!$A$7:$CA$7,0))</f>
        <v>202.89999999990687</v>
      </c>
      <c r="CH24" s="421">
        <f t="shared" si="812"/>
        <v>-3297.1000000000931</v>
      </c>
      <c r="CI24" s="706">
        <f t="shared" si="813"/>
        <v>5.7971428571401959E-2</v>
      </c>
      <c r="CJ24" s="421">
        <f>INDEX('SO Januari 2026 rev.2'!$B$6:$BK$51,MATCH(B24,'SO Januari 2026 rev.2'!$B$6:$B$51,0),MATCH($CJ$3,'SO Januari 2026 rev.2'!$B$5:$XK$5,0))</f>
        <v>0</v>
      </c>
      <c r="CK24" s="421">
        <f>INDEX('Summary sales'!$A$6:$CA$50,MATCH($B24,'Summary sales'!$A$6:$A$50,0),MATCH($CJ$3,'Summary sales'!$A$7:$CA$7,0))</f>
        <v>0</v>
      </c>
      <c r="CL24" s="421">
        <f t="shared" si="814"/>
        <v>0</v>
      </c>
      <c r="CM24" s="706" t="e">
        <f t="shared" si="815"/>
        <v>#DIV/0!</v>
      </c>
      <c r="CN24" s="421">
        <f>INDEX('SO Januari 2026 rev.2'!$B$6:$BK$51,MATCH(B24,'SO Januari 2026 rev.2'!$B$6:$B$51,0),MATCH($CN$3,'SO Januari 2026 rev.2'!$B$5:$XK$5,0))</f>
        <v>2901.4806451612722</v>
      </c>
      <c r="CO24" s="421">
        <f>INDEX('Summary sales'!$A$6:$CA$50,MATCH($B24,'Summary sales'!$A$6:$A$50,0),MATCH($CN$3,'Summary sales'!$A$7:$CA$7,0))</f>
        <v>2127.3999999994412</v>
      </c>
      <c r="CP24" s="421">
        <f t="shared" si="816"/>
        <v>-774.08064516183094</v>
      </c>
      <c r="CQ24" s="706">
        <f t="shared" si="817"/>
        <v>0.73321185290250124</v>
      </c>
      <c r="CR24" s="421">
        <f>INDEX('SO Januari 2026 rev.2'!$B$6:$BK$51,MATCH(B24,'SO Januari 2026 rev.2'!$B$6:$B$51,0),MATCH($CR$3,'SO Januari 2026 rev.2'!$B$5:$XK$5,0))</f>
        <v>3500</v>
      </c>
      <c r="CS24" s="421">
        <f>INDEX('Summary sales'!$A$6:$CA$50,MATCH($B24,'Summary sales'!$A$6:$A$50,0),MATCH($CR$3,'Summary sales'!$A$7:$CA$7,0))</f>
        <v>3688.3999999999942</v>
      </c>
      <c r="CT24" s="421">
        <f t="shared" si="818"/>
        <v>188.39999999999418</v>
      </c>
      <c r="CU24" s="706">
        <f t="shared" si="819"/>
        <v>1.0538285714285698</v>
      </c>
      <c r="CV24" s="421">
        <f>INDEX('SO Januari 2026 rev.2'!$B$6:$BK$51,MATCH(B24,'SO Januari 2026 rev.2'!$B$6:$B$51,0),MATCH($CV$3,'SO Januari 2026 rev.2'!$B$5:$XK$5,0))</f>
        <v>0</v>
      </c>
      <c r="CW24" s="421">
        <f>INDEX('Summary sales'!$A$6:$CA$50,MATCH($B24,'Summary sales'!$A$6:$A$50,0),MATCH($CV$3,'Summary sales'!$A$7:$CA$7,0))</f>
        <v>0</v>
      </c>
      <c r="CX24" s="421">
        <f t="shared" si="820"/>
        <v>0</v>
      </c>
      <c r="CY24" s="706" t="e">
        <f t="shared" si="821"/>
        <v>#DIV/0!</v>
      </c>
      <c r="CZ24" s="421">
        <f>INDEX('SO Januari 2026 rev.2'!$B$6:$BK$51,MATCH(B24,'SO Januari 2026 rev.2'!$B$6:$B$51,0),MATCH($CZ$3,'SO Januari 2026 rev.2'!$B$5:$XK$5,0))</f>
        <v>11659.554548387085</v>
      </c>
      <c r="DA24" s="421">
        <f>INDEX('Summary sales'!$A$6:$CA$50,MATCH($B24,'Summary sales'!$A$6:$A$50,0),MATCH($CZ$3,'Summary sales'!$A$7:$CA$7,0))</f>
        <v>10747.762999996543</v>
      </c>
      <c r="DB24" s="421">
        <f t="shared" si="822"/>
        <v>-911.79154839054172</v>
      </c>
      <c r="DC24" s="706">
        <f t="shared" si="823"/>
        <v>0.92179876644458314</v>
      </c>
      <c r="DD24" s="421">
        <f>INDEX('SO Januari 2026 rev.2'!$B$6:$BK$51,MATCH(B24,'SO Januari 2026 rev.2'!$B$6:$B$51,0),MATCH($DD$3,'SO Januari 2026 rev.2'!$B$5:$XK$5,0))</f>
        <v>2020.8603225806428</v>
      </c>
      <c r="DE24" s="421">
        <f>INDEX('Summary sales'!$A$6:$CA$50,MATCH($B24,'Summary sales'!$A$6:$A$50,0),MATCH($DD$3,'Summary sales'!$A$7:$CA$7,0))</f>
        <v>1702.7900000000373</v>
      </c>
      <c r="DF24" s="421">
        <f t="shared" si="824"/>
        <v>-318.07032258060553</v>
      </c>
      <c r="DG24" s="706">
        <f t="shared" si="825"/>
        <v>0.84260647852473591</v>
      </c>
      <c r="DH24" s="421">
        <f>INDEX('SO Januari 2026 rev.2'!$B$6:$BK$51,MATCH(B24,'SO Januari 2026 rev.2'!$B$6:$B$51,0),MATCH($DH$3,'SO Januari 2026 rev.2'!$B$5:$XK$5,0))</f>
        <v>678.69999999999845</v>
      </c>
      <c r="DI24" s="421">
        <f>INDEX('Summary sales'!$A$6:$CA$50,MATCH($B24,'Summary sales'!$A$6:$A$50,0),MATCH($DH$3,'Summary sales'!$A$7:$CA$7,0))</f>
        <v>46.340000000083819</v>
      </c>
      <c r="DJ24" s="421">
        <f t="shared" si="826"/>
        <v>-632.35999999991463</v>
      </c>
      <c r="DK24" s="706">
        <f t="shared" si="827"/>
        <v>6.8277589509479777E-2</v>
      </c>
      <c r="DL24" s="421">
        <f>INDEX('SO Januari 2026 rev.2'!$B$6:$BK$51,MATCH(B24,'SO Januari 2026 rev.2'!$B$6:$B$51,0),MATCH($DL$3,'SO Januari 2026 rev.2'!$B$5:$XK$5,0))</f>
        <v>7121.8519354838754</v>
      </c>
      <c r="DM24" s="421">
        <f>INDEX('Summary sales'!$A$6:$CA$50,MATCH($B24,'Summary sales'!$A$6:$A$50,0),MATCH($DL$3,'Summary sales'!$A$7:$CA$7,0))</f>
        <v>4982.5600000005215</v>
      </c>
      <c r="DN24" s="421">
        <f t="shared" si="828"/>
        <v>-2139.2919354833539</v>
      </c>
      <c r="DO24" s="706">
        <f t="shared" si="829"/>
        <v>0.69961578043702966</v>
      </c>
      <c r="DP24" s="421">
        <f>INDEX('SO Januari 2026 rev.2'!$B$6:$BK$51,MATCH(B24,'SO Januari 2026 rev.2'!$B$6:$B$51,0),MATCH($DP$3,'SO Januari 2026 rev.2'!$B$5:$XK$5,0))</f>
        <v>2943.876774193548</v>
      </c>
      <c r="DQ24" s="421">
        <f>INDEX('Summary sales'!$A$6:$CA$50,MATCH($B24,'Summary sales'!$A$6:$A$50,0),MATCH($DP$3,'Summary sales'!$A$7:$CA$7,0))</f>
        <v>0</v>
      </c>
      <c r="DR24" s="421">
        <f t="shared" si="830"/>
        <v>-2943.876774193548</v>
      </c>
      <c r="DS24" s="706">
        <f t="shared" si="831"/>
        <v>0</v>
      </c>
      <c r="DT24" s="421">
        <f>INDEX('SO Januari 2026 rev.2'!$B$6:$BK$51,MATCH(B24,'SO Januari 2026 rev.2'!$B$6:$B$51,0),MATCH($DT$3,'SO Januari 2026 rev.2'!$B$5:$XK$5,0))</f>
        <v>2043.2745161290325</v>
      </c>
      <c r="DU24" s="421">
        <f>INDEX('Summary sales'!$A$6:$CA$50,MATCH($B24,'Summary sales'!$A$6:$A$50,0),MATCH($DT$3,'Summary sales'!$A$7:$CA$7,0))</f>
        <v>909</v>
      </c>
      <c r="DV24" s="421">
        <f t="shared" si="832"/>
        <v>-1134.2745161290325</v>
      </c>
      <c r="DW24" s="706">
        <f t="shared" si="833"/>
        <v>0.44487414335401854</v>
      </c>
      <c r="DX24" s="421">
        <f>INDEX('SO Januari 2026 rev.2'!$B$6:$BK$51,MATCH(B24,'SO Januari 2026 rev.2'!$B$6:$B$51,0),MATCH($DX$3,'SO Januari 2026 rev.2'!$B$5:$XK$5,0))</f>
        <v>1439.5303225806451</v>
      </c>
      <c r="DY24" s="421">
        <f>INDEX('Summary sales'!$A$6:$CA$50,MATCH($B24,'Summary sales'!$A$6:$A$50,0),MATCH($DX$3,'Summary sales'!$A$7:$CA$7,0))</f>
        <v>60.729999999981374</v>
      </c>
      <c r="DZ24" s="421">
        <f t="shared" si="834"/>
        <v>-1378.8003225806638</v>
      </c>
      <c r="EA24" s="706">
        <f t="shared" si="835"/>
        <v>4.21873711497169E-2</v>
      </c>
      <c r="EB24" s="421">
        <f>INDEX('SO Januari 2026 rev.2'!$B$6:$BK$51,MATCH(B24,'SO Januari 2026 rev.2'!$B$6:$B$51,0),MATCH($EB$3,'SO Januari 2026 rev.2'!$B$5:$XK$5,0))</f>
        <v>260.97419354838746</v>
      </c>
      <c r="EC24" s="421">
        <f>INDEX('Summary sales'!$A$6:$CA$50,MATCH($B24,'Summary sales'!$A$6:$A$50,0),MATCH($EB$3,'Summary sales'!$A$7:$CA$7,0))</f>
        <v>1570.3600000000442</v>
      </c>
      <c r="ED24" s="421">
        <f t="shared" si="836"/>
        <v>1309.3858064516567</v>
      </c>
      <c r="EE24" s="706">
        <f t="shared" si="837"/>
        <v>6.0172999431412455</v>
      </c>
      <c r="EF24" s="421">
        <f>INDEX('SO Januari 2026 rev.2'!$B$6:$BK$51,MATCH(B24,'SO Januari 2026 rev.2'!$B$6:$B$51,0),MATCH($EF$3,'SO Januari 2026 rev.2'!$B$5:$XK$5,0))</f>
        <v>11007.047419354845</v>
      </c>
      <c r="EG24" s="421">
        <f>INDEX('Summary sales'!$A$6:$CA$50,MATCH($B24,'Summary sales'!$A$6:$A$50,0),MATCH($EF$3,'Summary sales'!$A$7:$CA$7,0))</f>
        <v>9209.25</v>
      </c>
      <c r="EH24" s="421">
        <f t="shared" si="838"/>
        <v>-1797.7974193548453</v>
      </c>
      <c r="EI24" s="706">
        <f t="shared" si="839"/>
        <v>0.83666851328417191</v>
      </c>
      <c r="EJ24" s="421">
        <f>INDEX('SO Januari 2026 rev.2'!$B$6:$BK$51,MATCH(B24,'SO Januari 2026 rev.2'!$B$6:$B$51,0),MATCH($EJ$3,'SO Januari 2026 rev.2'!$B$5:$XK$5,0))</f>
        <v>2999.5448387096776</v>
      </c>
      <c r="EK24" s="421">
        <f>INDEX('Summary sales'!$A$6:$CA$50,MATCH($B24,'Summary sales'!$A$6:$A$50,0),MATCH($EJ$3,'Summary sales'!$A$7:$CA$7,0))</f>
        <v>2319.4300000001676</v>
      </c>
      <c r="EL24" s="421">
        <f t="shared" si="840"/>
        <v>-680.11483870950997</v>
      </c>
      <c r="EM24" s="706">
        <f t="shared" si="841"/>
        <v>0.77326065277221301</v>
      </c>
      <c r="EN24" s="421">
        <f>INDEX('SO Januari 2026 rev.2'!$B$6:$BK$51,MATCH(B24,'SO Januari 2026 rev.2'!$B$6:$B$51,0),MATCH($EN$3,'SO Januari 2026 rev.2'!$B$5:$XK$5,0))</f>
        <v>3799.6741935483842</v>
      </c>
      <c r="EO24" s="421">
        <f>INDEX('Summary sales'!$A$6:$CA$50,MATCH($B24,'Summary sales'!$A$6:$A$50,0),MATCH($EN$3,'Summary sales'!$A$7:$CA$7,0))</f>
        <v>0</v>
      </c>
      <c r="EP24" s="421">
        <f t="shared" si="842"/>
        <v>-3799.6741935483842</v>
      </c>
      <c r="EQ24" s="706">
        <f t="shared" si="843"/>
        <v>0</v>
      </c>
      <c r="ER24" s="421">
        <f>INDEX('SO Januari 2026 rev.2'!$B$6:$BK$51,MATCH(B24,'SO Januari 2026 rev.2'!$B$6:$B$51,0),MATCH($ER$3,'SO Januari 2026 rev.2'!$B$5:$XK$5,0))</f>
        <v>5500</v>
      </c>
      <c r="ES24" s="421">
        <f>INDEX('Summary sales'!$A$6:$CA$50,MATCH(B24,'Summary sales'!$A$6:$A$50,0),MATCH($ER$3,'Summary sales'!$A$7:$CA$7,0))</f>
        <v>5384.1900000000605</v>
      </c>
      <c r="ET24" s="421">
        <f t="shared" si="844"/>
        <v>-115.80999999993946</v>
      </c>
      <c r="EU24" s="706">
        <f t="shared" si="845"/>
        <v>0.97894363636364734</v>
      </c>
      <c r="EV24" s="421">
        <f>INDEX('SO Januari 2026 rev.2'!$B$6:$BK$51,MATCH(B24,'SO Januari 2026 rev.2'!$B$6:$B$51,0),MATCH($EV$3,'SO Januari 2026 rev.2'!$B$5:$XK$5,0))</f>
        <v>5776.689677419351</v>
      </c>
      <c r="EW24" s="421">
        <f>INDEX('Summary sales'!$A$6:$CA$50,MATCH($B24,'Summary sales'!$A$6:$A$50,0),MATCH($EV$3,'Summary sales'!$A$7:$CA$7,0))</f>
        <v>3155.8200000000652</v>
      </c>
      <c r="EX24" s="421">
        <f t="shared" si="846"/>
        <v>-2620.8696774192858</v>
      </c>
      <c r="EY24" s="706">
        <f t="shared" si="847"/>
        <v>0.54630249783642182</v>
      </c>
      <c r="EZ24" s="421">
        <f>INDEX('SO Januari 2026 rev.2'!$B$6:$BK$51,MATCH(B24,'SO Januari 2026 rev.2'!$B$6:$B$51,0),MATCH($EZ$3,'SO Januari 2026 rev.2'!$B$5:$XK$5,0))</f>
        <v>24000</v>
      </c>
      <c r="FA24" s="421">
        <f>INDEX('Summary sales'!$A$6:$CA$50,MATCH($B24,'Summary sales'!$A$6:$A$50,0),MATCH($EZ$3,'Summary sales'!$A$7:$CA$7,0))</f>
        <v>22521.020000000484</v>
      </c>
      <c r="FB24" s="421">
        <f t="shared" si="848"/>
        <v>-1478.9799999995157</v>
      </c>
      <c r="FC24" s="706">
        <f t="shared" si="849"/>
        <v>0.9383758333333535</v>
      </c>
      <c r="FD24" s="421">
        <f>INDEX('SO Januari 2026 rev.2'!$B$6:$BK$51,MATCH(B24,'SO Januari 2026 rev.2'!$B$6:$B$51,0),MATCH($FD$3,'SO Januari 2026 rev.2'!$B$5:$XK$5,0))</f>
        <v>8000</v>
      </c>
      <c r="FE24" s="421">
        <f>INDEX('Summary sales'!$A$6:$CA$50,MATCH(B24,'Summary sales'!$A$6:$A$50,0),MATCH($FD$3,'Summary sales'!$A$7:$CA$7,0))</f>
        <v>5995.2399999999907</v>
      </c>
      <c r="FF24" s="421">
        <f t="shared" si="850"/>
        <v>-2004.7600000000093</v>
      </c>
      <c r="FG24" s="706">
        <f t="shared" si="851"/>
        <v>0.74940499999999888</v>
      </c>
      <c r="FH24" s="421">
        <f>INDEX('SO Januari 2026 rev.2'!$B$6:$BK$51,MATCH(B24,'SO Januari 2026 rev.2'!$B$6:$B$51,0),MATCH($FH$3,'SO Januari 2026 rev.2'!$B$5:$XK$5,0))</f>
        <v>2105.6477419354865</v>
      </c>
      <c r="FI24" s="421">
        <f>INDEX('Summary sales'!$A$6:$CA$50,MATCH(B24,'Summary sales'!$A$6:$A$50,0),MATCH($FH$3,'Summary sales'!$A$7:$CA$7,0))</f>
        <v>0</v>
      </c>
      <c r="FJ24" s="421">
        <f t="shared" si="852"/>
        <v>-2105.6477419354865</v>
      </c>
      <c r="FK24" s="706">
        <f t="shared" si="853"/>
        <v>0</v>
      </c>
      <c r="FL24" s="421">
        <f>INDEX('SO Januari 2026 rev.2'!$B$6:$BK$51,MATCH(B24,'SO Januari 2026 rev.2'!$B$6:$B$51,0),MATCH($FL$3,'SO Januari 2026 rev.2'!$B$5:$XK$5,0))</f>
        <v>0</v>
      </c>
      <c r="FM24" s="421">
        <f>INDEX('Summary sales'!$A$6:$CA$50,MATCH(B24,'Summary sales'!$A$6:$A$50,0),MATCH($FL$3,'Summary sales'!$A$7:$CA$7,0))</f>
        <v>0</v>
      </c>
      <c r="FN24" s="421">
        <f t="shared" si="854"/>
        <v>0</v>
      </c>
      <c r="FO24" s="706" t="e">
        <f t="shared" si="855"/>
        <v>#DIV/0!</v>
      </c>
      <c r="FP24" s="421">
        <f>INDEX('SO Januari 2026 rev.2'!$B$6:$BK$51,MATCH(B24,'SO Januari 2026 rev.2'!$B$6:$B$51,0),MATCH($FP$3,'SO Januari 2026 rev.2'!$B$5:$XK$5,0))</f>
        <v>0</v>
      </c>
      <c r="FQ24" s="421">
        <f>INDEX('Summary sales'!$A$6:$CA$50,MATCH(B24,'Summary sales'!$A$6:$A$50,0),MATCH($FP$3,'Summary sales'!$A$7:$CA$7,0))</f>
        <v>0</v>
      </c>
      <c r="FR24" s="421">
        <f t="shared" si="856"/>
        <v>0</v>
      </c>
      <c r="FS24" s="706" t="e">
        <f t="shared" si="857"/>
        <v>#DIV/0!</v>
      </c>
      <c r="FT24" s="421">
        <f>INDEX('SO Januari 2026 rev.2'!$B$6:$BK$51,MATCH(B24,'SO Januari 2026 rev.2'!$B$6:$B$51,0),MATCH($FT$3,'SO Januari 2026 rev.2'!$B$5:$XK$5,0))</f>
        <v>726.8151612903232</v>
      </c>
      <c r="FU24" s="421">
        <f>INDEX('Summary sales'!$A$6:$CA$50,MATCH(B24,'Summary sales'!$A$6:$A$50,0),MATCH($FT$3,'Summary sales'!$A$7:$CA$7,0))</f>
        <v>642.26000000000931</v>
      </c>
      <c r="FV24" s="421">
        <f t="shared" si="858"/>
        <v>-84.55516129031389</v>
      </c>
      <c r="FW24" s="706">
        <f t="shared" si="859"/>
        <v>0.88366345971621985</v>
      </c>
      <c r="FX24" s="421">
        <f>INDEX('SO Januari 2026 rev.2'!$B$6:$BK$51,MATCH(B24,'SO Januari 2026 rev.2'!$B$6:$B$51,0),MATCH($FX$3,'SO Januari 2026 rev.2'!$B$5:$XK$5,0))</f>
        <v>0</v>
      </c>
      <c r="FY24" s="421">
        <f>INDEX('Summary sales'!$A$6:$CA$50,MATCH(B24,'Summary sales'!$A$6:$A$50,0),MATCH($FX$3,'Summary sales'!$A$7:$CA$7,0))</f>
        <v>0</v>
      </c>
      <c r="FZ24" s="421">
        <f t="shared" si="860"/>
        <v>0</v>
      </c>
      <c r="GA24" s="706" t="e">
        <f t="shared" si="861"/>
        <v>#DIV/0!</v>
      </c>
      <c r="GB24" s="421">
        <f>INDEX('SO Januari 2026 rev.2'!$B$6:$BK$51,MATCH(B24,'SO Januari 2026 rev.2'!$B$6:$B$51,0),MATCH($GB$3,'SO Januari 2026 rev.2'!$B$5:$XK$5,0))</f>
        <v>3018.0416129032269</v>
      </c>
      <c r="GC24" s="421">
        <f>INDEX('Summary sales'!$A$6:$CA$50,MATCH(B24,'Summary sales'!$A$6:$A$50,0),MATCH($GB$3,'Summary sales'!$A$7:$CA$7,0))</f>
        <v>3421.5699999998324</v>
      </c>
      <c r="GD24" s="421">
        <f t="shared" si="862"/>
        <v>403.52838709660546</v>
      </c>
      <c r="GE24" s="706">
        <f t="shared" si="863"/>
        <v>1.1337053754896469</v>
      </c>
      <c r="GF24" s="421">
        <f>INDEX('SO Januari 2026 rev.2'!$B$6:$BK$51,MATCH(B24,'SO Januari 2026 rev.2'!$B$6:$B$51,0),MATCH($GF$3,'SO Januari 2026 rev.2'!$B$5:$XK$5,0))</f>
        <v>2044.9996774193546</v>
      </c>
      <c r="GG24" s="421">
        <f>INDEX('Summary sales'!$A$6:$CA$50,MATCH(B24,'Summary sales'!$A$6:$A$50,0),MATCH($GF$3,'Summary sales'!$A$7:$CA$7,0))</f>
        <v>1475.0100000000093</v>
      </c>
      <c r="GH24" s="421">
        <f t="shared" si="864"/>
        <v>-569.9896774193453</v>
      </c>
      <c r="GI24" s="706">
        <f t="shared" si="865"/>
        <v>0.72127639739355265</v>
      </c>
      <c r="GJ24" s="421">
        <f>INDEX('SO Januari 2026 rev.2'!$B$6:$BK$51,MATCH(B24,'SO Januari 2026 rev.2'!$B$6:$B$51,0),MATCH($GJ$3,'SO Januari 2026 rev.2'!$B$5:$XK$5,0))</f>
        <v>369.61070967741654</v>
      </c>
      <c r="GK24" s="421">
        <f>INDEX('Summary sales'!$A$6:$CA$50,MATCH(B24,'Summary sales'!$A$6:$A$50,0),MATCH($GJ$3,'Summary sales'!$A$7:$CA$7,0))</f>
        <v>594.04599999997299</v>
      </c>
      <c r="GL24" s="421">
        <f t="shared" si="866"/>
        <v>224.43529032255645</v>
      </c>
      <c r="GM24" s="706">
        <f t="shared" si="867"/>
        <v>1.6072207445461626</v>
      </c>
      <c r="GN24" s="421">
        <f>INDEX('SO Januari 2026 rev.2'!$B$6:$BK$51,MATCH(B24,'SO Januari 2026 rev.2'!$B$6:$B$51,0),MATCH($GN$3,'SO Januari 2026 rev.2'!$B$5:$XK$5,0))</f>
        <v>0</v>
      </c>
      <c r="GO24" s="421">
        <f>INDEX('Summary sales'!$A$6:$CA$50,MATCH(B24,'Summary sales'!$A$6:$A$50,0),MATCH($GN$3,'Summary sales'!$A$7:$CA$7,0))</f>
        <v>0</v>
      </c>
      <c r="GP24" s="421">
        <f t="shared" si="868"/>
        <v>0</v>
      </c>
      <c r="GQ24" s="706" t="e">
        <f t="shared" si="869"/>
        <v>#DIV/0!</v>
      </c>
      <c r="GR24" s="421">
        <f>INDEX('SO Januari 2026 rev.2'!$B$6:$BK$51,MATCH(B24,'SO Januari 2026 rev.2'!$B$6:$B$51,0),MATCH($GR$3,'SO Januari 2026 rev.2'!$B$5:$XK$5,0))</f>
        <v>3500</v>
      </c>
      <c r="GS24" s="421">
        <f>INDEX('Summary sales'!$A$6:$CA$50,MATCH($B24,'Summary sales'!$A$6:$A$50,0),MATCH($GR$3,'Summary sales'!$A$7:$CA$7,0))</f>
        <v>5265.1389999995008</v>
      </c>
      <c r="GT24" s="421">
        <f t="shared" si="870"/>
        <v>1765.1389999995008</v>
      </c>
      <c r="GU24" s="706">
        <f t="shared" si="871"/>
        <v>1.5043254285712859</v>
      </c>
      <c r="GV24" s="421">
        <f>INDEX('SO Januari 2026 rev.2'!$B$6:$BK$51,MATCH(B24,'SO Januari 2026 rev.2'!$B$6:$B$51,0),MATCH($GV$3,'SO Januari 2026 rev.2'!$B$5:$XK$5,0))</f>
        <v>1121.900322580635</v>
      </c>
      <c r="GW24" s="421">
        <f>INDEX('Summary sales'!$A$6:$CA$50,MATCH($B24,'Summary sales'!$A$6:$A$50,0),MATCH($GV$3,'Summary sales'!$A$7:$CA$7,0))</f>
        <v>0</v>
      </c>
      <c r="GX24" s="421">
        <f t="shared" si="872"/>
        <v>-1121.900322580635</v>
      </c>
      <c r="GY24" s="706">
        <f t="shared" si="873"/>
        <v>0</v>
      </c>
      <c r="GZ24" s="421">
        <f>INDEX('SO Januari 2026 rev.2'!$B$6:$BK$51,MATCH(B24,'SO Januari 2026 rev.2'!$B$6:$B$51,0),MATCH($GZ$3,'SO Januari 2026 rev.2'!$B$5:$XK$5,0))</f>
        <v>1500</v>
      </c>
      <c r="HA24" s="421">
        <f>INDEX('Summary sales'!$A$6:$CA$50,MATCH(B24,'Summary sales'!$A$6:$A$50,0),MATCH($GZ$3,'Summary sales'!$A$7:$CA$7,0))</f>
        <v>1614.3559999999707</v>
      </c>
      <c r="HB24" s="421">
        <f t="shared" si="874"/>
        <v>114.35599999997066</v>
      </c>
      <c r="HC24" s="706">
        <f t="shared" si="875"/>
        <v>1.0762373333333137</v>
      </c>
      <c r="HD24" s="421">
        <f>INDEX('SO Januari 2026 rev.2'!$B$6:$BK$51,MATCH(B24,'SO Januari 2026 rev.2'!$B$6:$B$51,0),MATCH($HD$3,'SO Januari 2026 rev.2'!$B$5:$XK$5,0))</f>
        <v>2549.7025806451697</v>
      </c>
      <c r="HE24" s="421">
        <f>INDEX('Summary sales'!$A$6:$CA$50,MATCH(B24,'Summary sales'!$A$6:$A$50,0),MATCH($HD$3,'Summary sales'!$A$7:$CA$7,0))</f>
        <v>3179.7599999997765</v>
      </c>
      <c r="HF24" s="421">
        <f t="shared" si="876"/>
        <v>630.05741935460674</v>
      </c>
      <c r="HG24" s="706">
        <f t="shared" si="877"/>
        <v>1.247110162627352</v>
      </c>
      <c r="HH24" s="421">
        <f>INDEX('SO Januari 2026 rev.2'!$B$6:$BK$51,MATCH(B24,'SO Januari 2026 rev.2'!$B$6:$B$51,0),MATCH($HH$3,'SO Januari 2026 rev.2'!$B$5:$XK$5,0))</f>
        <v>0</v>
      </c>
      <c r="HI24" s="421">
        <f>INDEX('Summary sales'!$A$6:$CA$50,MATCH(B24,'Summary sales'!$A$6:$A$50,0),MATCH($HH$3,'Summary sales'!$A$7:$CA$7,0))</f>
        <v>0</v>
      </c>
      <c r="HJ24" s="421">
        <f t="shared" si="878"/>
        <v>0</v>
      </c>
      <c r="HK24" s="707" t="e">
        <f t="shared" si="879"/>
        <v>#DIV/0!</v>
      </c>
    </row>
    <row r="25" spans="1:219" s="451" customFormat="1" ht="15" customHeight="1">
      <c r="A25" s="769"/>
      <c r="B25" s="463">
        <f t="shared" ref="B25:B26" si="880">B24+1</f>
        <v>46039</v>
      </c>
      <c r="C25" s="463" t="str">
        <f t="shared" ref="C25:C26" si="881">TEXT(B25,"ddd")</f>
        <v>Sab</v>
      </c>
      <c r="D25" s="421">
        <f>SUMIF($H$4:$HJ$4,$D$4,H25:HJ25)</f>
        <v>165505.47038709672</v>
      </c>
      <c r="E25" s="421">
        <f ca="1">SUMIF($H$4:$HJ$4,$E$4,H25:HJ25)</f>
        <v>119241.43099999963</v>
      </c>
      <c r="F25" s="421">
        <f t="shared" ref="F25:F26" ca="1" si="882">E25-D25</f>
        <v>-46264.039387097087</v>
      </c>
      <c r="G25" s="706">
        <f t="shared" ref="G25:G26" ca="1" si="883">E25/D25</f>
        <v>0.72046821607230715</v>
      </c>
      <c r="H25" s="421">
        <f>INDEX('SO Januari 2026 rev.2'!$B$6:$BK$51,MATCH(B25,'SO Januari 2026 rev.2'!$B$6:$B$51,0),MATCH($H$3,'SO Januari 2026 rev.2'!$B$5:$XK$5,0))</f>
        <v>812.17000000000064</v>
      </c>
      <c r="I25" s="421">
        <f>INDEX('Summary sales'!$A$6:$CA$50,MATCH(B25,'Summary sales'!$A$6:$A$50,0),MATCH($H$3,'Summary sales'!$A$7:$CA$7,0))</f>
        <v>1000.2700000000186</v>
      </c>
      <c r="J25" s="421">
        <f t="shared" ref="J25:J26" si="884">I25-H25</f>
        <v>188.10000000001799</v>
      </c>
      <c r="K25" s="706">
        <f t="shared" ref="K25:K26" si="885">I25/H25</f>
        <v>1.2316017582526047</v>
      </c>
      <c r="L25" s="421">
        <f>INDEX('SO Januari 2026 rev.2'!$B$6:$BK$51,MATCH(B25,'SO Januari 2026 rev.2'!$B$6:$B$51,0),MATCH($L$3,'SO Januari 2026 rev.2'!$B$5:$XK$5,0))</f>
        <v>3000</v>
      </c>
      <c r="M25" s="421">
        <f>INDEX('Summary sales'!$A$6:$CA$50,MATCH($B25,'Summary sales'!$A$6:$A$50,0),MATCH($L$3,'Summary sales'!$A$7:$CA$7,0))</f>
        <v>0</v>
      </c>
      <c r="N25" s="421">
        <f t="shared" ref="N25:N26" si="886">M25-L25</f>
        <v>-3000</v>
      </c>
      <c r="O25" s="706">
        <f t="shared" ref="O25:O26" si="887">M25/L25</f>
        <v>0</v>
      </c>
      <c r="P25" s="421">
        <f>INDEX('SO Januari 2026 rev.2'!$B$6:$BK$51,MATCH(B25,'SO Januari 2026 rev.2'!$B$6:$B$51,0),MATCH($P$3,'SO Januari 2026 rev.2'!$B$5:$XK$5,0))</f>
        <v>1129.7312903225857</v>
      </c>
      <c r="Q25" s="421">
        <f>INDEX('Summary sales'!$A$6:$CA$50,MATCH($B25,'Summary sales'!$A$6:$A$50,0),MATCH($P$3,'Summary sales'!$A$7:$CA$7,0))</f>
        <v>977.89999999990687</v>
      </c>
      <c r="R25" s="421">
        <f t="shared" ref="R25:R26" si="888">Q25-P25</f>
        <v>-151.8312903226788</v>
      </c>
      <c r="S25" s="706">
        <f t="shared" ref="S25:S26" si="889">Q25/P25</f>
        <v>0.86560406742445406</v>
      </c>
      <c r="T25" s="421">
        <f>INDEX('SO Januari 2026 rev.2'!$B$6:$BK$51,MATCH(B25,'SO Januari 2026 rev.2'!$B$6:$B$51,0),MATCH($T$3,'SO Januari 2026 rev.2'!$B$5:$XK$5,0))</f>
        <v>3282.5161290322658</v>
      </c>
      <c r="U25" s="421">
        <f>INDEX('Summary sales'!$A$6:$CA$50,MATCH($B25,'Summary sales'!$A$6:$A$50,0),MATCH($T$3,'Summary sales'!$A$7:$CA$7,0))</f>
        <v>0</v>
      </c>
      <c r="V25" s="421">
        <f t="shared" ref="V25:V26" si="890">U25-T25</f>
        <v>-3282.5161290322658</v>
      </c>
      <c r="W25" s="706">
        <f t="shared" ref="W25:W26" si="891">U25/T25</f>
        <v>0</v>
      </c>
      <c r="X25" s="421">
        <f>INDEX('SO Januari 2026 rev.2'!$B$6:$BK$51,MATCH(B25,'SO Januari 2026 rev.2'!$B$6:$B$51,0),MATCH($X$3,'SO Januari 2026 rev.2'!$B$5:$XK$5,0))</f>
        <v>644.02064516129076</v>
      </c>
      <c r="Y25" s="421">
        <f>INDEX('Summary sales'!$A$6:$CA$50,MATCH($B25,'Summary sales'!$A$6:$A$50,0),MATCH($X$3,'Summary sales'!$A$7:$CA$7,0))</f>
        <v>319.13000000000466</v>
      </c>
      <c r="Z25" s="421">
        <f t="shared" ref="Z25:Z26" si="892">Y25-X25</f>
        <v>-324.8906451612861</v>
      </c>
      <c r="AA25" s="706">
        <f t="shared" ref="AA25:AA26" si="893">Y25/X25</f>
        <v>0.49552759278404906</v>
      </c>
      <c r="AB25" s="421">
        <f>INDEX('SO Januari 2026 rev.2'!$B$6:$BK$51,MATCH(B25,'SO Januari 2026 rev.2'!$B$6:$B$51,0),MATCH($AB$3,'SO Januari 2026 rev.2'!$B$5:$XK$5,0))</f>
        <v>5500</v>
      </c>
      <c r="AC25" s="421">
        <f>INDEX('Summary sales'!$A$6:$CA$50,MATCH($B25,'Summary sales'!$A$6:$A$50,0),MATCH($AB$3,'Summary sales'!$A$7:$CA$7,0))</f>
        <v>6023.7299999995157</v>
      </c>
      <c r="AD25" s="421">
        <f t="shared" ref="AD25:AD26" si="894">AC25-AB25</f>
        <v>523.72999999951571</v>
      </c>
      <c r="AE25" s="706">
        <f t="shared" ref="AE25:AE26" si="895">AC25/AB25</f>
        <v>1.0952236363635484</v>
      </c>
      <c r="AF25" s="421">
        <f>INDEX('SO Januari 2026 rev.2'!$B$6:$BK$51,MATCH(B25,'SO Januari 2026 rev.2'!$B$6:$B$51,0),MATCH($AF$3,'SO Januari 2026 rev.2'!$B$5:$XK$5,0))</f>
        <v>166.97064516129021</v>
      </c>
      <c r="AG25" s="421">
        <f>INDEX('Summary sales'!$A$6:$CA$50,MATCH($B25,'Summary sales'!$A$6:$A$50,0),MATCH($AF$3,'Summary sales'!$A$7:$CA$7,0))</f>
        <v>498.36999999999534</v>
      </c>
      <c r="AH25" s="421">
        <f t="shared" ref="AH25:AH26" si="896">AG25-AF25</f>
        <v>331.39935483870511</v>
      </c>
      <c r="AI25" s="706">
        <f t="shared" ref="AI25:AI26" si="897">AG25/AF25</f>
        <v>2.9847761534285273</v>
      </c>
      <c r="AJ25" s="421">
        <f>INDEX('SO Januari 2026 rev.2'!$B$6:$BK$51,MATCH(B25,'SO Januari 2026 rev.2'!$B$6:$B$51,0),MATCH($AJ$3,'SO Januari 2026 rev.2'!$B$5:$XK$5,0))</f>
        <v>603.76322580644887</v>
      </c>
      <c r="AK25" s="421">
        <f>INDEX('Summary sales'!$A$6:$CA$50,MATCH($B25,'Summary sales'!$A$6:$A$50,0),MATCH($AJ$3,'Summary sales'!$A$7:$CA$7,0))</f>
        <v>461.43999999994412</v>
      </c>
      <c r="AL25" s="421">
        <f t="shared" ref="AL25:AL26" si="898">AK25-AJ25</f>
        <v>-142.32322580650475</v>
      </c>
      <c r="AM25" s="706">
        <f t="shared" ref="AM25:AM26" si="899">AK25/AJ25</f>
        <v>0.76427311283093957</v>
      </c>
      <c r="AN25" s="421">
        <f>INDEX('SO Januari 2026 rev.2'!$B$6:$BK$51,MATCH(B25,'SO Januari 2026 rev.2'!$B$6:$B$51,0),MATCH($AN$3,'SO Januari 2026 rev.2'!$B$5:$XK$5,0))</f>
        <v>673.27548387096704</v>
      </c>
      <c r="AO25" s="421">
        <f>INDEX('Summary sales'!$A$6:$CA$50,MATCH($B25,'Summary sales'!$A$6:$A$50,0),MATCH($AN$3,'Summary sales'!$A$7:$CA$7,0))</f>
        <v>364.47000000008848</v>
      </c>
      <c r="AP25" s="421">
        <f t="shared" ref="AP25:AP26" si="900">AO25-AN25</f>
        <v>-308.80548387087856</v>
      </c>
      <c r="AQ25" s="706">
        <f t="shared" ref="AQ25:AQ26" si="901">AO25/AN25</f>
        <v>0.54133858833621062</v>
      </c>
      <c r="AR25" s="421">
        <f>INDEX('SO Januari 2026 rev.2'!$B$6:$BK$51,MATCH(B25,'SO Januari 2026 rev.2'!$B$6:$B$51,0),MATCH($AR$3,'SO Januari 2026 rev.2'!$B$5:$XK$5,0))</f>
        <v>4514.1990322580623</v>
      </c>
      <c r="AS25" s="421">
        <f>INDEX('Summary sales'!$A$6:$CA$50,MATCH($B25,'Summary sales'!$A$6:$A$50,0),MATCH($AR$3,'Summary sales'!$A$7:$CA$7,0))</f>
        <v>0</v>
      </c>
      <c r="AT25" s="421">
        <f t="shared" ref="AT25:AT26" si="902">AS25-AR25</f>
        <v>-4514.1990322580623</v>
      </c>
      <c r="AU25" s="706">
        <f t="shared" ref="AU25:AU26" si="903">AS25/AR25</f>
        <v>0</v>
      </c>
      <c r="AV25" s="421">
        <f>INDEX('SO Januari 2026 rev.2'!$B$6:$BK$51,MATCH(B25,'SO Januari 2026 rev.2'!$B$6:$B$51,0),MATCH($AV$3,'SO Januari 2026 rev.2'!$B$5:$XK$5,0))</f>
        <v>6823.0622580645213</v>
      </c>
      <c r="AW25" s="421">
        <f ca="1">INDEX('Summary sales'!$A$6:$CA$50,MATCH($B25,'Summary sales'!$A$6:$A$50,0),MATCH($AV$3,'Summary sales'!$A$7:$CA$7,0))</f>
        <v>3428.3799999998882</v>
      </c>
      <c r="AX25" s="421">
        <f t="shared" ref="AX25:AX26" ca="1" si="904">AW25-AV25</f>
        <v>-3394.6822580646331</v>
      </c>
      <c r="AY25" s="706">
        <f t="shared" ref="AY25:AY26" ca="1" si="905">AW25/AV25</f>
        <v>0.50246940015060149</v>
      </c>
      <c r="AZ25" s="421">
        <f>INDEX('SO Januari 2026 rev.2'!$B$6:$BK$51,MATCH(B25,'SO Januari 2026 rev.2'!$B$6:$B$51,0),MATCH($AZ$3,'SO Januari 2026 rev.2'!$B$5:$XK$5,0))</f>
        <v>2874.3264516129029</v>
      </c>
      <c r="BA25" s="421">
        <f>INDEX('Summary sales'!$A$6:$CA$50,MATCH($B25,'Summary sales'!$A$6:$A$50,0),MATCH($AZ$3,'Summary sales'!$A$7:$CA$7,0))</f>
        <v>0</v>
      </c>
      <c r="BB25" s="421">
        <f t="shared" ref="BB25:BB26" si="906">BA25-AZ25</f>
        <v>-2874.3264516129029</v>
      </c>
      <c r="BC25" s="706">
        <f t="shared" ref="BC25:BC26" si="907">BA25/AZ25</f>
        <v>0</v>
      </c>
      <c r="BD25" s="421">
        <f>INDEX('SO Januari 2026 rev.2'!$B$6:$BK$51,MATCH(B25,'SO Januari 2026 rev.2'!$B$6:$B$51,0),MATCH($BD$3,'SO Januari 2026 rev.2'!$B$5:$XK$5,0))</f>
        <v>500</v>
      </c>
      <c r="BE25" s="421">
        <f>INDEX('Summary sales'!$A$6:$CA$50,MATCH($B25,'Summary sales'!$A$6:$A$50,0),MATCH($BD$3,'Summary sales'!$A$7:$CA$7,0))</f>
        <v>0</v>
      </c>
      <c r="BF25" s="421">
        <f t="shared" ref="BF25:BF26" si="908">BE25-BD25</f>
        <v>-500</v>
      </c>
      <c r="BG25" s="706">
        <f t="shared" ref="BG25:BG26" si="909">BE25/BD25</f>
        <v>0</v>
      </c>
      <c r="BH25" s="421">
        <f>INDEX('SO Januari 2026 rev.2'!$B$6:$BK$51,MATCH(B25,'SO Januari 2026 rev.2'!$B$6:$B$51,0),MATCH($BH$3,'SO Januari 2026 rev.2'!$B$5:$XK$5,0))</f>
        <v>3600</v>
      </c>
      <c r="BI25" s="421">
        <f>INDEX('Summary sales'!$A$6:$CA$50,MATCH($B25,'Summary sales'!$A$6:$A$50,0),MATCH($BH$3,'Summary sales'!$A$7:$CA$7,0))</f>
        <v>1317.5300000000279</v>
      </c>
      <c r="BJ25" s="421">
        <f t="shared" ref="BJ25:BJ26" si="910">BI25-BH25</f>
        <v>-2282.4699999999721</v>
      </c>
      <c r="BK25" s="706">
        <f t="shared" ref="BK25:BK26" si="911">BI25/BH25</f>
        <v>0.3659805555555633</v>
      </c>
      <c r="BL25" s="421">
        <f>INDEX('SO Januari 2026 rev.2'!$B$6:$BK$51,MATCH(B25,'SO Januari 2026 rev.2'!$B$6:$B$51,0),MATCH($BL$3,'SO Januari 2026 rev.2'!$B$5:$XK$5,0))</f>
        <v>8706.0570967741915</v>
      </c>
      <c r="BM25" s="421">
        <f>INDEX('Summary sales'!$A$6:$CA$50,MATCH($B25,'Summary sales'!$A$6:$A$50,0),MATCH($BL$3,'Summary sales'!$A$7:$CA$7,0))</f>
        <v>7510.8300000000745</v>
      </c>
      <c r="BN25" s="421">
        <f t="shared" ref="BN25:BN26" si="912">BM25-BL25</f>
        <v>-1195.2270967741169</v>
      </c>
      <c r="BO25" s="706">
        <f t="shared" ref="BO25:BO26" si="913">BM25/BL25</f>
        <v>0.86271315665768167</v>
      </c>
      <c r="BP25" s="421">
        <f>INDEX('SO Januari 2026 rev.2'!$B$6:$BK$51,MATCH(B25,'SO Januari 2026 rev.2'!$B$6:$B$51,0),MATCH($BP$3,'SO Januari 2026 rev.2'!$B$5:$XK$5,0))</f>
        <v>926.09448387096791</v>
      </c>
      <c r="BQ25" s="421">
        <f>INDEX('Summary sales'!$A$6:$CA$50,MATCH($B25,'Summary sales'!$A$6:$A$50,0),MATCH($BP$3,'Summary sales'!$A$7:$CA$7,0))</f>
        <v>865.37800000002608</v>
      </c>
      <c r="BR25" s="421">
        <f t="shared" ref="BR25:BR26" si="914">BQ25-BP25</f>
        <v>-60.716483870941829</v>
      </c>
      <c r="BS25" s="706">
        <f t="shared" ref="BS25:BS26" si="915">BQ25/BP25</f>
        <v>0.93443813247093976</v>
      </c>
      <c r="BT25" s="421">
        <f>INDEX('SO Januari 2026 rev.2'!$B$6:$BK$51,MATCH(B25,'SO Januari 2026 rev.2'!$B$6:$B$51,0),MATCH($BT$3,'SO Januari 2026 rev.2'!$B$5:$XK$5,0))</f>
        <v>5500</v>
      </c>
      <c r="BU25" s="421">
        <f ca="1">INDEX('Summary sales'!$A$6:$CA$50,MATCH($B25,'Summary sales'!$A$6:$A$50,0),MATCH($BT$3,'Summary sales'!$A$7:$CA$7,0))</f>
        <v>0</v>
      </c>
      <c r="BV25" s="421">
        <f t="shared" ref="BV25:BV26" ca="1" si="916">BU25-BT25</f>
        <v>-5500</v>
      </c>
      <c r="BW25" s="706">
        <f t="shared" ref="BW25:BW26" ca="1" si="917">BU25/BT25</f>
        <v>0</v>
      </c>
      <c r="BX25" s="421">
        <f>INDEX('SO Januari 2026 rev.2'!$B$6:$BK$51,MATCH(B25,'SO Januari 2026 rev.2'!$B$6:$B$51,0),MATCH($BX$3,'SO Januari 2026 rev.2'!$B$5:$XK$5,0))</f>
        <v>70.054838709677327</v>
      </c>
      <c r="BY25" s="421">
        <f>INDEX('Summary sales'!$A$6:$CA$50,MATCH($B25,'Summary sales'!$A$6:$A$50,0),MATCH($BX$3,'Summary sales'!$A$7:$CA$7,0))</f>
        <v>0</v>
      </c>
      <c r="BZ25" s="421">
        <f t="shared" ref="BZ25:BZ26" si="918">BY25-BX25</f>
        <v>-70.054838709677327</v>
      </c>
      <c r="CA25" s="706">
        <f t="shared" ref="CA25:CA26" si="919">BY25/BX25</f>
        <v>0</v>
      </c>
      <c r="CB25" s="421">
        <f>INDEX('SO Januari 2026 rev.2'!$B$6:$BK$51,MATCH(B25,'SO Januari 2026 rev.2'!$B$6:$B$51,0),MATCH($CB$3,'SO Januari 2026 rev.2'!$B$5:$XK$5,0))</f>
        <v>89.451612903225808</v>
      </c>
      <c r="CC25" s="421">
        <f>INDEX('Summary sales'!$A$6:$CA$50,MATCH($B25,'Summary sales'!$A$6:$A$50,0),MATCH($CB$3,'Summary sales'!$A$7:$CA$7,0))</f>
        <v>101</v>
      </c>
      <c r="CD25" s="421">
        <f t="shared" ref="CD25:CD26" si="920">CC25-CB25</f>
        <v>11.548387096774192</v>
      </c>
      <c r="CE25" s="706">
        <f t="shared" ref="CE25:CE26" si="921">CC25/CB25</f>
        <v>1.1291020555355211</v>
      </c>
      <c r="CF25" s="421">
        <f>INDEX('SO Januari 2026 rev.2'!$B$6:$BK$51,MATCH(B25,'SO Januari 2026 rev.2'!$B$6:$B$51,0),MATCH($CF$3,'SO Januari 2026 rev.2'!$B$5:$XK$5,0))</f>
        <v>3500</v>
      </c>
      <c r="CG25" s="421">
        <f>INDEX('Summary sales'!$A$6:$CA$50,MATCH($B25,'Summary sales'!$A$6:$A$50,0),MATCH($CF$3,'Summary sales'!$A$7:$CA$7,0))</f>
        <v>1972.8000000002794</v>
      </c>
      <c r="CH25" s="421">
        <f t="shared" ref="CH25:CH26" si="922">CG25-CF25</f>
        <v>-1527.1999999997206</v>
      </c>
      <c r="CI25" s="706">
        <f t="shared" ref="CI25:CI26" si="923">CG25/CF25</f>
        <v>0.56365714285722268</v>
      </c>
      <c r="CJ25" s="421">
        <f>INDEX('SO Januari 2026 rev.2'!$B$6:$BK$51,MATCH(B25,'SO Januari 2026 rev.2'!$B$6:$B$51,0),MATCH($CJ$3,'SO Januari 2026 rev.2'!$B$5:$XK$5,0))</f>
        <v>0</v>
      </c>
      <c r="CK25" s="421">
        <f>INDEX('Summary sales'!$A$6:$CA$50,MATCH($B25,'Summary sales'!$A$6:$A$50,0),MATCH($CJ$3,'Summary sales'!$A$7:$CA$7,0))</f>
        <v>0</v>
      </c>
      <c r="CL25" s="421">
        <f t="shared" ref="CL25:CL26" si="924">CK25-CJ25</f>
        <v>0</v>
      </c>
      <c r="CM25" s="706" t="e">
        <f t="shared" ref="CM25:CM26" si="925">CK25/CJ25</f>
        <v>#DIV/0!</v>
      </c>
      <c r="CN25" s="421">
        <f>INDEX('SO Januari 2026 rev.2'!$B$6:$BK$51,MATCH(B25,'SO Januari 2026 rev.2'!$B$6:$B$51,0),MATCH($CN$3,'SO Januari 2026 rev.2'!$B$5:$XK$5,0))</f>
        <v>2901.4806451612722</v>
      </c>
      <c r="CO25" s="421">
        <f>INDEX('Summary sales'!$A$6:$CA$50,MATCH($B25,'Summary sales'!$A$6:$A$50,0),MATCH($CN$3,'Summary sales'!$A$7:$CA$7,0))</f>
        <v>510.70000000018626</v>
      </c>
      <c r="CP25" s="421">
        <f t="shared" ref="CP25:CP26" si="926">CO25-CN25</f>
        <v>-2390.7806451610859</v>
      </c>
      <c r="CQ25" s="706">
        <f t="shared" ref="CQ25:CQ26" si="927">CO25/CN25</f>
        <v>0.17601358149738758</v>
      </c>
      <c r="CR25" s="421">
        <f>INDEX('SO Januari 2026 rev.2'!$B$6:$BK$51,MATCH(B25,'SO Januari 2026 rev.2'!$B$6:$B$51,0),MATCH($CR$3,'SO Januari 2026 rev.2'!$B$5:$XK$5,0))</f>
        <v>3500</v>
      </c>
      <c r="CS25" s="421">
        <f>INDEX('Summary sales'!$A$6:$CA$50,MATCH($B25,'Summary sales'!$A$6:$A$50,0),MATCH($CR$3,'Summary sales'!$A$7:$CA$7,0))</f>
        <v>3837.6199999999953</v>
      </c>
      <c r="CT25" s="421">
        <f t="shared" ref="CT25:CT26" si="928">CS25-CR25</f>
        <v>337.61999999999534</v>
      </c>
      <c r="CU25" s="706">
        <f t="shared" ref="CU25:CU26" si="929">CS25/CR25</f>
        <v>1.0964628571428559</v>
      </c>
      <c r="CV25" s="421">
        <f>INDEX('SO Januari 2026 rev.2'!$B$6:$BK$51,MATCH(B25,'SO Januari 2026 rev.2'!$B$6:$B$51,0),MATCH($CV$3,'SO Januari 2026 rev.2'!$B$5:$XK$5,0))</f>
        <v>0</v>
      </c>
      <c r="CW25" s="421">
        <f>INDEX('Summary sales'!$A$6:$CA$50,MATCH($B25,'Summary sales'!$A$6:$A$50,0),MATCH($CV$3,'Summary sales'!$A$7:$CA$7,0))</f>
        <v>0</v>
      </c>
      <c r="CX25" s="421">
        <f t="shared" ref="CX25:CX26" si="930">CW25-CV25</f>
        <v>0</v>
      </c>
      <c r="CY25" s="706" t="e">
        <f t="shared" ref="CY25:CY26" si="931">CW25/CV25</f>
        <v>#DIV/0!</v>
      </c>
      <c r="CZ25" s="421">
        <f>INDEX('SO Januari 2026 rev.2'!$B$6:$BK$51,MATCH(B25,'SO Januari 2026 rev.2'!$B$6:$B$51,0),MATCH($CZ$3,'SO Januari 2026 rev.2'!$B$5:$XK$5,0))</f>
        <v>11659.554548387085</v>
      </c>
      <c r="DA25" s="421">
        <f>INDEX('Summary sales'!$A$6:$CA$50,MATCH($B25,'Summary sales'!$A$6:$A$50,0),MATCH($CZ$3,'Summary sales'!$A$7:$CA$7,0))</f>
        <v>12113.620999999344</v>
      </c>
      <c r="DB25" s="421">
        <f t="shared" ref="DB25:DB26" si="932">DA25-CZ25</f>
        <v>454.0664516122597</v>
      </c>
      <c r="DC25" s="706">
        <f t="shared" ref="DC25:DC26" si="933">DA25/CZ25</f>
        <v>1.0389437220545508</v>
      </c>
      <c r="DD25" s="421">
        <f>INDEX('SO Januari 2026 rev.2'!$B$6:$BK$51,MATCH(B25,'SO Januari 2026 rev.2'!$B$6:$B$51,0),MATCH($DD$3,'SO Januari 2026 rev.2'!$B$5:$XK$5,0))</f>
        <v>2020.8603225806428</v>
      </c>
      <c r="DE25" s="421">
        <f>INDEX('Summary sales'!$A$6:$CA$50,MATCH($B25,'Summary sales'!$A$6:$A$50,0),MATCH($DD$3,'Summary sales'!$A$7:$CA$7,0))</f>
        <v>1802.7800000002608</v>
      </c>
      <c r="DF25" s="421">
        <f t="shared" ref="DF25:DF26" si="934">DE25-DD25</f>
        <v>-218.08032258038202</v>
      </c>
      <c r="DG25" s="706">
        <f t="shared" ref="DG25:DG26" si="935">DE25/DD25</f>
        <v>0.8920854053377163</v>
      </c>
      <c r="DH25" s="421">
        <f>INDEX('SO Januari 2026 rev.2'!$B$6:$BK$51,MATCH(B25,'SO Januari 2026 rev.2'!$B$6:$B$51,0),MATCH($DH$3,'SO Januari 2026 rev.2'!$B$5:$XK$5,0))</f>
        <v>678.69999999999845</v>
      </c>
      <c r="DI25" s="421">
        <f>INDEX('Summary sales'!$A$6:$CA$50,MATCH($B25,'Summary sales'!$A$6:$A$50,0),MATCH($DH$3,'Summary sales'!$A$7:$CA$7,0))</f>
        <v>944.21999999997206</v>
      </c>
      <c r="DJ25" s="421">
        <f t="shared" ref="DJ25:DJ26" si="936">DI25-DH25</f>
        <v>265.51999999997361</v>
      </c>
      <c r="DK25" s="706">
        <f t="shared" ref="DK25:DK26" si="937">DI25/DH25</f>
        <v>1.3912185059672524</v>
      </c>
      <c r="DL25" s="421">
        <f>INDEX('SO Januari 2026 rev.2'!$B$6:$BK$51,MATCH(B25,'SO Januari 2026 rev.2'!$B$6:$B$51,0),MATCH($DL$3,'SO Januari 2026 rev.2'!$B$5:$XK$5,0))</f>
        <v>7121.8519354838754</v>
      </c>
      <c r="DM25" s="421">
        <f>INDEX('Summary sales'!$A$6:$CA$50,MATCH($B25,'Summary sales'!$A$6:$A$50,0),MATCH($DL$3,'Summary sales'!$A$7:$CA$7,0))</f>
        <v>0</v>
      </c>
      <c r="DN25" s="421">
        <f t="shared" ref="DN25:DN26" si="938">DM25-DL25</f>
        <v>-7121.8519354838754</v>
      </c>
      <c r="DO25" s="706">
        <f t="shared" ref="DO25:DO26" si="939">DM25/DL25</f>
        <v>0</v>
      </c>
      <c r="DP25" s="421">
        <f>INDEX('SO Januari 2026 rev.2'!$B$6:$BK$51,MATCH(B25,'SO Januari 2026 rev.2'!$B$6:$B$51,0),MATCH($DP$3,'SO Januari 2026 rev.2'!$B$5:$XK$5,0))</f>
        <v>2943.876774193548</v>
      </c>
      <c r="DQ25" s="421">
        <f>INDEX('Summary sales'!$A$6:$CA$50,MATCH($B25,'Summary sales'!$A$6:$A$50,0),MATCH($DP$3,'Summary sales'!$A$7:$CA$7,0))</f>
        <v>0</v>
      </c>
      <c r="DR25" s="421">
        <f t="shared" ref="DR25:DR26" si="940">DQ25-DP25</f>
        <v>-2943.876774193548</v>
      </c>
      <c r="DS25" s="706">
        <f t="shared" ref="DS25:DS26" si="941">DQ25/DP25</f>
        <v>0</v>
      </c>
      <c r="DT25" s="421">
        <f>INDEX('SO Januari 2026 rev.2'!$B$6:$BK$51,MATCH(B25,'SO Januari 2026 rev.2'!$B$6:$B$51,0),MATCH($DT$3,'SO Januari 2026 rev.2'!$B$5:$XK$5,0))</f>
        <v>2043.2745161290325</v>
      </c>
      <c r="DU25" s="421">
        <f>INDEX('Summary sales'!$A$6:$CA$50,MATCH($B25,'Summary sales'!$A$6:$A$50,0),MATCH($DT$3,'Summary sales'!$A$7:$CA$7,0))</f>
        <v>1062.2199999999721</v>
      </c>
      <c r="DV25" s="421">
        <f t="shared" ref="DV25:DV26" si="942">DU25-DT25</f>
        <v>-981.0545161290604</v>
      </c>
      <c r="DW25" s="706">
        <f t="shared" ref="DW25:DW26" si="943">DU25/DT25</f>
        <v>0.51986161997083946</v>
      </c>
      <c r="DX25" s="421">
        <f>INDEX('SO Januari 2026 rev.2'!$B$6:$BK$51,MATCH(B25,'SO Januari 2026 rev.2'!$B$6:$B$51,0),MATCH($DX$3,'SO Januari 2026 rev.2'!$B$5:$XK$5,0))</f>
        <v>1439.5303225806451</v>
      </c>
      <c r="DY25" s="421">
        <f>INDEX('Summary sales'!$A$6:$CA$50,MATCH($B25,'Summary sales'!$A$6:$A$50,0),MATCH($DX$3,'Summary sales'!$A$7:$CA$7,0))</f>
        <v>2122.1300000000047</v>
      </c>
      <c r="DZ25" s="421">
        <f t="shared" ref="DZ25:DZ26" si="944">DY25-DX25</f>
        <v>682.59967741935952</v>
      </c>
      <c r="EA25" s="706">
        <f t="shared" ref="EA25:EA26" si="945">DY25/DX25</f>
        <v>1.4741822153462274</v>
      </c>
      <c r="EB25" s="421">
        <f>INDEX('SO Januari 2026 rev.2'!$B$6:$BK$51,MATCH(B25,'SO Januari 2026 rev.2'!$B$6:$B$51,0),MATCH($EB$3,'SO Januari 2026 rev.2'!$B$5:$XK$5,0))</f>
        <v>260.97419354838746</v>
      </c>
      <c r="EC25" s="421">
        <f>INDEX('Summary sales'!$A$6:$CA$50,MATCH($B25,'Summary sales'!$A$6:$A$50,0),MATCH($EB$3,'Summary sales'!$A$7:$CA$7,0))</f>
        <v>0</v>
      </c>
      <c r="ED25" s="421">
        <f t="shared" ref="ED25:ED26" si="946">EC25-EB25</f>
        <v>-260.97419354838746</v>
      </c>
      <c r="EE25" s="706">
        <f t="shared" ref="EE25:EE26" si="947">EC25/EB25</f>
        <v>0</v>
      </c>
      <c r="EF25" s="421">
        <f>INDEX('SO Januari 2026 rev.2'!$B$6:$BK$51,MATCH(B25,'SO Januari 2026 rev.2'!$B$6:$B$51,0),MATCH($EF$3,'SO Januari 2026 rev.2'!$B$5:$XK$5,0))</f>
        <v>11007.047419354845</v>
      </c>
      <c r="EG25" s="421">
        <f>INDEX('Summary sales'!$A$6:$CA$50,MATCH($B25,'Summary sales'!$A$6:$A$50,0),MATCH($EF$3,'Summary sales'!$A$7:$CA$7,0))</f>
        <v>10456.819999999832</v>
      </c>
      <c r="EH25" s="421">
        <f t="shared" ref="EH25:EH26" si="948">EG25-EF25</f>
        <v>-550.2274193550129</v>
      </c>
      <c r="EI25" s="706">
        <f t="shared" ref="EI25:EI26" si="949">EG25/EF25</f>
        <v>0.95001135196460673</v>
      </c>
      <c r="EJ25" s="421">
        <f>INDEX('SO Januari 2026 rev.2'!$B$6:$BK$51,MATCH(B25,'SO Januari 2026 rev.2'!$B$6:$B$51,0),MATCH($EJ$3,'SO Januari 2026 rev.2'!$B$5:$XK$5,0))</f>
        <v>2999.5448387096776</v>
      </c>
      <c r="EK25" s="421">
        <f>INDEX('Summary sales'!$A$6:$CA$50,MATCH($B25,'Summary sales'!$A$6:$A$50,0),MATCH($EJ$3,'Summary sales'!$A$7:$CA$7,0))</f>
        <v>1878.3499999998603</v>
      </c>
      <c r="EL25" s="421">
        <f t="shared" ref="EL25:EL26" si="950">EK25-EJ25</f>
        <v>-1121.1948387098173</v>
      </c>
      <c r="EM25" s="706">
        <f t="shared" ref="EM25:EM26" si="951">EK25/EJ25</f>
        <v>0.62621167577140646</v>
      </c>
      <c r="EN25" s="421">
        <f>INDEX('SO Januari 2026 rev.2'!$B$6:$BK$51,MATCH(B25,'SO Januari 2026 rev.2'!$B$6:$B$51,0),MATCH($EN$3,'SO Januari 2026 rev.2'!$B$5:$XK$5,0))</f>
        <v>3799.6741935483842</v>
      </c>
      <c r="EO25" s="421">
        <f>INDEX('Summary sales'!$A$6:$CA$50,MATCH($B25,'Summary sales'!$A$6:$A$50,0),MATCH($EN$3,'Summary sales'!$A$7:$CA$7,0))</f>
        <v>0</v>
      </c>
      <c r="EP25" s="421">
        <f t="shared" ref="EP25:EP26" si="952">EO25-EN25</f>
        <v>-3799.6741935483842</v>
      </c>
      <c r="EQ25" s="706">
        <f t="shared" ref="EQ25:EQ26" si="953">EO25/EN25</f>
        <v>0</v>
      </c>
      <c r="ER25" s="421">
        <f>INDEX('SO Januari 2026 rev.2'!$B$6:$BK$51,MATCH(B25,'SO Januari 2026 rev.2'!$B$6:$B$51,0),MATCH($ER$3,'SO Januari 2026 rev.2'!$B$5:$XK$5,0))</f>
        <v>5500</v>
      </c>
      <c r="ES25" s="421">
        <f>INDEX('Summary sales'!$A$6:$CA$50,MATCH(B25,'Summary sales'!$A$6:$A$50,0),MATCH($ER$3,'Summary sales'!$A$7:$CA$7,0))</f>
        <v>31.159999999916181</v>
      </c>
      <c r="ET25" s="421">
        <f t="shared" ref="ET25:ET26" si="954">ES25-ER25</f>
        <v>-5468.8400000000838</v>
      </c>
      <c r="EU25" s="706">
        <f t="shared" ref="EU25:EU26" si="955">ES25/ER25</f>
        <v>5.665454545439306E-3</v>
      </c>
      <c r="EV25" s="421">
        <f>INDEX('SO Januari 2026 rev.2'!$B$6:$BK$51,MATCH(B25,'SO Januari 2026 rev.2'!$B$6:$B$51,0),MATCH($EV$3,'SO Januari 2026 rev.2'!$B$5:$XK$5,0))</f>
        <v>5776.689677419351</v>
      </c>
      <c r="EW25" s="421">
        <f>INDEX('Summary sales'!$A$6:$CA$50,MATCH($B25,'Summary sales'!$A$6:$A$50,0),MATCH($EV$3,'Summary sales'!$A$7:$CA$7,0))</f>
        <v>3114.4499999999534</v>
      </c>
      <c r="EX25" s="421">
        <f t="shared" ref="EX25:EX26" si="956">EW25-EV25</f>
        <v>-2662.2396774193976</v>
      </c>
      <c r="EY25" s="706">
        <f t="shared" ref="EY25:EY26" si="957">EW25/EV25</f>
        <v>0.53914095683105601</v>
      </c>
      <c r="EZ25" s="421">
        <f>INDEX('SO Januari 2026 rev.2'!$B$6:$BK$51,MATCH(B25,'SO Januari 2026 rev.2'!$B$6:$B$51,0),MATCH($EZ$3,'SO Januari 2026 rev.2'!$B$5:$XK$5,0))</f>
        <v>24000</v>
      </c>
      <c r="FA25" s="421">
        <f>INDEX('Summary sales'!$A$6:$CA$50,MATCH($B25,'Summary sales'!$A$6:$A$50,0),MATCH($EZ$3,'Summary sales'!$A$7:$CA$7,0))</f>
        <v>31901.479999999516</v>
      </c>
      <c r="FB25" s="421">
        <f t="shared" ref="FB25:FB26" si="958">FA25-EZ25</f>
        <v>7901.4799999995157</v>
      </c>
      <c r="FC25" s="706">
        <f t="shared" ref="FC25:FC26" si="959">FA25/EZ25</f>
        <v>1.3292283333333133</v>
      </c>
      <c r="FD25" s="421">
        <f>INDEX('SO Januari 2026 rev.2'!$B$6:$BK$51,MATCH(B25,'SO Januari 2026 rev.2'!$B$6:$B$51,0),MATCH($FD$3,'SO Januari 2026 rev.2'!$B$5:$XK$5,0))</f>
        <v>8000</v>
      </c>
      <c r="FE25" s="421">
        <f>INDEX('Summary sales'!$A$6:$CA$50,MATCH(B25,'Summary sales'!$A$6:$A$50,0),MATCH($FD$3,'Summary sales'!$A$7:$CA$7,0))</f>
        <v>6340.3300000000745</v>
      </c>
      <c r="FF25" s="421">
        <f t="shared" ref="FF25:FF26" si="960">FE25-FD25</f>
        <v>-1659.6699999999255</v>
      </c>
      <c r="FG25" s="706">
        <f t="shared" ref="FG25:FG26" si="961">FE25/FD25</f>
        <v>0.7925412500000093</v>
      </c>
      <c r="FH25" s="421">
        <f>INDEX('SO Januari 2026 rev.2'!$B$6:$BK$51,MATCH(B25,'SO Januari 2026 rev.2'!$B$6:$B$51,0),MATCH($FH$3,'SO Januari 2026 rev.2'!$B$5:$XK$5,0))</f>
        <v>2105.6477419354865</v>
      </c>
      <c r="FI25" s="421">
        <f>INDEX('Summary sales'!$A$6:$CA$50,MATCH(B25,'Summary sales'!$A$6:$A$50,0),MATCH($FH$3,'Summary sales'!$A$7:$CA$7,0))</f>
        <v>5789.7000000001863</v>
      </c>
      <c r="FJ25" s="421">
        <f t="shared" ref="FJ25:FJ26" si="962">FI25-FH25</f>
        <v>3684.0522580646998</v>
      </c>
      <c r="FK25" s="706">
        <f t="shared" ref="FK25:FK26" si="963">FI25/FH25</f>
        <v>2.7496052092162206</v>
      </c>
      <c r="FL25" s="421">
        <f>INDEX('SO Januari 2026 rev.2'!$B$6:$BK$51,MATCH(B25,'SO Januari 2026 rev.2'!$B$6:$B$51,0),MATCH($FL$3,'SO Januari 2026 rev.2'!$B$5:$XK$5,0))</f>
        <v>0</v>
      </c>
      <c r="FM25" s="421">
        <f>INDEX('Summary sales'!$A$6:$CA$50,MATCH(B25,'Summary sales'!$A$6:$A$50,0),MATCH($FL$3,'Summary sales'!$A$7:$CA$7,0))</f>
        <v>0</v>
      </c>
      <c r="FN25" s="421">
        <f t="shared" ref="FN25:FN26" si="964">FM25-FL25</f>
        <v>0</v>
      </c>
      <c r="FO25" s="706" t="e">
        <f t="shared" ref="FO25:FO26" si="965">FM25/FL25</f>
        <v>#DIV/0!</v>
      </c>
      <c r="FP25" s="421">
        <f>INDEX('SO Januari 2026 rev.2'!$B$6:$BK$51,MATCH(B25,'SO Januari 2026 rev.2'!$B$6:$B$51,0),MATCH($FP$3,'SO Januari 2026 rev.2'!$B$5:$XK$5,0))</f>
        <v>0</v>
      </c>
      <c r="FQ25" s="421">
        <f>INDEX('Summary sales'!$A$6:$CA$50,MATCH(B25,'Summary sales'!$A$6:$A$50,0),MATCH($FP$3,'Summary sales'!$A$7:$CA$7,0))</f>
        <v>0</v>
      </c>
      <c r="FR25" s="421">
        <f t="shared" ref="FR25:FR26" si="966">FQ25-FP25</f>
        <v>0</v>
      </c>
      <c r="FS25" s="706" t="e">
        <f t="shared" ref="FS25:FS26" si="967">FQ25/FP25</f>
        <v>#DIV/0!</v>
      </c>
      <c r="FT25" s="421">
        <f>INDEX('SO Januari 2026 rev.2'!$B$6:$BK$51,MATCH(B25,'SO Januari 2026 rev.2'!$B$6:$B$51,0),MATCH($FT$3,'SO Januari 2026 rev.2'!$B$5:$XK$5,0))</f>
        <v>726.8151612903232</v>
      </c>
      <c r="FU25" s="421">
        <f>INDEX('Summary sales'!$A$6:$CA$50,MATCH(B25,'Summary sales'!$A$6:$A$50,0),MATCH($FT$3,'Summary sales'!$A$7:$CA$7,0))</f>
        <v>706.21999999997206</v>
      </c>
      <c r="FV25" s="421">
        <f t="shared" ref="FV25:FV26" si="968">FU25-FT25</f>
        <v>-20.595161290351143</v>
      </c>
      <c r="FW25" s="706">
        <f t="shared" ref="FW25:FW26" si="969">FU25/FT25</f>
        <v>0.97166382543012952</v>
      </c>
      <c r="FX25" s="421">
        <f>INDEX('SO Januari 2026 rev.2'!$B$6:$BK$51,MATCH(B25,'SO Januari 2026 rev.2'!$B$6:$B$51,0),MATCH($FX$3,'SO Januari 2026 rev.2'!$B$5:$XK$5,0))</f>
        <v>0</v>
      </c>
      <c r="FY25" s="421">
        <f>INDEX('Summary sales'!$A$6:$CA$50,MATCH(B25,'Summary sales'!$A$6:$A$50,0),MATCH($FX$3,'Summary sales'!$A$7:$CA$7,0))</f>
        <v>0</v>
      </c>
      <c r="FZ25" s="421">
        <f t="shared" ref="FZ25:FZ26" si="970">FY25-FX25</f>
        <v>0</v>
      </c>
      <c r="GA25" s="706" t="e">
        <f t="shared" ref="GA25:GA26" si="971">FY25/FX25</f>
        <v>#DIV/0!</v>
      </c>
      <c r="GB25" s="421">
        <f>INDEX('SO Januari 2026 rev.2'!$B$6:$BK$51,MATCH(B25,'SO Januari 2026 rev.2'!$B$6:$B$51,0),MATCH($GB$3,'SO Januari 2026 rev.2'!$B$5:$XK$5,0))</f>
        <v>3018.0416129032269</v>
      </c>
      <c r="GC25" s="421">
        <f>INDEX('Summary sales'!$A$6:$CA$50,MATCH(B25,'Summary sales'!$A$6:$A$50,0),MATCH($GB$3,'Summary sales'!$A$7:$CA$7,0))</f>
        <v>3556.7200000002049</v>
      </c>
      <c r="GD25" s="421">
        <f t="shared" ref="GD25:GD26" si="972">GC25-GB25</f>
        <v>538.67838709697799</v>
      </c>
      <c r="GE25" s="706">
        <f t="shared" ref="GE25:GE26" si="973">GC25/GB25</f>
        <v>1.1784860701701168</v>
      </c>
      <c r="GF25" s="421">
        <f>INDEX('SO Januari 2026 rev.2'!$B$6:$BK$51,MATCH(B25,'SO Januari 2026 rev.2'!$B$6:$B$51,0),MATCH($GF$3,'SO Januari 2026 rev.2'!$B$5:$XK$5,0))</f>
        <v>2044.9996774193546</v>
      </c>
      <c r="GG25" s="421">
        <f>INDEX('Summary sales'!$A$6:$CA$50,MATCH(B25,'Summary sales'!$A$6:$A$50,0),MATCH($GF$3,'Summary sales'!$A$7:$CA$7,0))</f>
        <v>0</v>
      </c>
      <c r="GH25" s="421">
        <f t="shared" ref="GH25:GH26" si="974">GG25-GF25</f>
        <v>-2044.9996774193546</v>
      </c>
      <c r="GI25" s="706">
        <f t="shared" ref="GI25:GI26" si="975">GG25/GF25</f>
        <v>0</v>
      </c>
      <c r="GJ25" s="421">
        <f>INDEX('SO Januari 2026 rev.2'!$B$6:$BK$51,MATCH(B25,'SO Januari 2026 rev.2'!$B$6:$B$51,0),MATCH($GJ$3,'SO Januari 2026 rev.2'!$B$5:$XK$5,0))</f>
        <v>369.61070967741654</v>
      </c>
      <c r="GK25" s="421">
        <f>INDEX('Summary sales'!$A$6:$CA$50,MATCH(B25,'Summary sales'!$A$6:$A$50,0),MATCH($GJ$3,'Summary sales'!$A$7:$CA$7,0))</f>
        <v>248.57000000006519</v>
      </c>
      <c r="GL25" s="421">
        <f t="shared" ref="GL25:GL26" si="976">GK25-GJ25</f>
        <v>-121.04070967735134</v>
      </c>
      <c r="GM25" s="706">
        <f t="shared" ref="GM25:GM26" si="977">GK25/GJ25</f>
        <v>0.67251839162617477</v>
      </c>
      <c r="GN25" s="421">
        <f>INDEX('SO Januari 2026 rev.2'!$B$6:$BK$51,MATCH(B25,'SO Januari 2026 rev.2'!$B$6:$B$51,0),MATCH($GN$3,'SO Januari 2026 rev.2'!$B$5:$XK$5,0))</f>
        <v>0</v>
      </c>
      <c r="GO25" s="421">
        <f>INDEX('Summary sales'!$A$6:$CA$50,MATCH(B25,'Summary sales'!$A$6:$A$50,0),MATCH($GN$3,'Summary sales'!$A$7:$CA$7,0))</f>
        <v>0</v>
      </c>
      <c r="GP25" s="421">
        <f t="shared" ref="GP25:GP26" si="978">GO25-GN25</f>
        <v>0</v>
      </c>
      <c r="GQ25" s="706" t="e">
        <f t="shared" ref="GQ25:GQ26" si="979">GO25/GN25</f>
        <v>#DIV/0!</v>
      </c>
      <c r="GR25" s="421">
        <f>INDEX('SO Januari 2026 rev.2'!$B$6:$BK$51,MATCH(B25,'SO Januari 2026 rev.2'!$B$6:$B$51,0),MATCH($GR$3,'SO Januari 2026 rev.2'!$B$5:$XK$5,0))</f>
        <v>3500</v>
      </c>
      <c r="GS25" s="421">
        <f>INDEX('Summary sales'!$A$6:$CA$50,MATCH($B25,'Summary sales'!$A$6:$A$50,0),MATCH($GR$3,'Summary sales'!$A$7:$CA$7,0))</f>
        <v>1274.4280000003055</v>
      </c>
      <c r="GT25" s="421">
        <f t="shared" ref="GT25:GT26" si="980">GS25-GR25</f>
        <v>-2225.5719999996945</v>
      </c>
      <c r="GU25" s="706">
        <f t="shared" ref="GU25:GU26" si="981">GS25/GR25</f>
        <v>0.364122285714373</v>
      </c>
      <c r="GV25" s="421">
        <f>INDEX('SO Januari 2026 rev.2'!$B$6:$BK$51,MATCH(B25,'SO Januari 2026 rev.2'!$B$6:$B$51,0),MATCH($GV$3,'SO Januari 2026 rev.2'!$B$5:$XK$5,0))</f>
        <v>1121.900322580635</v>
      </c>
      <c r="GW25" s="421">
        <f>INDEX('Summary sales'!$A$6:$CA$50,MATCH($B25,'Summary sales'!$A$6:$A$50,0),MATCH($GV$3,'Summary sales'!$A$7:$CA$7,0))</f>
        <v>0</v>
      </c>
      <c r="GX25" s="421">
        <f t="shared" ref="GX25:GX26" si="982">GW25-GV25</f>
        <v>-1121.900322580635</v>
      </c>
      <c r="GY25" s="706">
        <f t="shared" ref="GY25:GY26" si="983">GW25/GV25</f>
        <v>0</v>
      </c>
      <c r="GZ25" s="421">
        <f>INDEX('SO Januari 2026 rev.2'!$B$6:$BK$51,MATCH(B25,'SO Januari 2026 rev.2'!$B$6:$B$51,0),MATCH($GZ$3,'SO Januari 2026 rev.2'!$B$5:$XK$5,0))</f>
        <v>1500</v>
      </c>
      <c r="HA25" s="421">
        <f>INDEX('Summary sales'!$A$6:$CA$50,MATCH(B25,'Summary sales'!$A$6:$A$50,0),MATCH($GZ$3,'Summary sales'!$A$7:$CA$7,0))</f>
        <v>1696.4239999999991</v>
      </c>
      <c r="HB25" s="421">
        <f t="shared" ref="HB25:HB26" si="984">HA25-GZ25</f>
        <v>196.42399999999907</v>
      </c>
      <c r="HC25" s="706">
        <f t="shared" ref="HC25:HC26" si="985">HA25/GZ25</f>
        <v>1.1309493333333327</v>
      </c>
      <c r="HD25" s="421">
        <f>INDEX('SO Januari 2026 rev.2'!$B$6:$BK$51,MATCH(B25,'SO Januari 2026 rev.2'!$B$6:$B$51,0),MATCH($HD$3,'SO Januari 2026 rev.2'!$B$5:$XK$5,0))</f>
        <v>2549.7025806451697</v>
      </c>
      <c r="HE25" s="421">
        <f>INDEX('Summary sales'!$A$6:$CA$50,MATCH(B25,'Summary sales'!$A$6:$A$50,0),MATCH($HD$3,'Summary sales'!$A$7:$CA$7,0))</f>
        <v>5012.2600000002421</v>
      </c>
      <c r="HF25" s="421">
        <f t="shared" ref="HF25:HF26" si="986">HE25-HD25</f>
        <v>2462.5574193550724</v>
      </c>
      <c r="HG25" s="706">
        <f t="shared" ref="HG25:HG26" si="987">HE25/HD25</f>
        <v>1.9658214405273706</v>
      </c>
      <c r="HH25" s="421">
        <f>INDEX('SO Januari 2026 rev.2'!$B$6:$BK$51,MATCH(B25,'SO Januari 2026 rev.2'!$B$6:$B$51,0),MATCH($HH$3,'SO Januari 2026 rev.2'!$B$5:$XK$5,0))</f>
        <v>0</v>
      </c>
      <c r="HI25" s="421">
        <f>INDEX('Summary sales'!$A$6:$CA$50,MATCH(B25,'Summary sales'!$A$6:$A$50,0),MATCH($HH$3,'Summary sales'!$A$7:$CA$7,0))</f>
        <v>0</v>
      </c>
      <c r="HJ25" s="421">
        <f t="shared" ref="HJ25:HJ26" si="988">HI25-HH25</f>
        <v>0</v>
      </c>
      <c r="HK25" s="707" t="e">
        <f t="shared" ref="HK25:HK26" si="989">HI25/HH25</f>
        <v>#DIV/0!</v>
      </c>
    </row>
    <row r="26" spans="1:219" s="451" customFormat="1" ht="15" customHeight="1">
      <c r="A26" s="770"/>
      <c r="B26" s="463">
        <f t="shared" si="880"/>
        <v>46040</v>
      </c>
      <c r="C26" s="463" t="str">
        <f t="shared" si="881"/>
        <v>Mgg</v>
      </c>
      <c r="D26" s="421">
        <f>SUMIF($H$4:$HJ$4,$D$4,H26:HJ26)</f>
        <v>165505.47038709672</v>
      </c>
      <c r="E26" s="421">
        <f ca="1">SUMIF($H$4:$HJ$4,$E$4,H26:HJ26)</f>
        <v>128005.91500000475</v>
      </c>
      <c r="F26" s="421">
        <f t="shared" ca="1" si="882"/>
        <v>-37499.555387091968</v>
      </c>
      <c r="G26" s="706">
        <f t="shared" ca="1" si="883"/>
        <v>0.77342407293616844</v>
      </c>
      <c r="H26" s="421">
        <f>INDEX('SO Januari 2026 rev.2'!$B$6:$BK$51,MATCH(B26,'SO Januari 2026 rev.2'!$B$6:$B$51,0),MATCH($H$3,'SO Januari 2026 rev.2'!$B$5:$XK$5,0))</f>
        <v>812.17000000000064</v>
      </c>
      <c r="I26" s="421">
        <f>INDEX('Summary sales'!$A$6:$CA$50,MATCH(B26,'Summary sales'!$A$6:$A$50,0),MATCH($H$3,'Summary sales'!$A$7:$CA$7,0))</f>
        <v>859.95999999996275</v>
      </c>
      <c r="J26" s="421">
        <f t="shared" si="884"/>
        <v>47.789999999962106</v>
      </c>
      <c r="K26" s="706">
        <f t="shared" si="885"/>
        <v>1.058842360589485</v>
      </c>
      <c r="L26" s="421">
        <f>INDEX('SO Januari 2026 rev.2'!$B$6:$BK$51,MATCH(B26,'SO Januari 2026 rev.2'!$B$6:$B$51,0),MATCH($L$3,'SO Januari 2026 rev.2'!$B$5:$XK$5,0))</f>
        <v>3000</v>
      </c>
      <c r="M26" s="421">
        <f>INDEX('Summary sales'!$A$6:$CA$50,MATCH($B26,'Summary sales'!$A$6:$A$50,0),MATCH($L$3,'Summary sales'!$A$7:$CA$7,0))</f>
        <v>3565.3300000000745</v>
      </c>
      <c r="N26" s="421">
        <f t="shared" si="886"/>
        <v>565.33000000007451</v>
      </c>
      <c r="O26" s="706">
        <f t="shared" si="887"/>
        <v>1.1884433333333582</v>
      </c>
      <c r="P26" s="421">
        <f>INDEX('SO Januari 2026 rev.2'!$B$6:$BK$51,MATCH(B26,'SO Januari 2026 rev.2'!$B$6:$B$51,0),MATCH($P$3,'SO Januari 2026 rev.2'!$B$5:$XK$5,0))</f>
        <v>1129.7312903225857</v>
      </c>
      <c r="Q26" s="421">
        <f>INDEX('Summary sales'!$A$6:$CA$50,MATCH($B26,'Summary sales'!$A$6:$A$50,0),MATCH($P$3,'Summary sales'!$A$7:$CA$7,0))</f>
        <v>686.95000000018626</v>
      </c>
      <c r="R26" s="421">
        <f t="shared" si="888"/>
        <v>-442.7812903223994</v>
      </c>
      <c r="S26" s="706">
        <f t="shared" si="889"/>
        <v>0.60806494950142809</v>
      </c>
      <c r="T26" s="421">
        <f>INDEX('SO Januari 2026 rev.2'!$B$6:$BK$51,MATCH(B26,'SO Januari 2026 rev.2'!$B$6:$B$51,0),MATCH($T$3,'SO Januari 2026 rev.2'!$B$5:$XK$5,0))</f>
        <v>3282.5161290322658</v>
      </c>
      <c r="U26" s="421">
        <f>INDEX('Summary sales'!$A$6:$CA$50,MATCH($B26,'Summary sales'!$A$6:$A$50,0),MATCH($T$3,'Summary sales'!$A$7:$CA$7,0))</f>
        <v>0</v>
      </c>
      <c r="V26" s="421">
        <f t="shared" si="890"/>
        <v>-3282.5161290322658</v>
      </c>
      <c r="W26" s="706">
        <f t="shared" si="891"/>
        <v>0</v>
      </c>
      <c r="X26" s="421">
        <f>INDEX('SO Januari 2026 rev.2'!$B$6:$BK$51,MATCH(B26,'SO Januari 2026 rev.2'!$B$6:$B$51,0),MATCH($X$3,'SO Januari 2026 rev.2'!$B$5:$XK$5,0))</f>
        <v>644.02064516129076</v>
      </c>
      <c r="Y26" s="421">
        <f>INDEX('Summary sales'!$A$6:$CA$50,MATCH($B26,'Summary sales'!$A$6:$A$50,0),MATCH($X$3,'Summary sales'!$A$7:$CA$7,0))</f>
        <v>499.46999999997206</v>
      </c>
      <c r="Z26" s="421">
        <f t="shared" si="892"/>
        <v>-144.5506451613187</v>
      </c>
      <c r="AA26" s="706">
        <f t="shared" si="893"/>
        <v>0.77554967181973344</v>
      </c>
      <c r="AB26" s="421">
        <f>INDEX('SO Januari 2026 rev.2'!$B$6:$BK$51,MATCH(B26,'SO Januari 2026 rev.2'!$B$6:$B$51,0),MATCH($AB$3,'SO Januari 2026 rev.2'!$B$5:$XK$5,0))</f>
        <v>5500</v>
      </c>
      <c r="AC26" s="421">
        <f>INDEX('Summary sales'!$A$6:$CA$50,MATCH($B26,'Summary sales'!$A$6:$A$50,0),MATCH($AB$3,'Summary sales'!$A$7:$CA$7,0))</f>
        <v>6098.2600000007078</v>
      </c>
      <c r="AD26" s="421">
        <f t="shared" si="894"/>
        <v>598.26000000070781</v>
      </c>
      <c r="AE26" s="706">
        <f t="shared" si="895"/>
        <v>1.1087745454546742</v>
      </c>
      <c r="AF26" s="421">
        <f>INDEX('SO Januari 2026 rev.2'!$B$6:$BK$51,MATCH(B26,'SO Januari 2026 rev.2'!$B$6:$B$51,0),MATCH($AF$3,'SO Januari 2026 rev.2'!$B$5:$XK$5,0))</f>
        <v>166.97064516129021</v>
      </c>
      <c r="AG26" s="421">
        <f>INDEX('Summary sales'!$A$6:$CA$50,MATCH($B26,'Summary sales'!$A$6:$A$50,0),MATCH($AF$3,'Summary sales'!$A$7:$CA$7,0))</f>
        <v>401.26000000000931</v>
      </c>
      <c r="AH26" s="421">
        <f t="shared" si="896"/>
        <v>234.28935483871911</v>
      </c>
      <c r="AI26" s="706">
        <f t="shared" si="897"/>
        <v>2.4031769153937232</v>
      </c>
      <c r="AJ26" s="421">
        <f>INDEX('SO Januari 2026 rev.2'!$B$6:$BK$51,MATCH(B26,'SO Januari 2026 rev.2'!$B$6:$B$51,0),MATCH($AJ$3,'SO Januari 2026 rev.2'!$B$5:$XK$5,0))</f>
        <v>603.76322580644887</v>
      </c>
      <c r="AK26" s="421">
        <f>INDEX('Summary sales'!$A$6:$CA$50,MATCH($B26,'Summary sales'!$A$6:$A$50,0),MATCH($AJ$3,'Summary sales'!$A$7:$CA$7,0))</f>
        <v>469</v>
      </c>
      <c r="AL26" s="421">
        <f t="shared" si="898"/>
        <v>-134.76322580644887</v>
      </c>
      <c r="AM26" s="706">
        <f t="shared" si="899"/>
        <v>0.77679457766503568</v>
      </c>
      <c r="AN26" s="421">
        <f>INDEX('SO Januari 2026 rev.2'!$B$6:$BK$51,MATCH(B26,'SO Januari 2026 rev.2'!$B$6:$B$51,0),MATCH($AN$3,'SO Januari 2026 rev.2'!$B$5:$XK$5,0))</f>
        <v>673.27548387096704</v>
      </c>
      <c r="AO26" s="421">
        <f>INDEX('Summary sales'!$A$6:$CA$50,MATCH($B26,'Summary sales'!$A$6:$A$50,0),MATCH($AN$3,'Summary sales'!$A$7:$CA$7,0))</f>
        <v>407.69999999995343</v>
      </c>
      <c r="AP26" s="421">
        <f t="shared" si="900"/>
        <v>-265.5754838710136</v>
      </c>
      <c r="AQ26" s="706">
        <f t="shared" si="901"/>
        <v>0.60554707510794936</v>
      </c>
      <c r="AR26" s="421">
        <f>INDEX('SO Januari 2026 rev.2'!$B$6:$BK$51,MATCH(B26,'SO Januari 2026 rev.2'!$B$6:$B$51,0),MATCH($AR$3,'SO Januari 2026 rev.2'!$B$5:$XK$5,0))</f>
        <v>4514.1990322580623</v>
      </c>
      <c r="AS26" s="421">
        <f>INDEX('Summary sales'!$A$6:$CA$50,MATCH($B26,'Summary sales'!$A$6:$A$50,0),MATCH($AR$3,'Summary sales'!$A$7:$CA$7,0))</f>
        <v>0</v>
      </c>
      <c r="AT26" s="421">
        <f t="shared" si="902"/>
        <v>-4514.1990322580623</v>
      </c>
      <c r="AU26" s="706">
        <f t="shared" si="903"/>
        <v>0</v>
      </c>
      <c r="AV26" s="421">
        <f>INDEX('SO Januari 2026 rev.2'!$B$6:$BK$51,MATCH(B26,'SO Januari 2026 rev.2'!$B$6:$B$51,0),MATCH($AV$3,'SO Januari 2026 rev.2'!$B$5:$XK$5,0))</f>
        <v>6823.0622580645213</v>
      </c>
      <c r="AW26" s="421">
        <f ca="1">INDEX('Summary sales'!$A$6:$CA$50,MATCH($B26,'Summary sales'!$A$6:$A$50,0),MATCH($AV$3,'Summary sales'!$A$7:$CA$7,0))</f>
        <v>6360.4900000002235</v>
      </c>
      <c r="AX26" s="421">
        <f t="shared" ca="1" si="904"/>
        <v>-462.57225806429778</v>
      </c>
      <c r="AY26" s="706">
        <f t="shared" ca="1" si="905"/>
        <v>0.93220459662117838</v>
      </c>
      <c r="AZ26" s="421">
        <f>INDEX('SO Januari 2026 rev.2'!$B$6:$BK$51,MATCH(B26,'SO Januari 2026 rev.2'!$B$6:$B$51,0),MATCH($AZ$3,'SO Januari 2026 rev.2'!$B$5:$XK$5,0))</f>
        <v>2874.3264516129029</v>
      </c>
      <c r="BA26" s="421">
        <f>INDEX('Summary sales'!$A$6:$CA$50,MATCH($B26,'Summary sales'!$A$6:$A$50,0),MATCH($AZ$3,'Summary sales'!$A$7:$CA$7,0))</f>
        <v>182.72999999998137</v>
      </c>
      <c r="BB26" s="421">
        <f t="shared" si="906"/>
        <v>-2691.5964516129216</v>
      </c>
      <c r="BC26" s="706">
        <f t="shared" si="907"/>
        <v>6.3573154642001098E-2</v>
      </c>
      <c r="BD26" s="421">
        <f>INDEX('SO Januari 2026 rev.2'!$B$6:$BK$51,MATCH(B26,'SO Januari 2026 rev.2'!$B$6:$B$51,0),MATCH($BD$3,'SO Januari 2026 rev.2'!$B$5:$XK$5,0))</f>
        <v>500</v>
      </c>
      <c r="BE26" s="421">
        <f>INDEX('Summary sales'!$A$6:$CA$50,MATCH($B26,'Summary sales'!$A$6:$A$50,0),MATCH($BD$3,'Summary sales'!$A$7:$CA$7,0))</f>
        <v>0</v>
      </c>
      <c r="BF26" s="421">
        <f t="shared" si="908"/>
        <v>-500</v>
      </c>
      <c r="BG26" s="706">
        <f t="shared" si="909"/>
        <v>0</v>
      </c>
      <c r="BH26" s="421">
        <f>INDEX('SO Januari 2026 rev.2'!$B$6:$BK$51,MATCH(B26,'SO Januari 2026 rev.2'!$B$6:$B$51,0),MATCH($BH$3,'SO Januari 2026 rev.2'!$B$5:$XK$5,0))</f>
        <v>3600</v>
      </c>
      <c r="BI26" s="421">
        <f>INDEX('Summary sales'!$A$6:$CA$50,MATCH($B26,'Summary sales'!$A$6:$A$50,0),MATCH($BH$3,'Summary sales'!$A$7:$CA$7,0))</f>
        <v>1356.4099999999162</v>
      </c>
      <c r="BJ26" s="421">
        <f t="shared" si="910"/>
        <v>-2243.5900000000838</v>
      </c>
      <c r="BK26" s="706">
        <f t="shared" si="911"/>
        <v>0.37678055555553225</v>
      </c>
      <c r="BL26" s="421">
        <f>INDEX('SO Januari 2026 rev.2'!$B$6:$BK$51,MATCH(B26,'SO Januari 2026 rev.2'!$B$6:$B$51,0),MATCH($BL$3,'SO Januari 2026 rev.2'!$B$5:$XK$5,0))</f>
        <v>8706.0570967741915</v>
      </c>
      <c r="BM26" s="421">
        <f>INDEX('Summary sales'!$A$6:$CA$50,MATCH($B26,'Summary sales'!$A$6:$A$50,0),MATCH($BL$3,'Summary sales'!$A$7:$CA$7,0))</f>
        <v>5068.7299999999814</v>
      </c>
      <c r="BN26" s="421">
        <f t="shared" si="912"/>
        <v>-3637.3270967742101</v>
      </c>
      <c r="BO26" s="706">
        <f t="shared" si="913"/>
        <v>0.58220730046418723</v>
      </c>
      <c r="BP26" s="421">
        <f>INDEX('SO Januari 2026 rev.2'!$B$6:$BK$51,MATCH(B26,'SO Januari 2026 rev.2'!$B$6:$B$51,0),MATCH($BP$3,'SO Januari 2026 rev.2'!$B$5:$XK$5,0))</f>
        <v>926.09448387096791</v>
      </c>
      <c r="BQ26" s="421">
        <f>INDEX('Summary sales'!$A$6:$CA$50,MATCH($B26,'Summary sales'!$A$6:$A$50,0),MATCH($BP$3,'Summary sales'!$A$7:$CA$7,0))</f>
        <v>0</v>
      </c>
      <c r="BR26" s="421">
        <f t="shared" si="914"/>
        <v>-926.09448387096791</v>
      </c>
      <c r="BS26" s="706">
        <f t="shared" si="915"/>
        <v>0</v>
      </c>
      <c r="BT26" s="421">
        <f>INDEX('SO Januari 2026 rev.2'!$B$6:$BK$51,MATCH(B26,'SO Januari 2026 rev.2'!$B$6:$B$51,0),MATCH($BT$3,'SO Januari 2026 rev.2'!$B$5:$XK$5,0))</f>
        <v>5500</v>
      </c>
      <c r="BU26" s="421">
        <f ca="1">INDEX('Summary sales'!$A$6:$CA$50,MATCH($B26,'Summary sales'!$A$6:$A$50,0),MATCH($BT$3,'Summary sales'!$A$7:$CA$7,0))</f>
        <v>0</v>
      </c>
      <c r="BV26" s="421">
        <f t="shared" ca="1" si="916"/>
        <v>-5500</v>
      </c>
      <c r="BW26" s="706">
        <f t="shared" ca="1" si="917"/>
        <v>0</v>
      </c>
      <c r="BX26" s="421">
        <f>INDEX('SO Januari 2026 rev.2'!$B$6:$BK$51,MATCH(B26,'SO Januari 2026 rev.2'!$B$6:$B$51,0),MATCH($BX$3,'SO Januari 2026 rev.2'!$B$5:$XK$5,0))</f>
        <v>70.054838709677327</v>
      </c>
      <c r="BY26" s="421">
        <f>INDEX('Summary sales'!$A$6:$CA$50,MATCH($B26,'Summary sales'!$A$6:$A$50,0),MATCH($BX$3,'Summary sales'!$A$7:$CA$7,0))</f>
        <v>0</v>
      </c>
      <c r="BZ26" s="421">
        <f t="shared" si="918"/>
        <v>-70.054838709677327</v>
      </c>
      <c r="CA26" s="706">
        <f t="shared" si="919"/>
        <v>0</v>
      </c>
      <c r="CB26" s="421">
        <f>INDEX('SO Januari 2026 rev.2'!$B$6:$BK$51,MATCH(B26,'SO Januari 2026 rev.2'!$B$6:$B$51,0),MATCH($CB$3,'SO Januari 2026 rev.2'!$B$5:$XK$5,0))</f>
        <v>89.451612903225808</v>
      </c>
      <c r="CC26" s="421">
        <f>INDEX('Summary sales'!$A$6:$CA$50,MATCH($B26,'Summary sales'!$A$6:$A$50,0),MATCH($CB$3,'Summary sales'!$A$7:$CA$7,0))</f>
        <v>53</v>
      </c>
      <c r="CD26" s="421">
        <f t="shared" si="920"/>
        <v>-36.451612903225808</v>
      </c>
      <c r="CE26" s="706">
        <f t="shared" si="921"/>
        <v>0.5924990984493328</v>
      </c>
      <c r="CF26" s="421">
        <f>INDEX('SO Januari 2026 rev.2'!$B$6:$BK$51,MATCH(B26,'SO Januari 2026 rev.2'!$B$6:$B$51,0),MATCH($CF$3,'SO Januari 2026 rev.2'!$B$5:$XK$5,0))</f>
        <v>3500</v>
      </c>
      <c r="CG26" s="421">
        <f>INDEX('Summary sales'!$A$6:$CA$50,MATCH($B26,'Summary sales'!$A$6:$A$50,0),MATCH($CF$3,'Summary sales'!$A$7:$CA$7,0))</f>
        <v>59.399999999906868</v>
      </c>
      <c r="CH26" s="421">
        <f t="shared" si="922"/>
        <v>-3440.6000000000931</v>
      </c>
      <c r="CI26" s="706">
        <f t="shared" si="923"/>
        <v>1.6971428571401961E-2</v>
      </c>
      <c r="CJ26" s="421">
        <f>INDEX('SO Januari 2026 rev.2'!$B$6:$BK$51,MATCH(B26,'SO Januari 2026 rev.2'!$B$6:$B$51,0),MATCH($CJ$3,'SO Januari 2026 rev.2'!$B$5:$XK$5,0))</f>
        <v>0</v>
      </c>
      <c r="CK26" s="421">
        <f>INDEX('Summary sales'!$A$6:$CA$50,MATCH($B26,'Summary sales'!$A$6:$A$50,0),MATCH($CJ$3,'Summary sales'!$A$7:$CA$7,0))</f>
        <v>0</v>
      </c>
      <c r="CL26" s="421">
        <f t="shared" si="924"/>
        <v>0</v>
      </c>
      <c r="CM26" s="706" t="e">
        <f t="shared" si="925"/>
        <v>#DIV/0!</v>
      </c>
      <c r="CN26" s="421">
        <f>INDEX('SO Januari 2026 rev.2'!$B$6:$BK$51,MATCH(B26,'SO Januari 2026 rev.2'!$B$6:$B$51,0),MATCH($CN$3,'SO Januari 2026 rev.2'!$B$5:$XK$5,0))</f>
        <v>2901.4806451612722</v>
      </c>
      <c r="CO26" s="421">
        <f>INDEX('Summary sales'!$A$6:$CA$50,MATCH($B26,'Summary sales'!$A$6:$A$50,0),MATCH($CN$3,'Summary sales'!$A$7:$CA$7,0))</f>
        <v>293.09999999962747</v>
      </c>
      <c r="CP26" s="421">
        <f t="shared" si="926"/>
        <v>-2608.3806451616447</v>
      </c>
      <c r="CQ26" s="706">
        <f t="shared" si="927"/>
        <v>0.10101738934168771</v>
      </c>
      <c r="CR26" s="421">
        <f>INDEX('SO Januari 2026 rev.2'!$B$6:$BK$51,MATCH(B26,'SO Januari 2026 rev.2'!$B$6:$B$51,0),MATCH($CR$3,'SO Januari 2026 rev.2'!$B$5:$XK$5,0))</f>
        <v>3500</v>
      </c>
      <c r="CS26" s="421">
        <f>INDEX('Summary sales'!$A$6:$CA$50,MATCH($B26,'Summary sales'!$A$6:$A$50,0),MATCH($CR$3,'Summary sales'!$A$7:$CA$7,0))</f>
        <v>3768.070000000007</v>
      </c>
      <c r="CT26" s="421">
        <f t="shared" si="928"/>
        <v>268.07000000000698</v>
      </c>
      <c r="CU26" s="706">
        <f t="shared" si="929"/>
        <v>1.0765914285714306</v>
      </c>
      <c r="CV26" s="421">
        <f>INDEX('SO Januari 2026 rev.2'!$B$6:$BK$51,MATCH(B26,'SO Januari 2026 rev.2'!$B$6:$B$51,0),MATCH($CV$3,'SO Januari 2026 rev.2'!$B$5:$XK$5,0))</f>
        <v>0</v>
      </c>
      <c r="CW26" s="421">
        <f>INDEX('Summary sales'!$A$6:$CA$50,MATCH($B26,'Summary sales'!$A$6:$A$50,0),MATCH($CV$3,'Summary sales'!$A$7:$CA$7,0))</f>
        <v>0</v>
      </c>
      <c r="CX26" s="421">
        <f t="shared" si="930"/>
        <v>0</v>
      </c>
      <c r="CY26" s="706" t="e">
        <f t="shared" si="931"/>
        <v>#DIV/0!</v>
      </c>
      <c r="CZ26" s="421">
        <f>INDEX('SO Januari 2026 rev.2'!$B$6:$BK$51,MATCH(B26,'SO Januari 2026 rev.2'!$B$6:$B$51,0),MATCH($CZ$3,'SO Januari 2026 rev.2'!$B$5:$XK$5,0))</f>
        <v>11659.554548387085</v>
      </c>
      <c r="DA26" s="421">
        <f>INDEX('Summary sales'!$A$6:$CA$50,MATCH($B26,'Summary sales'!$A$6:$A$50,0),MATCH($CZ$3,'Summary sales'!$A$7:$CA$7,0))</f>
        <v>7799.304000005126</v>
      </c>
      <c r="DB26" s="421">
        <f t="shared" si="932"/>
        <v>-3860.2505483819587</v>
      </c>
      <c r="DC26" s="706">
        <f t="shared" si="933"/>
        <v>0.66891955156932104</v>
      </c>
      <c r="DD26" s="421">
        <f>INDEX('SO Januari 2026 rev.2'!$B$6:$BK$51,MATCH(B26,'SO Januari 2026 rev.2'!$B$6:$B$51,0),MATCH($DD$3,'SO Januari 2026 rev.2'!$B$5:$XK$5,0))</f>
        <v>2020.8603225806428</v>
      </c>
      <c r="DE26" s="421">
        <f>INDEX('Summary sales'!$A$6:$CA$50,MATCH($B26,'Summary sales'!$A$6:$A$50,0),MATCH($DD$3,'Summary sales'!$A$7:$CA$7,0))</f>
        <v>2043.9499999992549</v>
      </c>
      <c r="DF26" s="421">
        <f t="shared" si="934"/>
        <v>23.089677418612155</v>
      </c>
      <c r="DG26" s="706">
        <f t="shared" si="935"/>
        <v>1.0114256671579986</v>
      </c>
      <c r="DH26" s="421">
        <f>INDEX('SO Januari 2026 rev.2'!$B$6:$BK$51,MATCH(B26,'SO Januari 2026 rev.2'!$B$6:$B$51,0),MATCH($DH$3,'SO Januari 2026 rev.2'!$B$5:$XK$5,0))</f>
        <v>678.69999999999845</v>
      </c>
      <c r="DI26" s="421">
        <f>INDEX('Summary sales'!$A$6:$CA$50,MATCH($B26,'Summary sales'!$A$6:$A$50,0),MATCH($DH$3,'Summary sales'!$A$7:$CA$7,0))</f>
        <v>46.010000000009313</v>
      </c>
      <c r="DJ26" s="421">
        <f t="shared" si="936"/>
        <v>-632.68999999998914</v>
      </c>
      <c r="DK26" s="706">
        <f t="shared" si="937"/>
        <v>6.7791365846485069E-2</v>
      </c>
      <c r="DL26" s="421">
        <f>INDEX('SO Januari 2026 rev.2'!$B$6:$BK$51,MATCH(B26,'SO Januari 2026 rev.2'!$B$6:$B$51,0),MATCH($DL$3,'SO Januari 2026 rev.2'!$B$5:$XK$5,0))</f>
        <v>7121.8519354838754</v>
      </c>
      <c r="DM26" s="421">
        <f>INDEX('Summary sales'!$A$6:$CA$50,MATCH($B26,'Summary sales'!$A$6:$A$50,0),MATCH($DL$3,'Summary sales'!$A$7:$CA$7,0))</f>
        <v>4064.2199999997392</v>
      </c>
      <c r="DN26" s="421">
        <f t="shared" si="938"/>
        <v>-3057.6319354841362</v>
      </c>
      <c r="DO26" s="706">
        <f t="shared" si="939"/>
        <v>0.5706689828456265</v>
      </c>
      <c r="DP26" s="421">
        <f>INDEX('SO Januari 2026 rev.2'!$B$6:$BK$51,MATCH(B26,'SO Januari 2026 rev.2'!$B$6:$B$51,0),MATCH($DP$3,'SO Januari 2026 rev.2'!$B$5:$XK$5,0))</f>
        <v>2943.876774193548</v>
      </c>
      <c r="DQ26" s="421">
        <f>INDEX('Summary sales'!$A$6:$CA$50,MATCH($B26,'Summary sales'!$A$6:$A$50,0),MATCH($DP$3,'Summary sales'!$A$7:$CA$7,0))</f>
        <v>0</v>
      </c>
      <c r="DR26" s="421">
        <f t="shared" si="940"/>
        <v>-2943.876774193548</v>
      </c>
      <c r="DS26" s="706">
        <f t="shared" si="941"/>
        <v>0</v>
      </c>
      <c r="DT26" s="421">
        <f>INDEX('SO Januari 2026 rev.2'!$B$6:$BK$51,MATCH(B26,'SO Januari 2026 rev.2'!$B$6:$B$51,0),MATCH($DT$3,'SO Januari 2026 rev.2'!$B$5:$XK$5,0))</f>
        <v>2043.2745161290325</v>
      </c>
      <c r="DU26" s="421">
        <f>INDEX('Summary sales'!$A$6:$CA$50,MATCH($B26,'Summary sales'!$A$6:$A$50,0),MATCH($DT$3,'Summary sales'!$A$7:$CA$7,0))</f>
        <v>1542.7100000001956</v>
      </c>
      <c r="DV26" s="421">
        <f t="shared" si="942"/>
        <v>-500.56451612883689</v>
      </c>
      <c r="DW26" s="706">
        <f t="shared" si="943"/>
        <v>0.75501847051019244</v>
      </c>
      <c r="DX26" s="421">
        <f>INDEX('SO Januari 2026 rev.2'!$B$6:$BK$51,MATCH(B26,'SO Januari 2026 rev.2'!$B$6:$B$51,0),MATCH($DX$3,'SO Januari 2026 rev.2'!$B$5:$XK$5,0))</f>
        <v>1439.5303225806451</v>
      </c>
      <c r="DY26" s="421">
        <f>INDEX('Summary sales'!$A$6:$CA$50,MATCH($B26,'Summary sales'!$A$6:$A$50,0),MATCH($DX$3,'Summary sales'!$A$7:$CA$7,0))</f>
        <v>2144.3000000000466</v>
      </c>
      <c r="DZ26" s="421">
        <f t="shared" si="944"/>
        <v>704.76967741940143</v>
      </c>
      <c r="EA26" s="706">
        <f t="shared" si="945"/>
        <v>1.489583071898035</v>
      </c>
      <c r="EB26" s="421">
        <f>INDEX('SO Januari 2026 rev.2'!$B$6:$BK$51,MATCH(B26,'SO Januari 2026 rev.2'!$B$6:$B$51,0),MATCH($EB$3,'SO Januari 2026 rev.2'!$B$5:$XK$5,0))</f>
        <v>260.97419354838746</v>
      </c>
      <c r="EC26" s="421">
        <f>INDEX('Summary sales'!$A$6:$CA$50,MATCH($B26,'Summary sales'!$A$6:$A$50,0),MATCH($EB$3,'Summary sales'!$A$7:$CA$7,0))</f>
        <v>0</v>
      </c>
      <c r="ED26" s="421">
        <f t="shared" si="946"/>
        <v>-260.97419354838746</v>
      </c>
      <c r="EE26" s="706">
        <f t="shared" si="947"/>
        <v>0</v>
      </c>
      <c r="EF26" s="421">
        <f>INDEX('SO Januari 2026 rev.2'!$B$6:$BK$51,MATCH(B26,'SO Januari 2026 rev.2'!$B$6:$B$51,0),MATCH($EF$3,'SO Januari 2026 rev.2'!$B$5:$XK$5,0))</f>
        <v>11007.047419354845</v>
      </c>
      <c r="EG26" s="421">
        <f>INDEX('Summary sales'!$A$6:$CA$50,MATCH($B26,'Summary sales'!$A$6:$A$50,0),MATCH($EF$3,'Summary sales'!$A$7:$CA$7,0))</f>
        <v>9578.070000000298</v>
      </c>
      <c r="EH26" s="421">
        <f t="shared" si="948"/>
        <v>-1428.9774193545472</v>
      </c>
      <c r="EI26" s="706">
        <f t="shared" si="949"/>
        <v>0.87017613671384508</v>
      </c>
      <c r="EJ26" s="421">
        <f>INDEX('SO Januari 2026 rev.2'!$B$6:$BK$51,MATCH(B26,'SO Januari 2026 rev.2'!$B$6:$B$51,0),MATCH($EJ$3,'SO Januari 2026 rev.2'!$B$5:$XK$5,0))</f>
        <v>2999.5448387096776</v>
      </c>
      <c r="EK26" s="421">
        <f>INDEX('Summary sales'!$A$6:$CA$50,MATCH($B26,'Summary sales'!$A$6:$A$50,0),MATCH($EJ$3,'Summary sales'!$A$7:$CA$7,0))</f>
        <v>2037.0900000000838</v>
      </c>
      <c r="EL26" s="421">
        <f t="shared" si="950"/>
        <v>-962.45483870959379</v>
      </c>
      <c r="EM26" s="706">
        <f t="shared" si="951"/>
        <v>0.67913303835670757</v>
      </c>
      <c r="EN26" s="421">
        <f>INDEX('SO Januari 2026 rev.2'!$B$6:$BK$51,MATCH(B26,'SO Januari 2026 rev.2'!$B$6:$B$51,0),MATCH($EN$3,'SO Januari 2026 rev.2'!$B$5:$XK$5,0))</f>
        <v>3799.6741935483842</v>
      </c>
      <c r="EO26" s="421">
        <f>INDEX('Summary sales'!$A$6:$CA$50,MATCH($B26,'Summary sales'!$A$6:$A$50,0),MATCH($EN$3,'Summary sales'!$A$7:$CA$7,0))</f>
        <v>0</v>
      </c>
      <c r="EP26" s="421">
        <f t="shared" si="952"/>
        <v>-3799.6741935483842</v>
      </c>
      <c r="EQ26" s="706">
        <f t="shared" si="953"/>
        <v>0</v>
      </c>
      <c r="ER26" s="421">
        <f>INDEX('SO Januari 2026 rev.2'!$B$6:$BK$51,MATCH(B26,'SO Januari 2026 rev.2'!$B$6:$B$51,0),MATCH($ER$3,'SO Januari 2026 rev.2'!$B$5:$XK$5,0))</f>
        <v>5500</v>
      </c>
      <c r="ES26" s="421">
        <f>INDEX('Summary sales'!$A$6:$CA$50,MATCH(B26,'Summary sales'!$A$6:$A$50,0),MATCH($ER$3,'Summary sales'!$A$7:$CA$7,0))</f>
        <v>0</v>
      </c>
      <c r="ET26" s="421">
        <f t="shared" si="954"/>
        <v>-5500</v>
      </c>
      <c r="EU26" s="706">
        <f t="shared" si="955"/>
        <v>0</v>
      </c>
      <c r="EV26" s="421">
        <f>INDEX('SO Januari 2026 rev.2'!$B$6:$BK$51,MATCH(B26,'SO Januari 2026 rev.2'!$B$6:$B$51,0),MATCH($EV$3,'SO Januari 2026 rev.2'!$B$5:$XK$5,0))</f>
        <v>5776.689677419351</v>
      </c>
      <c r="EW26" s="421">
        <f>INDEX('Summary sales'!$A$6:$CA$50,MATCH($B26,'Summary sales'!$A$6:$A$50,0),MATCH($EV$3,'Summary sales'!$A$7:$CA$7,0))</f>
        <v>2842.3300000000745</v>
      </c>
      <c r="EX26" s="421">
        <f t="shared" si="956"/>
        <v>-2934.3596774192765</v>
      </c>
      <c r="EY26" s="706">
        <f t="shared" si="957"/>
        <v>0.49203439317686226</v>
      </c>
      <c r="EZ26" s="421">
        <f>INDEX('SO Januari 2026 rev.2'!$B$6:$BK$51,MATCH(B26,'SO Januari 2026 rev.2'!$B$6:$B$51,0),MATCH($EZ$3,'SO Januari 2026 rev.2'!$B$5:$XK$5,0))</f>
        <v>24000</v>
      </c>
      <c r="FA26" s="421">
        <f>INDEX('Summary sales'!$A$6:$CA$50,MATCH($B26,'Summary sales'!$A$6:$A$50,0),MATCH($EZ$3,'Summary sales'!$A$7:$CA$7,0))</f>
        <v>47076.160000000149</v>
      </c>
      <c r="FB26" s="421">
        <f t="shared" si="958"/>
        <v>23076.160000000149</v>
      </c>
      <c r="FC26" s="706">
        <f t="shared" si="959"/>
        <v>1.9615066666666729</v>
      </c>
      <c r="FD26" s="421">
        <f>INDEX('SO Januari 2026 rev.2'!$B$6:$BK$51,MATCH(B26,'SO Januari 2026 rev.2'!$B$6:$B$51,0),MATCH($FD$3,'SO Januari 2026 rev.2'!$B$5:$XK$5,0))</f>
        <v>8000</v>
      </c>
      <c r="FE26" s="421">
        <f>INDEX('Summary sales'!$A$6:$CA$50,MATCH(B26,'Summary sales'!$A$6:$A$50,0),MATCH($FD$3,'Summary sales'!$A$7:$CA$7,0))</f>
        <v>5384.0500000000466</v>
      </c>
      <c r="FF26" s="421">
        <f t="shared" si="960"/>
        <v>-2615.9499999999534</v>
      </c>
      <c r="FG26" s="706">
        <f t="shared" si="961"/>
        <v>0.6730062500000058</v>
      </c>
      <c r="FH26" s="421">
        <f>INDEX('SO Januari 2026 rev.2'!$B$6:$BK$51,MATCH(B26,'SO Januari 2026 rev.2'!$B$6:$B$51,0),MATCH($FH$3,'SO Januari 2026 rev.2'!$B$5:$XK$5,0))</f>
        <v>2105.6477419354865</v>
      </c>
      <c r="FI26" s="421">
        <f>INDEX('Summary sales'!$A$6:$CA$50,MATCH(B26,'Summary sales'!$A$6:$A$50,0),MATCH($FH$3,'Summary sales'!$A$7:$CA$7,0))</f>
        <v>3443.6999999992549</v>
      </c>
      <c r="FJ26" s="421">
        <f t="shared" si="962"/>
        <v>1338.0522580637685</v>
      </c>
      <c r="FK26" s="706">
        <f t="shared" si="963"/>
        <v>1.6354587386178121</v>
      </c>
      <c r="FL26" s="421">
        <f>INDEX('SO Januari 2026 rev.2'!$B$6:$BK$51,MATCH(B26,'SO Januari 2026 rev.2'!$B$6:$B$51,0),MATCH($FL$3,'SO Januari 2026 rev.2'!$B$5:$XK$5,0))</f>
        <v>0</v>
      </c>
      <c r="FM26" s="421">
        <f>INDEX('Summary sales'!$A$6:$CA$50,MATCH(B26,'Summary sales'!$A$6:$A$50,0),MATCH($FL$3,'Summary sales'!$A$7:$CA$7,0))</f>
        <v>0</v>
      </c>
      <c r="FN26" s="421">
        <f t="shared" si="964"/>
        <v>0</v>
      </c>
      <c r="FO26" s="706" t="e">
        <f t="shared" si="965"/>
        <v>#DIV/0!</v>
      </c>
      <c r="FP26" s="421">
        <f>INDEX('SO Januari 2026 rev.2'!$B$6:$BK$51,MATCH(B26,'SO Januari 2026 rev.2'!$B$6:$B$51,0),MATCH($FP$3,'SO Januari 2026 rev.2'!$B$5:$XK$5,0))</f>
        <v>0</v>
      </c>
      <c r="FQ26" s="421">
        <f>INDEX('Summary sales'!$A$6:$CA$50,MATCH(B26,'Summary sales'!$A$6:$A$50,0),MATCH($FP$3,'Summary sales'!$A$7:$CA$7,0))</f>
        <v>0</v>
      </c>
      <c r="FR26" s="421">
        <f t="shared" si="966"/>
        <v>0</v>
      </c>
      <c r="FS26" s="706" t="e">
        <f t="shared" si="967"/>
        <v>#DIV/0!</v>
      </c>
      <c r="FT26" s="421">
        <f>INDEX('SO Januari 2026 rev.2'!$B$6:$BK$51,MATCH(B26,'SO Januari 2026 rev.2'!$B$6:$B$51,0),MATCH($FT$3,'SO Januari 2026 rev.2'!$B$5:$XK$5,0))</f>
        <v>726.8151612903232</v>
      </c>
      <c r="FU26" s="421">
        <f>INDEX('Summary sales'!$A$6:$CA$50,MATCH(B26,'Summary sales'!$A$6:$A$50,0),MATCH($FT$3,'Summary sales'!$A$7:$CA$7,0))</f>
        <v>759.27000000001863</v>
      </c>
      <c r="FV26" s="421">
        <f t="shared" si="968"/>
        <v>32.454838709695423</v>
      </c>
      <c r="FW26" s="706">
        <f t="shared" si="969"/>
        <v>1.0446534971175863</v>
      </c>
      <c r="FX26" s="421">
        <f>INDEX('SO Januari 2026 rev.2'!$B$6:$BK$51,MATCH(B26,'SO Januari 2026 rev.2'!$B$6:$B$51,0),MATCH($FX$3,'SO Januari 2026 rev.2'!$B$5:$XK$5,0))</f>
        <v>0</v>
      </c>
      <c r="FY26" s="421">
        <f>INDEX('Summary sales'!$A$6:$CA$50,MATCH(B26,'Summary sales'!$A$6:$A$50,0),MATCH($FX$3,'Summary sales'!$A$7:$CA$7,0))</f>
        <v>0</v>
      </c>
      <c r="FZ26" s="421">
        <f t="shared" si="970"/>
        <v>0</v>
      </c>
      <c r="GA26" s="706" t="e">
        <f t="shared" si="971"/>
        <v>#DIV/0!</v>
      </c>
      <c r="GB26" s="421">
        <f>INDEX('SO Januari 2026 rev.2'!$B$6:$BK$51,MATCH(B26,'SO Januari 2026 rev.2'!$B$6:$B$51,0),MATCH($GB$3,'SO Januari 2026 rev.2'!$B$5:$XK$5,0))</f>
        <v>3018.0416129032269</v>
      </c>
      <c r="GC26" s="421">
        <f>INDEX('Summary sales'!$A$6:$CA$50,MATCH(B26,'Summary sales'!$A$6:$A$50,0),MATCH($GB$3,'Summary sales'!$A$7:$CA$7,0))</f>
        <v>3543.8999999999069</v>
      </c>
      <c r="GD26" s="421">
        <f t="shared" si="972"/>
        <v>525.85838709667996</v>
      </c>
      <c r="GE26" s="706">
        <f t="shared" si="973"/>
        <v>1.1742382824837285</v>
      </c>
      <c r="GF26" s="421">
        <f>INDEX('SO Januari 2026 rev.2'!$B$6:$BK$51,MATCH(B26,'SO Januari 2026 rev.2'!$B$6:$B$51,0),MATCH($GF$3,'SO Januari 2026 rev.2'!$B$5:$XK$5,0))</f>
        <v>2044.9996774193546</v>
      </c>
      <c r="GG26" s="421">
        <f>INDEX('Summary sales'!$A$6:$CA$50,MATCH(B26,'Summary sales'!$A$6:$A$50,0),MATCH($GF$3,'Summary sales'!$A$7:$CA$7,0))</f>
        <v>0</v>
      </c>
      <c r="GH26" s="421">
        <f t="shared" si="974"/>
        <v>-2044.9996774193546</v>
      </c>
      <c r="GI26" s="706">
        <f t="shared" si="975"/>
        <v>0</v>
      </c>
      <c r="GJ26" s="421">
        <f>INDEX('SO Januari 2026 rev.2'!$B$6:$BK$51,MATCH(B26,'SO Januari 2026 rev.2'!$B$6:$B$51,0),MATCH($GJ$3,'SO Januari 2026 rev.2'!$B$5:$XK$5,0))</f>
        <v>369.61070967741654</v>
      </c>
      <c r="GK26" s="421">
        <f>INDEX('Summary sales'!$A$6:$CA$50,MATCH(B26,'Summary sales'!$A$6:$A$50,0),MATCH($GJ$3,'Summary sales'!$A$7:$CA$7,0))</f>
        <v>0</v>
      </c>
      <c r="GL26" s="421">
        <f t="shared" si="976"/>
        <v>-369.61070967741654</v>
      </c>
      <c r="GM26" s="706">
        <f t="shared" si="977"/>
        <v>0</v>
      </c>
      <c r="GN26" s="421">
        <f>INDEX('SO Januari 2026 rev.2'!$B$6:$BK$51,MATCH(B26,'SO Januari 2026 rev.2'!$B$6:$B$51,0),MATCH($GN$3,'SO Januari 2026 rev.2'!$B$5:$XK$5,0))</f>
        <v>0</v>
      </c>
      <c r="GO26" s="421">
        <f>INDEX('Summary sales'!$A$6:$CA$50,MATCH(B26,'Summary sales'!$A$6:$A$50,0),MATCH($GN$3,'Summary sales'!$A$7:$CA$7,0))</f>
        <v>0</v>
      </c>
      <c r="GP26" s="421">
        <f t="shared" si="978"/>
        <v>0</v>
      </c>
      <c r="GQ26" s="706" t="e">
        <f t="shared" si="979"/>
        <v>#DIV/0!</v>
      </c>
      <c r="GR26" s="421">
        <f>INDEX('SO Januari 2026 rev.2'!$B$6:$BK$51,MATCH(B26,'SO Januari 2026 rev.2'!$B$6:$B$51,0),MATCH($GR$3,'SO Januari 2026 rev.2'!$B$5:$XK$5,0))</f>
        <v>3500</v>
      </c>
      <c r="GS26" s="421">
        <f>INDEX('Summary sales'!$A$6:$CA$50,MATCH($B26,'Summary sales'!$A$6:$A$50,0),MATCH($GR$3,'Summary sales'!$A$7:$CA$7,0))</f>
        <v>0</v>
      </c>
      <c r="GT26" s="421">
        <f t="shared" si="980"/>
        <v>-3500</v>
      </c>
      <c r="GU26" s="706">
        <f t="shared" si="981"/>
        <v>0</v>
      </c>
      <c r="GV26" s="421">
        <f>INDEX('SO Januari 2026 rev.2'!$B$6:$BK$51,MATCH(B26,'SO Januari 2026 rev.2'!$B$6:$B$51,0),MATCH($GV$3,'SO Januari 2026 rev.2'!$B$5:$XK$5,0))</f>
        <v>1121.900322580635</v>
      </c>
      <c r="GW26" s="421">
        <f>INDEX('Summary sales'!$A$6:$CA$50,MATCH($B26,'Summary sales'!$A$6:$A$50,0),MATCH($GV$3,'Summary sales'!$A$7:$CA$7,0))</f>
        <v>0</v>
      </c>
      <c r="GX26" s="421">
        <f t="shared" si="982"/>
        <v>-1121.900322580635</v>
      </c>
      <c r="GY26" s="706">
        <f t="shared" si="983"/>
        <v>0</v>
      </c>
      <c r="GZ26" s="421">
        <f>INDEX('SO Januari 2026 rev.2'!$B$6:$BK$51,MATCH(B26,'SO Januari 2026 rev.2'!$B$6:$B$51,0),MATCH($GZ$3,'SO Januari 2026 rev.2'!$B$5:$XK$5,0))</f>
        <v>1500</v>
      </c>
      <c r="HA26" s="421">
        <f>INDEX('Summary sales'!$A$6:$CA$50,MATCH(B26,'Summary sales'!$A$6:$A$50,0),MATCH($GZ$3,'Summary sales'!$A$7:$CA$7,0))</f>
        <v>1617.7210000000196</v>
      </c>
      <c r="HB26" s="421">
        <f t="shared" si="984"/>
        <v>117.72100000001956</v>
      </c>
      <c r="HC26" s="706">
        <f t="shared" si="985"/>
        <v>1.0784806666666797</v>
      </c>
      <c r="HD26" s="421">
        <f>INDEX('SO Januari 2026 rev.2'!$B$6:$BK$51,MATCH(B26,'SO Januari 2026 rev.2'!$B$6:$B$51,0),MATCH($HD$3,'SO Januari 2026 rev.2'!$B$5:$XK$5,0))</f>
        <v>2549.7025806451697</v>
      </c>
      <c r="HE26" s="421">
        <f>INDEX('Summary sales'!$A$6:$CA$50,MATCH(B26,'Summary sales'!$A$6:$A$50,0),MATCH($HD$3,'Summary sales'!$A$7:$CA$7,0))</f>
        <v>3953.2700000000186</v>
      </c>
      <c r="HF26" s="421">
        <f t="shared" si="986"/>
        <v>1403.5674193548489</v>
      </c>
      <c r="HG26" s="706">
        <f t="shared" si="987"/>
        <v>1.5504828014096037</v>
      </c>
      <c r="HH26" s="421">
        <f>INDEX('SO Januari 2026 rev.2'!$B$6:$BK$51,MATCH(B26,'SO Januari 2026 rev.2'!$B$6:$B$51,0),MATCH($HH$3,'SO Januari 2026 rev.2'!$B$5:$XK$5,0))</f>
        <v>0</v>
      </c>
      <c r="HI26" s="421">
        <f>INDEX('Summary sales'!$A$6:$CA$50,MATCH(B26,'Summary sales'!$A$6:$A$50,0),MATCH($HH$3,'Summary sales'!$A$7:$CA$7,0))</f>
        <v>0</v>
      </c>
      <c r="HJ26" s="421">
        <f t="shared" si="988"/>
        <v>0</v>
      </c>
      <c r="HK26" s="707" t="e">
        <f t="shared" si="989"/>
        <v>#DIV/0!</v>
      </c>
    </row>
    <row r="27" spans="1:219" ht="15" customHeight="1">
      <c r="A27" s="464"/>
      <c r="B27" s="465" t="s">
        <v>18</v>
      </c>
      <c r="C27" s="462"/>
      <c r="D27" s="708">
        <f>SUM(D20:D26)</f>
        <v>1158538.292709677</v>
      </c>
      <c r="E27" s="708">
        <f t="shared" ref="E27:F27" ca="1" si="990">SUM(E20:E26)</f>
        <v>1023249.2140000053</v>
      </c>
      <c r="F27" s="708">
        <f t="shared" ca="1" si="990"/>
        <v>-135289.0787096718</v>
      </c>
      <c r="G27" s="709">
        <f ca="1">AVERAGE(G20:G26)</f>
        <v>0.88322433573322168</v>
      </c>
      <c r="H27" s="708">
        <f>SUM(H20:H26)</f>
        <v>5685.1900000000051</v>
      </c>
      <c r="I27" s="708">
        <f t="shared" ref="I27:J27" si="991">SUM(I20:I26)</f>
        <v>6659.9199999999255</v>
      </c>
      <c r="J27" s="708">
        <f t="shared" si="991"/>
        <v>974.72999999992101</v>
      </c>
      <c r="K27" s="709">
        <f>AVERAGE(K20:K26)</f>
        <v>1.171450734276237</v>
      </c>
      <c r="L27" s="708">
        <f t="shared" ref="L27:N27" si="992">SUM(L20:L26)</f>
        <v>21000</v>
      </c>
      <c r="M27" s="708">
        <f t="shared" si="992"/>
        <v>13926.990000000224</v>
      </c>
      <c r="N27" s="708">
        <f t="shared" si="992"/>
        <v>-7073.0099999997765</v>
      </c>
      <c r="O27" s="709">
        <f>AVERAGE(O20:O26)</f>
        <v>0.66319000000001072</v>
      </c>
      <c r="P27" s="708">
        <f t="shared" ref="P27:R27" si="993">SUM(P20:P26)</f>
        <v>7908.1190322580997</v>
      </c>
      <c r="Q27" s="708">
        <f t="shared" si="993"/>
        <v>5971.6499999999069</v>
      </c>
      <c r="R27" s="708">
        <f t="shared" si="993"/>
        <v>-1936.4690322581928</v>
      </c>
      <c r="S27" s="709">
        <f>AVERAGE(S20:S26)</f>
        <v>0.75512899788696664</v>
      </c>
      <c r="T27" s="708">
        <f t="shared" ref="T27:V27" si="994">SUM(T20:T26)</f>
        <v>22977.612903225858</v>
      </c>
      <c r="U27" s="708">
        <f t="shared" si="994"/>
        <v>15299.60999999987</v>
      </c>
      <c r="V27" s="708">
        <f t="shared" si="994"/>
        <v>-7678.0029032259908</v>
      </c>
      <c r="W27" s="709">
        <f>AVERAGE(W20:W26)</f>
        <v>0.66584853981293823</v>
      </c>
      <c r="X27" s="708">
        <f t="shared" ref="X27:Z27" si="995">SUM(X20:X26)</f>
        <v>4508.1445161290358</v>
      </c>
      <c r="Y27" s="708">
        <f t="shared" si="995"/>
        <v>4270.5199999999022</v>
      </c>
      <c r="Z27" s="708">
        <f t="shared" si="995"/>
        <v>-237.6245161291331</v>
      </c>
      <c r="AA27" s="709">
        <f>AVERAGE(AA20:AA26)</f>
        <v>0.94728995149135742</v>
      </c>
      <c r="AB27" s="708">
        <f t="shared" ref="AB27:AD27" si="996">SUM(AB20:AB26)</f>
        <v>38500</v>
      </c>
      <c r="AC27" s="708">
        <f t="shared" si="996"/>
        <v>43168.510000000708</v>
      </c>
      <c r="AD27" s="708">
        <f t="shared" si="996"/>
        <v>4668.5100000007078</v>
      </c>
      <c r="AE27" s="709">
        <f>AVERAGE(AE20:AE26)</f>
        <v>1.1212600000000184</v>
      </c>
      <c r="AF27" s="708">
        <f t="shared" ref="AF27:AH27" si="997">SUM(AF20:AF26)</f>
        <v>1168.7945161290315</v>
      </c>
      <c r="AG27" s="708">
        <f t="shared" si="997"/>
        <v>3372.0299999999988</v>
      </c>
      <c r="AH27" s="708">
        <f t="shared" si="997"/>
        <v>2203.2354838709675</v>
      </c>
      <c r="AI27" s="709">
        <f>AVERAGE(AI20:AI26)</f>
        <v>2.8850494706015004</v>
      </c>
      <c r="AJ27" s="708">
        <f t="shared" ref="AJ27:AL27" si="998">SUM(AJ20:AJ26)</f>
        <v>4226.3425806451414</v>
      </c>
      <c r="AK27" s="708">
        <f t="shared" si="998"/>
        <v>5173.2800000000279</v>
      </c>
      <c r="AL27" s="708">
        <f t="shared" si="998"/>
        <v>946.93741935488583</v>
      </c>
      <c r="AM27" s="709">
        <f>AVERAGE(AM20:AM26)</f>
        <v>1.2240560014447144</v>
      </c>
      <c r="AN27" s="708">
        <f t="shared" ref="AN27:AP27" si="999">SUM(AN20:AN26)</f>
        <v>4712.9283870967693</v>
      </c>
      <c r="AO27" s="708">
        <f t="shared" si="999"/>
        <v>3747.890000000014</v>
      </c>
      <c r="AP27" s="708">
        <f t="shared" si="999"/>
        <v>-965.03838709675529</v>
      </c>
      <c r="AQ27" s="709">
        <f>AVERAGE(AQ20:AQ26)</f>
        <v>0.79523593234752454</v>
      </c>
      <c r="AR27" s="708">
        <f t="shared" ref="AR27:AT27" si="1000">SUM(AR20:AR26)</f>
        <v>31599.393225806431</v>
      </c>
      <c r="AS27" s="708">
        <f t="shared" si="1000"/>
        <v>23365.970000000671</v>
      </c>
      <c r="AT27" s="708">
        <f t="shared" si="1000"/>
        <v>-8233.4232258057655</v>
      </c>
      <c r="AU27" s="709">
        <f>AVERAGE(AU20:AU26)</f>
        <v>0.73944362896557991</v>
      </c>
      <c r="AV27" s="708">
        <f t="shared" ref="AV27:AX27" si="1001">SUM(AV20:AV26)</f>
        <v>47761.435806451649</v>
      </c>
      <c r="AW27" s="708">
        <f t="shared" ca="1" si="1001"/>
        <v>29410.310000000056</v>
      </c>
      <c r="AX27" s="708">
        <f t="shared" ca="1" si="1001"/>
        <v>-18351.125806451593</v>
      </c>
      <c r="AY27" s="709">
        <f ca="1">AVERAGE(AY20:AY26)</f>
        <v>0.61577524844902776</v>
      </c>
      <c r="AZ27" s="708">
        <f t="shared" ref="AZ27:BB27" si="1002">SUM(AZ20:AZ26)</f>
        <v>20120.285161290318</v>
      </c>
      <c r="BA27" s="708">
        <f t="shared" si="1002"/>
        <v>9568.5699999999488</v>
      </c>
      <c r="BB27" s="708">
        <f t="shared" si="1002"/>
        <v>-10551.715161290373</v>
      </c>
      <c r="BC27" s="709">
        <f>AVERAGE(BC20:BC26)</f>
        <v>0.47556830945960182</v>
      </c>
      <c r="BD27" s="708">
        <f t="shared" ref="BD27:BF27" si="1003">SUM(BD20:BD26)</f>
        <v>3500</v>
      </c>
      <c r="BE27" s="708">
        <f t="shared" si="1003"/>
        <v>23.600000000000023</v>
      </c>
      <c r="BF27" s="708">
        <f t="shared" si="1003"/>
        <v>-3476.4</v>
      </c>
      <c r="BG27" s="709">
        <f>AVERAGE(BG20:BG26)</f>
        <v>6.7428571428571494E-3</v>
      </c>
      <c r="BH27" s="708">
        <f t="shared" ref="BH27:BJ27" si="1004">SUM(BH20:BH26)</f>
        <v>25200</v>
      </c>
      <c r="BI27" s="708">
        <f t="shared" si="1004"/>
        <v>9955.5299999999115</v>
      </c>
      <c r="BJ27" s="708">
        <f t="shared" si="1004"/>
        <v>-15244.470000000088</v>
      </c>
      <c r="BK27" s="709">
        <f>AVERAGE(BK20:BK26)</f>
        <v>0.39506071428571071</v>
      </c>
      <c r="BL27" s="708">
        <f t="shared" ref="BL27:BN27" si="1005">SUM(BL20:BL26)</f>
        <v>60942.399677419351</v>
      </c>
      <c r="BM27" s="708">
        <f t="shared" si="1005"/>
        <v>56958.040000000037</v>
      </c>
      <c r="BN27" s="708">
        <f t="shared" si="1005"/>
        <v>-3984.3596774193029</v>
      </c>
      <c r="BO27" s="709">
        <f>AVERAGE(BO20:BO26)</f>
        <v>0.93462089286753813</v>
      </c>
      <c r="BP27" s="708">
        <f t="shared" ref="BP27:BR27" si="1006">SUM(BP20:BP26)</f>
        <v>6482.661387096774</v>
      </c>
      <c r="BQ27" s="708">
        <f t="shared" si="1006"/>
        <v>7211.3660000000382</v>
      </c>
      <c r="BR27" s="708">
        <f t="shared" si="1006"/>
        <v>728.70461290326284</v>
      </c>
      <c r="BS27" s="709">
        <f>AVERAGE(BS20:BS26)</f>
        <v>1.1124082486174107</v>
      </c>
      <c r="BT27" s="708">
        <f t="shared" ref="BT27:BV27" si="1007">SUM(BT20:BT26)</f>
        <v>38500</v>
      </c>
      <c r="BU27" s="708">
        <f t="shared" ca="1" si="1007"/>
        <v>22671.809999999998</v>
      </c>
      <c r="BV27" s="708">
        <f t="shared" ca="1" si="1007"/>
        <v>-15828.189999999999</v>
      </c>
      <c r="BW27" s="709">
        <f ca="1">AVERAGE(BW20:BW26)</f>
        <v>0.58887818181818186</v>
      </c>
      <c r="BX27" s="708">
        <f t="shared" ref="BX27:BZ27" si="1008">SUM(BX20:BX26)</f>
        <v>490.38387096774125</v>
      </c>
      <c r="BY27" s="708">
        <f t="shared" si="1008"/>
        <v>453.39999999999418</v>
      </c>
      <c r="BZ27" s="708">
        <f t="shared" si="1008"/>
        <v>-36.983870967747109</v>
      </c>
      <c r="CA27" s="709">
        <f>AVERAGE(CA20:CA26)</f>
        <v>0.92458179569657994</v>
      </c>
      <c r="CB27" s="708">
        <f t="shared" ref="CB27:CD27" si="1009">SUM(CB20:CB26)</f>
        <v>626.16129032258073</v>
      </c>
      <c r="CC27" s="708">
        <f t="shared" si="1009"/>
        <v>473</v>
      </c>
      <c r="CD27" s="708">
        <f t="shared" si="1009"/>
        <v>-153.16129032258064</v>
      </c>
      <c r="CE27" s="709">
        <f>AVERAGE(CE20:CE26)</f>
        <v>0.75539642470764001</v>
      </c>
      <c r="CF27" s="708">
        <f t="shared" ref="CF27:CH27" si="1010">SUM(CF20:CF26)</f>
        <v>24500</v>
      </c>
      <c r="CG27" s="708">
        <f t="shared" si="1010"/>
        <v>16653.899999999907</v>
      </c>
      <c r="CH27" s="708">
        <f t="shared" si="1010"/>
        <v>-7846.1000000000931</v>
      </c>
      <c r="CI27" s="709">
        <f>AVERAGE(CI20:CI26)</f>
        <v>0.67975102040815938</v>
      </c>
      <c r="CJ27" s="708">
        <f t="shared" ref="CJ27:CL27" si="1011">SUM(CJ20:CJ26)</f>
        <v>0</v>
      </c>
      <c r="CK27" s="708">
        <f t="shared" si="1011"/>
        <v>0</v>
      </c>
      <c r="CL27" s="708">
        <f t="shared" si="1011"/>
        <v>0</v>
      </c>
      <c r="CM27" s="709" t="e">
        <f>AVERAGE(CM20:CM26)</f>
        <v>#DIV/0!</v>
      </c>
      <c r="CN27" s="708">
        <f t="shared" ref="CN27:CP27" si="1012">SUM(CN20:CN26)</f>
        <v>20310.364516128902</v>
      </c>
      <c r="CO27" s="708">
        <f t="shared" si="1012"/>
        <v>12997.5</v>
      </c>
      <c r="CP27" s="708">
        <f t="shared" si="1012"/>
        <v>-7312.8645161289051</v>
      </c>
      <c r="CQ27" s="709">
        <f>AVERAGE(CQ20:CQ26)</f>
        <v>0.63994420137946817</v>
      </c>
      <c r="CR27" s="708">
        <f t="shared" ref="CR27:CT27" si="1013">SUM(CR20:CR26)</f>
        <v>24500</v>
      </c>
      <c r="CS27" s="708">
        <f t="shared" si="1013"/>
        <v>28571.429999999993</v>
      </c>
      <c r="CT27" s="708">
        <f t="shared" si="1013"/>
        <v>4071.429999999993</v>
      </c>
      <c r="CU27" s="709">
        <f>AVERAGE(CU20:CU26)</f>
        <v>1.1661808163265304</v>
      </c>
      <c r="CV27" s="708">
        <f t="shared" ref="CV27:CX27" si="1014">SUM(CV20:CV26)</f>
        <v>0</v>
      </c>
      <c r="CW27" s="708">
        <f t="shared" si="1014"/>
        <v>0</v>
      </c>
      <c r="CX27" s="708">
        <f t="shared" si="1014"/>
        <v>0</v>
      </c>
      <c r="CY27" s="709" t="e">
        <f>AVERAGE(CY20:CY26)</f>
        <v>#DIV/0!</v>
      </c>
      <c r="CZ27" s="708">
        <f t="shared" ref="CZ27:DB27" si="1015">SUM(CZ20:CZ26)</f>
        <v>81616.881838709582</v>
      </c>
      <c r="DA27" s="708">
        <f t="shared" si="1015"/>
        <v>95972.572000004351</v>
      </c>
      <c r="DB27" s="708">
        <f t="shared" si="1015"/>
        <v>14355.690161294759</v>
      </c>
      <c r="DC27" s="709">
        <f>AVERAGE(DC20:DC26)</f>
        <v>1.1758911862090533</v>
      </c>
      <c r="DD27" s="708">
        <f t="shared" ref="DD27:DF27" si="1016">SUM(DD20:DD26)</f>
        <v>14146.022258064502</v>
      </c>
      <c r="DE27" s="708">
        <f t="shared" si="1016"/>
        <v>12715.019999999553</v>
      </c>
      <c r="DF27" s="708">
        <f t="shared" si="1016"/>
        <v>-1431.0022580649465</v>
      </c>
      <c r="DG27" s="709">
        <f>AVERAGE(DG20:DG26)</f>
        <v>0.8988406612149118</v>
      </c>
      <c r="DH27" s="708">
        <f t="shared" ref="DH27:DJ27" si="1017">SUM(DH20:DH26)</f>
        <v>4750.8999999999887</v>
      </c>
      <c r="DI27" s="708">
        <f t="shared" si="1017"/>
        <v>4790.859999999986</v>
      </c>
      <c r="DJ27" s="708">
        <f t="shared" si="1017"/>
        <v>39.959999999996853</v>
      </c>
      <c r="DK27" s="709">
        <f>AVERAGE(DK20:DK26)</f>
        <v>1.0084110379086062</v>
      </c>
      <c r="DL27" s="708">
        <f t="shared" ref="DL27:DN27" si="1018">SUM(DL20:DL26)</f>
        <v>49852.963548387139</v>
      </c>
      <c r="DM27" s="708">
        <f t="shared" si="1018"/>
        <v>39704.980000000447</v>
      </c>
      <c r="DN27" s="708">
        <f t="shared" si="1018"/>
        <v>-10147.983548386681</v>
      </c>
      <c r="DO27" s="709">
        <f>AVERAGE(DO20:DO26)</f>
        <v>0.79644171928641538</v>
      </c>
      <c r="DP27" s="708">
        <f t="shared" ref="DP27:DR27" si="1019">SUM(DP20:DP26)</f>
        <v>20607.137419354836</v>
      </c>
      <c r="DQ27" s="708">
        <f t="shared" si="1019"/>
        <v>12758.520000000019</v>
      </c>
      <c r="DR27" s="708">
        <f t="shared" si="1019"/>
        <v>-7848.6174193548177</v>
      </c>
      <c r="DS27" s="709">
        <f>AVERAGE(DS20:DS26)</f>
        <v>0.61913111658181286</v>
      </c>
      <c r="DT27" s="708">
        <f t="shared" ref="DT27:DV27" si="1020">SUM(DT20:DT26)</f>
        <v>14302.921612903228</v>
      </c>
      <c r="DU27" s="708">
        <f t="shared" si="1020"/>
        <v>8462</v>
      </c>
      <c r="DV27" s="708">
        <f t="shared" si="1020"/>
        <v>-5840.9216129032266</v>
      </c>
      <c r="DW27" s="709">
        <f>AVERAGE(DW20:DW26)</f>
        <v>0.59162737719027259</v>
      </c>
      <c r="DX27" s="708">
        <f t="shared" ref="DX27:DZ27" si="1021">SUM(DX20:DX26)</f>
        <v>10076.712258064517</v>
      </c>
      <c r="DY27" s="708">
        <f t="shared" si="1021"/>
        <v>13121.930000000051</v>
      </c>
      <c r="DZ27" s="708">
        <f t="shared" si="1021"/>
        <v>3045.2177419355353</v>
      </c>
      <c r="EA27" s="709">
        <f>AVERAGE(EA20:EA26)</f>
        <v>1.3022035028834342</v>
      </c>
      <c r="EB27" s="708">
        <f t="shared" ref="EB27:ED27" si="1022">SUM(EB20:EB26)</f>
        <v>1826.8193548387126</v>
      </c>
      <c r="EC27" s="708">
        <f t="shared" si="1022"/>
        <v>6620.0300000000279</v>
      </c>
      <c r="ED27" s="708">
        <f t="shared" si="1022"/>
        <v>4793.2106451613163</v>
      </c>
      <c r="EE27" s="709">
        <f>AVERAGE(EE20:EE26)</f>
        <v>3.6238011068064817</v>
      </c>
      <c r="EF27" s="708">
        <f t="shared" ref="EF27:EH27" si="1023">SUM(EF20:EF26)</f>
        <v>77049.331935483919</v>
      </c>
      <c r="EG27" s="708">
        <f t="shared" si="1023"/>
        <v>61919.480000000447</v>
      </c>
      <c r="EH27" s="708">
        <f t="shared" si="1023"/>
        <v>-15129.85193548347</v>
      </c>
      <c r="EI27" s="709">
        <f>AVERAGE(EI20:EI26)</f>
        <v>0.80363422296572007</v>
      </c>
      <c r="EJ27" s="708">
        <f t="shared" ref="EJ27:EL27" si="1024">SUM(EJ20:EJ26)</f>
        <v>20996.813870967741</v>
      </c>
      <c r="EK27" s="708">
        <f t="shared" si="1024"/>
        <v>12842.489999999991</v>
      </c>
      <c r="EL27" s="708">
        <f t="shared" si="1024"/>
        <v>-8154.3238709677526</v>
      </c>
      <c r="EM27" s="709">
        <f>AVERAGE(EM20:EM26)</f>
        <v>0.61163994113208187</v>
      </c>
      <c r="EN27" s="708">
        <f t="shared" ref="EN27:EP27" si="1025">SUM(EN20:EN26)</f>
        <v>26597.719354838689</v>
      </c>
      <c r="EO27" s="708">
        <f t="shared" si="1025"/>
        <v>2207.8999999999069</v>
      </c>
      <c r="EP27" s="708">
        <f t="shared" si="1025"/>
        <v>-24389.819354838783</v>
      </c>
      <c r="EQ27" s="709">
        <f>AVERAGE(EQ20:EQ26)</f>
        <v>8.3010876629850711E-2</v>
      </c>
      <c r="ER27" s="708">
        <f t="shared" ref="ER27:ET27" si="1026">SUM(ER20:ER26)</f>
        <v>38500</v>
      </c>
      <c r="ES27" s="708">
        <f t="shared" si="1026"/>
        <v>27962.069999999949</v>
      </c>
      <c r="ET27" s="708">
        <f t="shared" si="1026"/>
        <v>-10537.930000000051</v>
      </c>
      <c r="EU27" s="709">
        <f>AVERAGE(EU20:EU26)</f>
        <v>0.72628753246753097</v>
      </c>
      <c r="EV27" s="708">
        <f t="shared" ref="EV27:EX27" si="1027">SUM(EV20:EV26)</f>
        <v>40436.827741935456</v>
      </c>
      <c r="EW27" s="708">
        <f t="shared" si="1027"/>
        <v>21275.410000000149</v>
      </c>
      <c r="EX27" s="708">
        <f t="shared" si="1027"/>
        <v>-19161.417741935311</v>
      </c>
      <c r="EY27" s="709">
        <f>AVERAGE(EY20:EY26)</f>
        <v>0.52613944238598731</v>
      </c>
      <c r="EZ27" s="708">
        <f t="shared" ref="EZ27:FB27" si="1028">SUM(EZ20:EZ26)</f>
        <v>168000</v>
      </c>
      <c r="FA27" s="708">
        <f t="shared" si="1028"/>
        <v>195260.31000000006</v>
      </c>
      <c r="FB27" s="708">
        <f t="shared" si="1028"/>
        <v>27260.310000000056</v>
      </c>
      <c r="FC27" s="709">
        <f>AVERAGE(FC20:FC26)</f>
        <v>1.1622637500000006</v>
      </c>
      <c r="FD27" s="708">
        <f t="shared" ref="FD27:FF27" si="1029">SUM(FD20:FD26)</f>
        <v>56000</v>
      </c>
      <c r="FE27" s="708">
        <f t="shared" si="1029"/>
        <v>43247.110000000102</v>
      </c>
      <c r="FF27" s="708">
        <f t="shared" si="1029"/>
        <v>-12752.889999999898</v>
      </c>
      <c r="FG27" s="709">
        <f>AVERAGE(FG20:FG26)</f>
        <v>0.77226982142857337</v>
      </c>
      <c r="FH27" s="708">
        <f t="shared" ref="FH27:FJ27" si="1030">SUM(FH20:FH26)</f>
        <v>14739.534193548407</v>
      </c>
      <c r="FI27" s="708">
        <f t="shared" si="1030"/>
        <v>25245.599999999627</v>
      </c>
      <c r="FJ27" s="708">
        <f t="shared" si="1030"/>
        <v>10506.065806451221</v>
      </c>
      <c r="FK27" s="709">
        <f>AVERAGE(FK20:FK26)</f>
        <v>1.7127813992283283</v>
      </c>
      <c r="FL27" s="708">
        <f t="shared" ref="FL27:FN27" si="1031">SUM(FL20:FL26)</f>
        <v>0</v>
      </c>
      <c r="FM27" s="708">
        <f t="shared" si="1031"/>
        <v>0</v>
      </c>
      <c r="FN27" s="708">
        <f t="shared" si="1031"/>
        <v>0</v>
      </c>
      <c r="FO27" s="709" t="e">
        <f>AVERAGE(FO20:FO26)</f>
        <v>#DIV/0!</v>
      </c>
      <c r="FP27" s="708">
        <f t="shared" ref="FP27:FR27" si="1032">SUM(FP20:FP26)</f>
        <v>0</v>
      </c>
      <c r="FQ27" s="708">
        <f t="shared" si="1032"/>
        <v>0</v>
      </c>
      <c r="FR27" s="708">
        <f t="shared" si="1032"/>
        <v>0</v>
      </c>
      <c r="FS27" s="709" t="e">
        <f>AVERAGE(FS20:FS26)</f>
        <v>#DIV/0!</v>
      </c>
      <c r="FT27" s="708">
        <f t="shared" ref="FT27:FV27" si="1033">SUM(FT20:FT26)</f>
        <v>5087.7061290322617</v>
      </c>
      <c r="FU27" s="708">
        <f t="shared" si="1033"/>
        <v>5251.4499999999534</v>
      </c>
      <c r="FV27" s="708">
        <f t="shared" si="1033"/>
        <v>163.74387096769101</v>
      </c>
      <c r="FW27" s="709">
        <f>AVERAGE(FW20:FW26)</f>
        <v>1.0321842234623795</v>
      </c>
      <c r="FX27" s="708">
        <f t="shared" ref="FX27:FZ27" si="1034">SUM(FX20:FX26)</f>
        <v>0</v>
      </c>
      <c r="FY27" s="708">
        <f t="shared" si="1034"/>
        <v>0</v>
      </c>
      <c r="FZ27" s="708">
        <f t="shared" si="1034"/>
        <v>0</v>
      </c>
      <c r="GA27" s="709" t="e">
        <f>AVERAGE(GA20:GA26)</f>
        <v>#DIV/0!</v>
      </c>
      <c r="GB27" s="708">
        <f t="shared" ref="GB27:GD27" si="1035">SUM(GB20:GB26)</f>
        <v>21126.291290322588</v>
      </c>
      <c r="GC27" s="708">
        <f t="shared" si="1035"/>
        <v>24691.759999999776</v>
      </c>
      <c r="GD27" s="708">
        <f t="shared" si="1035"/>
        <v>3565.4687096771881</v>
      </c>
      <c r="GE27" s="709">
        <f>AVERAGE(GE20:GE26)</f>
        <v>1.1687692676712469</v>
      </c>
      <c r="GF27" s="708">
        <f t="shared" ref="GF27:GH27" si="1036">SUM(GF20:GF26)</f>
        <v>14314.997741935484</v>
      </c>
      <c r="GG27" s="708">
        <f t="shared" si="1036"/>
        <v>12505.09999999986</v>
      </c>
      <c r="GH27" s="708">
        <f t="shared" si="1036"/>
        <v>-1809.897741935622</v>
      </c>
      <c r="GI27" s="709">
        <f>AVERAGE(GI20:GI26)</f>
        <v>0.87356632710925519</v>
      </c>
      <c r="GJ27" s="708">
        <f t="shared" ref="GJ27:GL27" si="1037">SUM(GJ20:GJ26)</f>
        <v>2587.274967741916</v>
      </c>
      <c r="GK27" s="708">
        <f t="shared" si="1037"/>
        <v>5584.7890000001062</v>
      </c>
      <c r="GL27" s="708">
        <f t="shared" si="1037"/>
        <v>2997.5140322581901</v>
      </c>
      <c r="GM27" s="709">
        <f>AVERAGE(GM20:GM26)</f>
        <v>2.158560288191679</v>
      </c>
      <c r="GN27" s="708">
        <f t="shared" ref="GN27:GP27" si="1038">SUM(GN20:GN26)</f>
        <v>0</v>
      </c>
      <c r="GO27" s="708">
        <f t="shared" si="1038"/>
        <v>0</v>
      </c>
      <c r="GP27" s="708">
        <f t="shared" si="1038"/>
        <v>0</v>
      </c>
      <c r="GQ27" s="709" t="e">
        <f>AVERAGE(GQ20:GQ26)</f>
        <v>#DIV/0!</v>
      </c>
      <c r="GR27" s="708">
        <f t="shared" ref="GR27:GT27" si="1039">SUM(GR20:GR26)</f>
        <v>24500</v>
      </c>
      <c r="GS27" s="708">
        <f t="shared" si="1039"/>
        <v>27949.565999999642</v>
      </c>
      <c r="GT27" s="708">
        <f t="shared" si="1039"/>
        <v>3449.5659999996424</v>
      </c>
      <c r="GU27" s="709">
        <f>AVERAGE(GU20:GU26)</f>
        <v>1.1407986122448832</v>
      </c>
      <c r="GV27" s="708">
        <f t="shared" ref="GV27:GX27" si="1040">SUM(GV20:GV26)</f>
        <v>7853.3022580644465</v>
      </c>
      <c r="GW27" s="708">
        <f t="shared" si="1040"/>
        <v>5736.6699999999255</v>
      </c>
      <c r="GX27" s="708">
        <f t="shared" si="1040"/>
        <v>-2116.6322580645196</v>
      </c>
      <c r="GY27" s="709">
        <f>AVERAGE(GY20:GY26)</f>
        <v>0.73047869692128808</v>
      </c>
      <c r="GZ27" s="708">
        <f t="shared" ref="GZ27:HB27" si="1041">SUM(GZ20:GZ26)</f>
        <v>10500</v>
      </c>
      <c r="HA27" s="708">
        <f t="shared" si="1041"/>
        <v>11612.111000000034</v>
      </c>
      <c r="HB27" s="708">
        <f t="shared" si="1041"/>
        <v>1112.1110000000335</v>
      </c>
      <c r="HC27" s="709">
        <f>AVERAGE(HC20:HC26)</f>
        <v>1.1059153333333365</v>
      </c>
      <c r="HD27" s="708">
        <f t="shared" ref="HD27:HF27" si="1042">SUM(HD20:HD26)</f>
        <v>17847.918064516187</v>
      </c>
      <c r="HE27" s="708">
        <f t="shared" si="1042"/>
        <v>25906.660000000149</v>
      </c>
      <c r="HF27" s="708">
        <f t="shared" si="1042"/>
        <v>8058.7419354839622</v>
      </c>
      <c r="HG27" s="709">
        <f>AVERAGE(HG20:HG26)</f>
        <v>1.4515227998219977</v>
      </c>
      <c r="HH27" s="708">
        <f t="shared" ref="HH27:HJ27" si="1043">SUM(HH20:HH26)</f>
        <v>0</v>
      </c>
      <c r="HI27" s="708">
        <f t="shared" si="1043"/>
        <v>0</v>
      </c>
      <c r="HJ27" s="708">
        <f t="shared" si="1043"/>
        <v>0</v>
      </c>
      <c r="HK27" s="709" t="e">
        <f>AVERAGE(HK20:HK26)</f>
        <v>#DIV/0!</v>
      </c>
    </row>
    <row r="28" spans="1:219" ht="15" customHeight="1">
      <c r="A28" s="464"/>
      <c r="B28" s="462"/>
      <c r="C28" s="462"/>
      <c r="D28" s="421"/>
      <c r="E28" s="421"/>
      <c r="F28" s="421"/>
      <c r="G28" s="706"/>
      <c r="H28" s="421"/>
      <c r="I28" s="421"/>
      <c r="J28" s="421"/>
      <c r="K28" s="706"/>
      <c r="L28" s="421"/>
      <c r="M28" s="421"/>
      <c r="N28" s="421"/>
      <c r="O28" s="706"/>
      <c r="P28" s="421"/>
      <c r="Q28" s="421"/>
      <c r="R28" s="421"/>
      <c r="S28" s="706"/>
      <c r="T28" s="421"/>
      <c r="U28" s="421"/>
      <c r="V28" s="421"/>
      <c r="W28" s="706"/>
      <c r="X28" s="421"/>
      <c r="Y28" s="421"/>
      <c r="Z28" s="421"/>
      <c r="AA28" s="706"/>
      <c r="AB28" s="421"/>
      <c r="AC28" s="421"/>
      <c r="AD28" s="421"/>
      <c r="AE28" s="706"/>
      <c r="AF28" s="421"/>
      <c r="AG28" s="421"/>
      <c r="AH28" s="421"/>
      <c r="AI28" s="706"/>
      <c r="AJ28" s="421"/>
      <c r="AK28" s="421"/>
      <c r="AL28" s="421"/>
      <c r="AM28" s="706"/>
      <c r="AN28" s="421"/>
      <c r="AO28" s="421"/>
      <c r="AP28" s="421"/>
      <c r="AQ28" s="706"/>
      <c r="AR28" s="421"/>
      <c r="AS28" s="421"/>
      <c r="AT28" s="421"/>
      <c r="AU28" s="706"/>
      <c r="AV28" s="421"/>
      <c r="AW28" s="421"/>
      <c r="AX28" s="421"/>
      <c r="AY28" s="706"/>
      <c r="AZ28" s="421"/>
      <c r="BA28" s="421"/>
      <c r="BB28" s="421"/>
      <c r="BC28" s="706"/>
      <c r="BD28" s="421"/>
      <c r="BE28" s="421"/>
      <c r="BF28" s="421"/>
      <c r="BG28" s="706"/>
      <c r="BH28" s="421"/>
      <c r="BI28" s="421"/>
      <c r="BJ28" s="421"/>
      <c r="BK28" s="706"/>
      <c r="BL28" s="421"/>
      <c r="BM28" s="421"/>
      <c r="BN28" s="421"/>
      <c r="BO28" s="706"/>
      <c r="BP28" s="421"/>
      <c r="BQ28" s="421"/>
      <c r="BR28" s="421"/>
      <c r="BS28" s="706"/>
      <c r="BT28" s="421"/>
      <c r="BU28" s="421"/>
      <c r="BV28" s="421"/>
      <c r="BW28" s="706"/>
      <c r="BX28" s="421"/>
      <c r="BY28" s="421"/>
      <c r="BZ28" s="421"/>
      <c r="CA28" s="706"/>
      <c r="CB28" s="421"/>
      <c r="CC28" s="421"/>
      <c r="CD28" s="421"/>
      <c r="CE28" s="706"/>
      <c r="CF28" s="421"/>
      <c r="CG28" s="421"/>
      <c r="CH28" s="421"/>
      <c r="CI28" s="706"/>
      <c r="CJ28" s="421"/>
      <c r="CK28" s="421"/>
      <c r="CL28" s="421"/>
      <c r="CM28" s="706"/>
      <c r="CN28" s="421"/>
      <c r="CO28" s="421"/>
      <c r="CP28" s="421"/>
      <c r="CQ28" s="706"/>
      <c r="CR28" s="421"/>
      <c r="CS28" s="421"/>
      <c r="CT28" s="421"/>
      <c r="CU28" s="706"/>
      <c r="CV28" s="421"/>
      <c r="CW28" s="421"/>
      <c r="CX28" s="421"/>
      <c r="CY28" s="706"/>
      <c r="CZ28" s="421"/>
      <c r="DA28" s="421"/>
      <c r="DB28" s="421"/>
      <c r="DC28" s="706"/>
      <c r="DD28" s="421"/>
      <c r="DE28" s="421"/>
      <c r="DF28" s="421"/>
      <c r="DG28" s="706"/>
      <c r="DH28" s="421"/>
      <c r="DI28" s="421"/>
      <c r="DJ28" s="421"/>
      <c r="DK28" s="706"/>
      <c r="DL28" s="421"/>
      <c r="DM28" s="421"/>
      <c r="DN28" s="421"/>
      <c r="DO28" s="706"/>
      <c r="DP28" s="421"/>
      <c r="DQ28" s="421"/>
      <c r="DR28" s="421"/>
      <c r="DS28" s="706"/>
      <c r="DT28" s="421"/>
      <c r="DU28" s="421"/>
      <c r="DV28" s="421"/>
      <c r="DW28" s="706"/>
      <c r="DX28" s="421"/>
      <c r="DY28" s="421"/>
      <c r="DZ28" s="421"/>
      <c r="EA28" s="706"/>
      <c r="EB28" s="421"/>
      <c r="EC28" s="421"/>
      <c r="ED28" s="421"/>
      <c r="EE28" s="706"/>
      <c r="EF28" s="421"/>
      <c r="EG28" s="421"/>
      <c r="EH28" s="421"/>
      <c r="EI28" s="706"/>
      <c r="EJ28" s="421"/>
      <c r="EK28" s="421"/>
      <c r="EL28" s="421"/>
      <c r="EM28" s="706"/>
      <c r="EN28" s="421"/>
      <c r="EO28" s="421"/>
      <c r="EP28" s="421"/>
      <c r="EQ28" s="706"/>
      <c r="ER28" s="421"/>
      <c r="ES28" s="421"/>
      <c r="ET28" s="421"/>
      <c r="EU28" s="706"/>
      <c r="EV28" s="421"/>
      <c r="EW28" s="421"/>
      <c r="EX28" s="421"/>
      <c r="EY28" s="706"/>
      <c r="EZ28" s="421"/>
      <c r="FA28" s="421"/>
      <c r="FB28" s="421"/>
      <c r="FC28" s="706"/>
      <c r="FD28" s="421"/>
      <c r="FE28" s="421"/>
      <c r="FF28" s="421"/>
      <c r="FG28" s="706"/>
      <c r="FH28" s="421"/>
      <c r="FI28" s="421"/>
      <c r="FJ28" s="421"/>
      <c r="FK28" s="706"/>
      <c r="FL28" s="421"/>
      <c r="FM28" s="421"/>
      <c r="FN28" s="421"/>
      <c r="FO28" s="706"/>
      <c r="FP28" s="421"/>
      <c r="FQ28" s="421"/>
      <c r="FR28" s="421"/>
      <c r="FS28" s="706"/>
      <c r="FT28" s="421"/>
      <c r="FU28" s="421"/>
      <c r="FV28" s="421"/>
      <c r="FW28" s="706"/>
      <c r="FX28" s="421"/>
      <c r="FY28" s="421"/>
      <c r="FZ28" s="421"/>
      <c r="GA28" s="706"/>
      <c r="GB28" s="421"/>
      <c r="GC28" s="421"/>
      <c r="GD28" s="421"/>
      <c r="GE28" s="706"/>
      <c r="GF28" s="421"/>
      <c r="GG28" s="421"/>
      <c r="GH28" s="421"/>
      <c r="GI28" s="706"/>
      <c r="GJ28" s="421"/>
      <c r="GK28" s="421"/>
      <c r="GL28" s="421"/>
      <c r="GM28" s="706"/>
      <c r="GN28" s="421"/>
      <c r="GO28" s="421"/>
      <c r="GP28" s="421"/>
      <c r="GQ28" s="706"/>
      <c r="GR28" s="421"/>
      <c r="GS28" s="421"/>
      <c r="GT28" s="421"/>
      <c r="GU28" s="706"/>
      <c r="GV28" s="421"/>
      <c r="GW28" s="421"/>
      <c r="GX28" s="421"/>
      <c r="GY28" s="706"/>
      <c r="GZ28" s="421"/>
      <c r="HA28" s="421"/>
      <c r="HB28" s="421"/>
      <c r="HC28" s="706"/>
      <c r="HD28" s="421"/>
      <c r="HE28" s="421"/>
      <c r="HF28" s="421"/>
      <c r="HG28" s="706"/>
      <c r="HH28" s="421"/>
      <c r="HI28" s="421"/>
      <c r="HJ28" s="421"/>
      <c r="HK28" s="707"/>
    </row>
    <row r="29" spans="1:219" ht="15" customHeight="1">
      <c r="A29" s="768">
        <f>A20+1</f>
        <v>4</v>
      </c>
      <c r="B29" s="462">
        <f>B26+1</f>
        <v>46041</v>
      </c>
      <c r="C29" s="462" t="str">
        <f t="shared" ref="C29:C31" si="1044">TEXT(B29,"ddd")</f>
        <v>Sen</v>
      </c>
      <c r="D29" s="421">
        <f t="shared" ref="D29:D31" si="1045">SUMIF($H$4:$HJ$4,$D$4,H29:HJ29)</f>
        <v>165505.47038709672</v>
      </c>
      <c r="E29" s="421">
        <f t="shared" ref="E29:E31" ca="1" si="1046">SUMIF($H$4:$HJ$4,$E$4,H29:HJ29)</f>
        <v>180595.96099999675</v>
      </c>
      <c r="F29" s="421">
        <f t="shared" ref="F29:F31" ca="1" si="1047">E29-D29</f>
        <v>15090.49061290003</v>
      </c>
      <c r="G29" s="706">
        <f t="shared" ref="G29:G31" ca="1" si="1048">E29/D29</f>
        <v>1.0911781983858615</v>
      </c>
      <c r="H29" s="421">
        <f>INDEX('SO Januari 2026 rev.2'!$B$6:$BK$51,MATCH(B29,'SO Januari 2026 rev.2'!$B$6:$B$51,0),MATCH($H$3,'SO Januari 2026 rev.2'!$B$5:$XK$5,0))</f>
        <v>812.17000000000064</v>
      </c>
      <c r="I29" s="421">
        <f>INDEX('Summary sales'!$A$6:$CA$50,MATCH(B29,'Summary sales'!$A$6:$A$50,0),MATCH($H$3,'Summary sales'!$A$7:$CA$7,0))</f>
        <v>761.39000000013039</v>
      </c>
      <c r="J29" s="421">
        <f t="shared" ref="J29:J31" si="1049">I29-H29</f>
        <v>-50.779999999870256</v>
      </c>
      <c r="K29" s="706">
        <f t="shared" ref="K29:K31" si="1050">I29/H29</f>
        <v>0.93747614415717129</v>
      </c>
      <c r="L29" s="421">
        <f>INDEX('SO Januari 2026 rev.2'!$B$6:$BK$51,MATCH(B29,'SO Januari 2026 rev.2'!$B$6:$B$51,0),MATCH($L$3,'SO Januari 2026 rev.2'!$B$5:$XK$5,0))</f>
        <v>3000</v>
      </c>
      <c r="M29" s="421">
        <f>INDEX('Summary sales'!$A$6:$CA$50,MATCH($B29,'Summary sales'!$A$6:$A$50,0),MATCH($L$3,'Summary sales'!$A$7:$CA$7,0))</f>
        <v>2951.910000000149</v>
      </c>
      <c r="N29" s="421">
        <f t="shared" ref="N29:N31" si="1051">M29-L29</f>
        <v>-48.089999999850988</v>
      </c>
      <c r="O29" s="706">
        <f t="shared" ref="O29:O31" si="1052">M29/L29</f>
        <v>0.98397000000004964</v>
      </c>
      <c r="P29" s="421">
        <f>INDEX('SO Januari 2026 rev.2'!$B$6:$BK$51,MATCH(B29,'SO Januari 2026 rev.2'!$B$6:$B$51,0),MATCH($P$3,'SO Januari 2026 rev.2'!$B$5:$XK$5,0))</f>
        <v>1129.7312903225857</v>
      </c>
      <c r="Q29" s="421">
        <f>INDEX('Summary sales'!$A$6:$CA$50,MATCH($B29,'Summary sales'!$A$6:$A$50,0),MATCH($P$3,'Summary sales'!$A$7:$CA$7,0))</f>
        <v>975.58000000007451</v>
      </c>
      <c r="R29" s="421">
        <f t="shared" ref="R29:R31" si="1053">Q29-P29</f>
        <v>-154.15129032251116</v>
      </c>
      <c r="S29" s="706">
        <f t="shared" ref="S29:S31" si="1054">Q29/P29</f>
        <v>0.86355048174465054</v>
      </c>
      <c r="T29" s="421">
        <f>INDEX('SO Januari 2026 rev.2'!$B$6:$BK$51,MATCH(B29,'SO Januari 2026 rev.2'!$B$6:$B$51,0),MATCH($T$3,'SO Januari 2026 rev.2'!$B$5:$XK$5,0))</f>
        <v>3282.5161290322658</v>
      </c>
      <c r="U29" s="421">
        <f>INDEX('Summary sales'!$A$6:$CA$50,MATCH($B29,'Summary sales'!$A$6:$A$50,0),MATCH($T$3,'Summary sales'!$A$7:$CA$7,0))</f>
        <v>2471.5800000000745</v>
      </c>
      <c r="V29" s="421">
        <f t="shared" ref="V29:V31" si="1055">U29-T29</f>
        <v>-810.93612903219127</v>
      </c>
      <c r="W29" s="706">
        <f t="shared" ref="W29:W31" si="1056">U29/T29</f>
        <v>0.75295288822502537</v>
      </c>
      <c r="X29" s="421">
        <f>INDEX('SO Januari 2026 rev.2'!$B$6:$BK$51,MATCH(B29,'SO Januari 2026 rev.2'!$B$6:$B$51,0),MATCH($X$3,'SO Januari 2026 rev.2'!$B$5:$XK$5,0))</f>
        <v>644.02064516129076</v>
      </c>
      <c r="Y29" s="421">
        <f>INDEX('Summary sales'!$A$6:$CA$50,MATCH($B29,'Summary sales'!$A$6:$A$50,0),MATCH($X$3,'Summary sales'!$A$7:$CA$7,0))</f>
        <v>732.97000000008848</v>
      </c>
      <c r="Z29" s="421">
        <f t="shared" ref="Z29:Z31" si="1057">Y29-X29</f>
        <v>88.949354838797717</v>
      </c>
      <c r="AA29" s="706">
        <f t="shared" ref="AA29:AA31" si="1058">Y29/X29</f>
        <v>1.1381156885374706</v>
      </c>
      <c r="AB29" s="421">
        <f>INDEX('SO Januari 2026 rev.2'!$B$6:$BK$51,MATCH(B29,'SO Januari 2026 rev.2'!$B$6:$B$51,0),MATCH($AB$3,'SO Januari 2026 rev.2'!$B$5:$XK$5,0))</f>
        <v>5500</v>
      </c>
      <c r="AC29" s="421">
        <f>INDEX('Summary sales'!$A$6:$CA$50,MATCH($B29,'Summary sales'!$A$6:$A$50,0),MATCH($AB$3,'Summary sales'!$A$7:$CA$7,0))</f>
        <v>6156.5800000000745</v>
      </c>
      <c r="AD29" s="421">
        <f t="shared" ref="AD29:AD31" si="1059">AC29-AB29</f>
        <v>656.58000000007451</v>
      </c>
      <c r="AE29" s="706">
        <f t="shared" ref="AE29:AE31" si="1060">AC29/AB29</f>
        <v>1.1193781818181954</v>
      </c>
      <c r="AF29" s="421">
        <f>INDEX('SO Januari 2026 rev.2'!$B$6:$BK$51,MATCH(B29,'SO Januari 2026 rev.2'!$B$6:$B$51,0),MATCH($AF$3,'SO Januari 2026 rev.2'!$B$5:$XK$5,0))</f>
        <v>166.97064516129021</v>
      </c>
      <c r="AG29" s="421">
        <f>INDEX('Summary sales'!$A$6:$CA$50,MATCH($B29,'Summary sales'!$A$6:$A$50,0),MATCH($AF$3,'Summary sales'!$A$7:$CA$7,0))</f>
        <v>648.09999999997672</v>
      </c>
      <c r="AH29" s="421">
        <f t="shared" ref="AH29:AH31" si="1061">AG29-AF29</f>
        <v>481.12935483868648</v>
      </c>
      <c r="AI29" s="706">
        <f t="shared" ref="AI29:AI31" si="1062">AG29/AF29</f>
        <v>3.8815206072536013</v>
      </c>
      <c r="AJ29" s="421">
        <f>INDEX('SO Januari 2026 rev.2'!$B$6:$BK$51,MATCH(B29,'SO Januari 2026 rev.2'!$B$6:$B$51,0),MATCH($AJ$3,'SO Januari 2026 rev.2'!$B$5:$XK$5,0))</f>
        <v>603.76322580644887</v>
      </c>
      <c r="AK29" s="421">
        <f>INDEX('Summary sales'!$A$6:$CA$50,MATCH($B29,'Summary sales'!$A$6:$A$50,0),MATCH($AJ$3,'Summary sales'!$A$7:$CA$7,0))</f>
        <v>894.44000000006054</v>
      </c>
      <c r="AL29" s="421">
        <f t="shared" ref="AL29:AL31" si="1063">AK29-AJ29</f>
        <v>290.67677419361166</v>
      </c>
      <c r="AM29" s="706">
        <f t="shared" ref="AM29:AM31" si="1064">AK29/AJ29</f>
        <v>1.4814416674771034</v>
      </c>
      <c r="AN29" s="421">
        <f>INDEX('SO Januari 2026 rev.2'!$B$6:$BK$51,MATCH(B29,'SO Januari 2026 rev.2'!$B$6:$B$51,0),MATCH($AN$3,'SO Januari 2026 rev.2'!$B$5:$XK$5,0))</f>
        <v>673.27548387096704</v>
      </c>
      <c r="AO29" s="421">
        <f>INDEX('Summary sales'!$A$6:$CA$50,MATCH($B29,'Summary sales'!$A$6:$A$50,0),MATCH($AN$3,'Summary sales'!$A$7:$CA$7,0))</f>
        <v>700.23999999999069</v>
      </c>
      <c r="AP29" s="421">
        <f t="shared" ref="AP29:AP31" si="1065">AO29-AN29</f>
        <v>26.96451612902365</v>
      </c>
      <c r="AQ29" s="706">
        <f t="shared" ref="AQ29:AQ31" si="1066">AO29/AN29</f>
        <v>1.0400497519588747</v>
      </c>
      <c r="AR29" s="421">
        <f>INDEX('SO Januari 2026 rev.2'!$B$6:$BK$51,MATCH(B29,'SO Januari 2026 rev.2'!$B$6:$B$51,0),MATCH($AR$3,'SO Januari 2026 rev.2'!$B$5:$XK$5,0))</f>
        <v>4514.1990322580623</v>
      </c>
      <c r="AS29" s="421">
        <f>INDEX('Summary sales'!$A$6:$CA$50,MATCH($B29,'Summary sales'!$A$6:$A$50,0),MATCH($AR$3,'Summary sales'!$A$7:$CA$7,0))</f>
        <v>5718.5399999991059</v>
      </c>
      <c r="AT29" s="421">
        <f t="shared" ref="AT29:AT31" si="1067">AS29-AR29</f>
        <v>1204.3409677410436</v>
      </c>
      <c r="AU29" s="706">
        <f t="shared" ref="AU29:AU31" si="1068">AS29/AR29</f>
        <v>1.2667895144044228</v>
      </c>
      <c r="AV29" s="421">
        <f>INDEX('SO Januari 2026 rev.2'!$B$6:$BK$51,MATCH(B29,'SO Januari 2026 rev.2'!$B$6:$B$51,0),MATCH($AV$3,'SO Januari 2026 rev.2'!$B$5:$XK$5,0))</f>
        <v>6823.0622580645213</v>
      </c>
      <c r="AW29" s="421">
        <f ca="1">INDEX('Summary sales'!$A$6:$CA$50,MATCH($B29,'Summary sales'!$A$6:$A$50,0),MATCH($AV$3,'Summary sales'!$A$7:$CA$7,0))</f>
        <v>5302.4399999999441</v>
      </c>
      <c r="AX29" s="421">
        <f t="shared" ref="AX29:AX31" ca="1" si="1069">AW29-AV29</f>
        <v>-1520.6222580645772</v>
      </c>
      <c r="AY29" s="706">
        <f t="shared" ref="AY29:AY31" ca="1" si="1070">AW29/AV29</f>
        <v>0.77713492848943644</v>
      </c>
      <c r="AZ29" s="421">
        <f>INDEX('SO Januari 2026 rev.2'!$B$6:$BK$51,MATCH(B29,'SO Januari 2026 rev.2'!$B$6:$B$51,0),MATCH($AZ$3,'SO Januari 2026 rev.2'!$B$5:$XK$5,0))</f>
        <v>2874.3264516129029</v>
      </c>
      <c r="BA29" s="421">
        <f>INDEX('Summary sales'!$A$6:$CA$50,MATCH($B29,'Summary sales'!$A$6:$A$50,0),MATCH($AZ$3,'Summary sales'!$A$7:$CA$7,0))</f>
        <v>1972.5700000000652</v>
      </c>
      <c r="BB29" s="421">
        <f t="shared" ref="BB29:BB31" si="1071">BA29-AZ29</f>
        <v>-901.75645161283774</v>
      </c>
      <c r="BC29" s="706">
        <f t="shared" ref="BC29:BC31" si="1072">BA29/AZ29</f>
        <v>0.68627208259283667</v>
      </c>
      <c r="BD29" s="421">
        <f>INDEX('SO Januari 2026 rev.2'!$B$6:$BK$51,MATCH(B29,'SO Januari 2026 rev.2'!$B$6:$B$51,0),MATCH($BD$3,'SO Januari 2026 rev.2'!$B$5:$XK$5,0))</f>
        <v>500</v>
      </c>
      <c r="BE29" s="421">
        <f>INDEX('Summary sales'!$A$6:$CA$50,MATCH($B29,'Summary sales'!$A$6:$A$50,0),MATCH($BD$3,'Summary sales'!$A$7:$CA$7,0))</f>
        <v>3.0299999999999727</v>
      </c>
      <c r="BF29" s="421">
        <f t="shared" ref="BF29:BF31" si="1073">BE29-BD29</f>
        <v>-496.97</v>
      </c>
      <c r="BG29" s="706">
        <f t="shared" ref="BG29:BG31" si="1074">BE29/BD29</f>
        <v>6.0599999999999456E-3</v>
      </c>
      <c r="BH29" s="421">
        <f>INDEX('SO Januari 2026 rev.2'!$B$6:$BK$51,MATCH(B29,'SO Januari 2026 rev.2'!$B$6:$B$51,0),MATCH($BH$3,'SO Januari 2026 rev.2'!$B$5:$XK$5,0))</f>
        <v>3600</v>
      </c>
      <c r="BI29" s="421">
        <f>INDEX('Summary sales'!$A$6:$CA$50,MATCH($B29,'Summary sales'!$A$6:$A$50,0),MATCH($BH$3,'Summary sales'!$A$7:$CA$7,0))</f>
        <v>1368.5100000000093</v>
      </c>
      <c r="BJ29" s="421">
        <f t="shared" ref="BJ29:BJ31" si="1075">BI29-BH29</f>
        <v>-2231.4899999999907</v>
      </c>
      <c r="BK29" s="706">
        <f t="shared" ref="BK29:BK31" si="1076">BI29/BH29</f>
        <v>0.38014166666666926</v>
      </c>
      <c r="BL29" s="421">
        <f>INDEX('SO Januari 2026 rev.2'!$B$6:$BK$51,MATCH(B29,'SO Januari 2026 rev.2'!$B$6:$B$51,0),MATCH($BL$3,'SO Januari 2026 rev.2'!$B$5:$XK$5,0))</f>
        <v>8706.0570967741915</v>
      </c>
      <c r="BM29" s="421">
        <f>INDEX('Summary sales'!$A$6:$CA$50,MATCH($B29,'Summary sales'!$A$6:$A$50,0),MATCH($BL$3,'Summary sales'!$A$7:$CA$7,0))</f>
        <v>10260.780000000028</v>
      </c>
      <c r="BN29" s="421">
        <f t="shared" ref="BN29:BN31" si="1077">BM29-BL29</f>
        <v>1554.7229032258365</v>
      </c>
      <c r="BO29" s="706">
        <f t="shared" ref="BO29:BO31" si="1078">BM29/BL29</f>
        <v>1.1785794517476689</v>
      </c>
      <c r="BP29" s="421">
        <f>INDEX('SO Januari 2026 rev.2'!$B$6:$BK$51,MATCH(B29,'SO Januari 2026 rev.2'!$B$6:$B$51,0),MATCH($BP$3,'SO Januari 2026 rev.2'!$B$5:$XK$5,0))</f>
        <v>926.09448387096791</v>
      </c>
      <c r="BQ29" s="421">
        <f>INDEX('Summary sales'!$A$6:$CA$50,MATCH($B29,'Summary sales'!$A$6:$A$50,0),MATCH($BP$3,'Summary sales'!$A$7:$CA$7,0))</f>
        <v>859.4759999999078</v>
      </c>
      <c r="BR29" s="421">
        <f t="shared" ref="BR29:BR31" si="1079">BQ29-BP29</f>
        <v>-66.618483871060107</v>
      </c>
      <c r="BS29" s="706">
        <f t="shared" ref="BS29:BS31" si="1080">BQ29/BP29</f>
        <v>0.92806513262814982</v>
      </c>
      <c r="BT29" s="421">
        <f>INDEX('SO Januari 2026 rev.2'!$B$6:$BK$51,MATCH(B29,'SO Januari 2026 rev.2'!$B$6:$B$51,0),MATCH($BT$3,'SO Januari 2026 rev.2'!$B$5:$XK$5,0))</f>
        <v>5500</v>
      </c>
      <c r="BU29" s="421">
        <f ca="1">INDEX('Summary sales'!$A$6:$CA$50,MATCH($B29,'Summary sales'!$A$6:$A$50,0),MATCH($BT$3,'Summary sales'!$A$7:$CA$7,0))</f>
        <v>5056.2</v>
      </c>
      <c r="BV29" s="421">
        <f t="shared" ref="BV29:BV31" ca="1" si="1081">BU29-BT29</f>
        <v>-443.80000000000018</v>
      </c>
      <c r="BW29" s="706">
        <f t="shared" ref="BW29:BW31" ca="1" si="1082">BU29/BT29</f>
        <v>0.91930909090909085</v>
      </c>
      <c r="BX29" s="421">
        <f>INDEX('SO Januari 2026 rev.2'!$B$6:$BK$51,MATCH(B29,'SO Januari 2026 rev.2'!$B$6:$B$51,0),MATCH($BX$3,'SO Januari 2026 rev.2'!$B$5:$XK$5,0))</f>
        <v>70.054838709677327</v>
      </c>
      <c r="BY29" s="421">
        <f>INDEX('Summary sales'!$A$6:$CA$50,MATCH($B29,'Summary sales'!$A$6:$A$50,0),MATCH($BX$3,'Summary sales'!$A$7:$CA$7,0))</f>
        <v>129</v>
      </c>
      <c r="BZ29" s="421">
        <f t="shared" ref="BZ29:BZ31" si="1083">BY29-BX29</f>
        <v>58.945161290322673</v>
      </c>
      <c r="CA29" s="706">
        <f t="shared" ref="CA29:CA31" si="1084">BY29/BX29</f>
        <v>1.841414560022105</v>
      </c>
      <c r="CB29" s="421">
        <f>INDEX('SO Januari 2026 rev.2'!$B$6:$BK$51,MATCH(B29,'SO Januari 2026 rev.2'!$B$6:$B$51,0),MATCH($CB$3,'SO Januari 2026 rev.2'!$B$5:$XK$5,0))</f>
        <v>89.451612903225808</v>
      </c>
      <c r="CC29" s="421">
        <f>INDEX('Summary sales'!$A$6:$CA$50,MATCH($B29,'Summary sales'!$A$6:$A$50,0),MATCH($CB$3,'Summary sales'!$A$7:$CA$7,0))</f>
        <v>54</v>
      </c>
      <c r="CD29" s="421">
        <f t="shared" ref="CD29:CD31" si="1085">CC29-CB29</f>
        <v>-35.451612903225808</v>
      </c>
      <c r="CE29" s="706">
        <f t="shared" ref="CE29:CE31" si="1086">CC29/CB29</f>
        <v>0.60367832672196176</v>
      </c>
      <c r="CF29" s="421">
        <f>INDEX('SO Januari 2026 rev.2'!$B$6:$BK$51,MATCH(B29,'SO Januari 2026 rev.2'!$B$6:$B$51,0),MATCH($CF$3,'SO Januari 2026 rev.2'!$B$5:$XK$5,0))</f>
        <v>3500</v>
      </c>
      <c r="CG29" s="421">
        <f>INDEX('Summary sales'!$A$6:$CA$50,MATCH($B29,'Summary sales'!$A$6:$A$50,0),MATCH($CF$3,'Summary sales'!$A$7:$CA$7,0))</f>
        <v>2624.7999999998137</v>
      </c>
      <c r="CH29" s="421">
        <f t="shared" ref="CH29:CH31" si="1087">CG29-CF29</f>
        <v>-875.20000000018626</v>
      </c>
      <c r="CI29" s="706">
        <f t="shared" ref="CI29:CI31" si="1088">CG29/CF29</f>
        <v>0.74994285714280395</v>
      </c>
      <c r="CJ29" s="421">
        <f>INDEX('SO Januari 2026 rev.2'!$B$6:$BK$51,MATCH(B29,'SO Januari 2026 rev.2'!$B$6:$B$51,0),MATCH($CJ$3,'SO Januari 2026 rev.2'!$B$5:$XK$5,0))</f>
        <v>0</v>
      </c>
      <c r="CK29" s="421">
        <f>INDEX('Summary sales'!$A$6:$CA$50,MATCH($B29,'Summary sales'!$A$6:$A$50,0),MATCH($CJ$3,'Summary sales'!$A$7:$CA$7,0))</f>
        <v>0</v>
      </c>
      <c r="CL29" s="421">
        <f t="shared" ref="CL29:CL31" si="1089">CK29-CJ29</f>
        <v>0</v>
      </c>
      <c r="CM29" s="706" t="e">
        <f t="shared" ref="CM29:CM31" si="1090">CK29/CJ29</f>
        <v>#DIV/0!</v>
      </c>
      <c r="CN29" s="421">
        <f>INDEX('SO Januari 2026 rev.2'!$B$6:$BK$51,MATCH(B29,'SO Januari 2026 rev.2'!$B$6:$B$51,0),MATCH($CN$3,'SO Januari 2026 rev.2'!$B$5:$XK$5,0))</f>
        <v>2901.4806451612722</v>
      </c>
      <c r="CO29" s="421">
        <f>INDEX('Summary sales'!$A$6:$CA$50,MATCH($B29,'Summary sales'!$A$6:$A$50,0),MATCH($CN$3,'Summary sales'!$A$7:$CA$7,0))</f>
        <v>2539.6000000005588</v>
      </c>
      <c r="CP29" s="421">
        <f t="shared" ref="CP29:CP31" si="1091">CO29-CN29</f>
        <v>-361.88064516071336</v>
      </c>
      <c r="CQ29" s="706">
        <f t="shared" ref="CQ29:CQ31" si="1092">CO29/CN29</f>
        <v>0.87527724999158174</v>
      </c>
      <c r="CR29" s="421">
        <f>INDEX('SO Januari 2026 rev.2'!$B$6:$BK$51,MATCH(B29,'SO Januari 2026 rev.2'!$B$6:$B$51,0),MATCH($CR$3,'SO Januari 2026 rev.2'!$B$5:$XK$5,0))</f>
        <v>3500</v>
      </c>
      <c r="CS29" s="421">
        <f>INDEX('Summary sales'!$A$6:$CA$50,MATCH($B29,'Summary sales'!$A$6:$A$50,0),MATCH($CR$3,'Summary sales'!$A$7:$CA$7,0))</f>
        <v>3756.0499999999884</v>
      </c>
      <c r="CT29" s="421">
        <f t="shared" ref="CT29:CT31" si="1093">CS29-CR29</f>
        <v>256.04999999998836</v>
      </c>
      <c r="CU29" s="706">
        <f t="shared" ref="CU29:CU31" si="1094">CS29/CR29</f>
        <v>1.0731571428571396</v>
      </c>
      <c r="CV29" s="421">
        <f>INDEX('SO Januari 2026 rev.2'!$B$6:$BK$51,MATCH(B29,'SO Januari 2026 rev.2'!$B$6:$B$51,0),MATCH($CV$3,'SO Januari 2026 rev.2'!$B$5:$XK$5,0))</f>
        <v>0</v>
      </c>
      <c r="CW29" s="421">
        <f>INDEX('Summary sales'!$A$6:$CA$50,MATCH($B29,'Summary sales'!$A$6:$A$50,0),MATCH($CV$3,'Summary sales'!$A$7:$CA$7,0))</f>
        <v>0</v>
      </c>
      <c r="CX29" s="421">
        <f t="shared" ref="CX29:CX31" si="1095">CW29-CV29</f>
        <v>0</v>
      </c>
      <c r="CY29" s="706" t="e">
        <f t="shared" ref="CY29:CY31" si="1096">CW29/CV29</f>
        <v>#DIV/0!</v>
      </c>
      <c r="CZ29" s="421">
        <f>INDEX('SO Januari 2026 rev.2'!$B$6:$BK$51,MATCH(B29,'SO Januari 2026 rev.2'!$B$6:$B$51,0),MATCH($CZ$3,'SO Januari 2026 rev.2'!$B$5:$XK$5,0))</f>
        <v>11659.554548387085</v>
      </c>
      <c r="DA29" s="421">
        <f>INDEX('Summary sales'!$A$6:$CA$50,MATCH($B29,'Summary sales'!$A$6:$A$50,0),MATCH($CZ$3,'Summary sales'!$A$7:$CA$7,0))</f>
        <v>13349.747999995947</v>
      </c>
      <c r="DB29" s="421">
        <f t="shared" ref="DB29:DB31" si="1097">DA29-CZ29</f>
        <v>1690.1934516088622</v>
      </c>
      <c r="DC29" s="706">
        <f t="shared" ref="DC29:DC31" si="1098">DA29/CZ29</f>
        <v>1.1449620947862604</v>
      </c>
      <c r="DD29" s="421">
        <f>INDEX('SO Januari 2026 rev.2'!$B$6:$BK$51,MATCH(B29,'SO Januari 2026 rev.2'!$B$6:$B$51,0),MATCH($DD$3,'SO Januari 2026 rev.2'!$B$5:$XK$5,0))</f>
        <v>2020.8603225806428</v>
      </c>
      <c r="DE29" s="421">
        <f>INDEX('Summary sales'!$A$6:$CA$50,MATCH($B29,'Summary sales'!$A$6:$A$50,0),MATCH($DD$3,'Summary sales'!$A$7:$CA$7,0))</f>
        <v>1889.089999999851</v>
      </c>
      <c r="DF29" s="421">
        <f t="shared" ref="DF29:DF31" si="1099">DE29-DD29</f>
        <v>-131.7703225807918</v>
      </c>
      <c r="DG29" s="706">
        <f t="shared" ref="DG29:DG31" si="1100">DE29/DD29</f>
        <v>0.93479493802296998</v>
      </c>
      <c r="DH29" s="421">
        <f>INDEX('SO Januari 2026 rev.2'!$B$6:$BK$51,MATCH(B29,'SO Januari 2026 rev.2'!$B$6:$B$51,0),MATCH($DH$3,'SO Januari 2026 rev.2'!$B$5:$XK$5,0))</f>
        <v>678.69999999999845</v>
      </c>
      <c r="DI29" s="421">
        <f>INDEX('Summary sales'!$A$6:$CA$50,MATCH($B29,'Summary sales'!$A$6:$A$50,0),MATCH($DH$3,'Summary sales'!$A$7:$CA$7,0))</f>
        <v>939.92999999993481</v>
      </c>
      <c r="DJ29" s="421">
        <f t="shared" ref="DJ29:DJ31" si="1101">DI29-DH29</f>
        <v>261.22999999993635</v>
      </c>
      <c r="DK29" s="706">
        <f t="shared" ref="DK29:DK31" si="1102">DI29/DH29</f>
        <v>1.3848975983496934</v>
      </c>
      <c r="DL29" s="421">
        <f>INDEX('SO Januari 2026 rev.2'!$B$6:$BK$51,MATCH(B29,'SO Januari 2026 rev.2'!$B$6:$B$51,0),MATCH($DL$3,'SO Januari 2026 rev.2'!$B$5:$XK$5,0))</f>
        <v>7121.8519354838754</v>
      </c>
      <c r="DM29" s="421">
        <f>INDEX('Summary sales'!$A$6:$CA$50,MATCH($B29,'Summary sales'!$A$6:$A$50,0),MATCH($DL$3,'Summary sales'!$A$7:$CA$7,0))</f>
        <v>8357.8799999998882</v>
      </c>
      <c r="DN29" s="421">
        <f t="shared" ref="DN29:DN31" si="1103">DM29-DL29</f>
        <v>1236.0280645160128</v>
      </c>
      <c r="DO29" s="706">
        <f t="shared" ref="DO29:DO31" si="1104">DM29/DL29</f>
        <v>1.1735543052162645</v>
      </c>
      <c r="DP29" s="421">
        <f>INDEX('SO Januari 2026 rev.2'!$B$6:$BK$51,MATCH(B29,'SO Januari 2026 rev.2'!$B$6:$B$51,0),MATCH($DP$3,'SO Januari 2026 rev.2'!$B$5:$XK$5,0))</f>
        <v>2943.876774193548</v>
      </c>
      <c r="DQ29" s="421">
        <f>INDEX('Summary sales'!$A$6:$CA$50,MATCH($B29,'Summary sales'!$A$6:$A$50,0),MATCH($DP$3,'Summary sales'!$A$7:$CA$7,0))</f>
        <v>3559.140000000014</v>
      </c>
      <c r="DR29" s="421">
        <f t="shared" ref="DR29:DR31" si="1105">DQ29-DP29</f>
        <v>615.26322580646593</v>
      </c>
      <c r="DS29" s="706">
        <f t="shared" ref="DS29:DS31" si="1106">DQ29/DP29</f>
        <v>1.2089976153893236</v>
      </c>
      <c r="DT29" s="421">
        <f>INDEX('SO Januari 2026 rev.2'!$B$6:$BK$51,MATCH(B29,'SO Januari 2026 rev.2'!$B$6:$B$51,0),MATCH($DT$3,'SO Januari 2026 rev.2'!$B$5:$XK$5,0))</f>
        <v>2043.2745161290325</v>
      </c>
      <c r="DU29" s="421">
        <f>INDEX('Summary sales'!$A$6:$CA$50,MATCH($B29,'Summary sales'!$A$6:$A$50,0),MATCH($DT$3,'Summary sales'!$A$7:$CA$7,0))</f>
        <v>1165.5099999997765</v>
      </c>
      <c r="DV29" s="421">
        <f t="shared" ref="DV29:DV31" si="1107">DU29-DT29</f>
        <v>-877.76451612925598</v>
      </c>
      <c r="DW29" s="706">
        <f t="shared" ref="DW29:DW31" si="1108">DU29/DT29</f>
        <v>0.57041283038552548</v>
      </c>
      <c r="DX29" s="421">
        <f>INDEX('SO Januari 2026 rev.2'!$B$6:$BK$51,MATCH(B29,'SO Januari 2026 rev.2'!$B$6:$B$51,0),MATCH($DX$3,'SO Januari 2026 rev.2'!$B$5:$XK$5,0))</f>
        <v>1439.5303225806451</v>
      </c>
      <c r="DY29" s="421">
        <f>INDEX('Summary sales'!$A$6:$CA$50,MATCH($B29,'Summary sales'!$A$6:$A$50,0),MATCH($DX$3,'Summary sales'!$A$7:$CA$7,0))</f>
        <v>2017.2399999999907</v>
      </c>
      <c r="DZ29" s="421">
        <f t="shared" ref="DZ29:DZ31" si="1109">DY29-DX29</f>
        <v>577.70967741934555</v>
      </c>
      <c r="EA29" s="706">
        <f t="shared" ref="EA29:EA31" si="1110">DY29/DX29</f>
        <v>1.4013181718768424</v>
      </c>
      <c r="EB29" s="421">
        <f>INDEX('SO Januari 2026 rev.2'!$B$6:$BK$51,MATCH(B29,'SO Januari 2026 rev.2'!$B$6:$B$51,0),MATCH($EB$3,'SO Januari 2026 rev.2'!$B$5:$XK$5,0))</f>
        <v>260.97419354838746</v>
      </c>
      <c r="EC29" s="421">
        <f>INDEX('Summary sales'!$A$6:$CA$50,MATCH($B29,'Summary sales'!$A$6:$A$50,0),MATCH($EB$3,'Summary sales'!$A$7:$CA$7,0))</f>
        <v>1068.0199999999604</v>
      </c>
      <c r="ED29" s="421">
        <f t="shared" ref="ED29:ED31" si="1111">EC29-EB29</f>
        <v>807.04580645157296</v>
      </c>
      <c r="EE29" s="706">
        <f t="shared" ref="EE29:EE31" si="1112">EC29/EB29</f>
        <v>4.0924352920816203</v>
      </c>
      <c r="EF29" s="421">
        <f>INDEX('SO Januari 2026 rev.2'!$B$6:$BK$51,MATCH(B29,'SO Januari 2026 rev.2'!$B$6:$B$51,0),MATCH($EF$3,'SO Januari 2026 rev.2'!$B$5:$XK$5,0))</f>
        <v>11007.047419354845</v>
      </c>
      <c r="EG29" s="421">
        <f>INDEX('Summary sales'!$A$6:$CA$50,MATCH($B29,'Summary sales'!$A$6:$A$50,0),MATCH($EF$3,'Summary sales'!$A$7:$CA$7,0))</f>
        <v>9537.5</v>
      </c>
      <c r="EH29" s="421">
        <f t="shared" ref="EH29:EH31" si="1113">EG29-EF29</f>
        <v>-1469.5474193548453</v>
      </c>
      <c r="EI29" s="706">
        <f t="shared" ref="EI29:EI31" si="1114">EG29/EF29</f>
        <v>0.86649031630673401</v>
      </c>
      <c r="EJ29" s="421">
        <f>INDEX('SO Januari 2026 rev.2'!$B$6:$BK$51,MATCH(B29,'SO Januari 2026 rev.2'!$B$6:$B$51,0),MATCH($EJ$3,'SO Januari 2026 rev.2'!$B$5:$XK$5,0))</f>
        <v>2999.5448387096776</v>
      </c>
      <c r="EK29" s="421">
        <f>INDEX('Summary sales'!$A$6:$CA$50,MATCH($B29,'Summary sales'!$A$6:$A$50,0),MATCH($EJ$3,'Summary sales'!$A$7:$CA$7,0))</f>
        <v>2294.8999999999069</v>
      </c>
      <c r="EL29" s="421">
        <f t="shared" ref="EL29:EL31" si="1115">EK29-EJ29</f>
        <v>-704.64483870977074</v>
      </c>
      <c r="EM29" s="706">
        <f t="shared" ref="EM29:EM31" si="1116">EK29/EJ29</f>
        <v>0.7650827453498279</v>
      </c>
      <c r="EN29" s="421">
        <f>INDEX('SO Januari 2026 rev.2'!$B$6:$BK$51,MATCH(B29,'SO Januari 2026 rev.2'!$B$6:$B$51,0),MATCH($EN$3,'SO Januari 2026 rev.2'!$B$5:$XK$5,0))</f>
        <v>3799.6741935483842</v>
      </c>
      <c r="EO29" s="421">
        <f>INDEX('Summary sales'!$A$6:$CA$50,MATCH($B29,'Summary sales'!$A$6:$A$50,0),MATCH($EN$3,'Summary sales'!$A$7:$CA$7,0))</f>
        <v>2165.5500000002794</v>
      </c>
      <c r="EP29" s="421">
        <f t="shared" ref="EP29:EP31" si="1117">EO29-EN29</f>
        <v>-1634.1241935481048</v>
      </c>
      <c r="EQ29" s="706">
        <f t="shared" ref="EQ29:EQ31" si="1118">EO29/EN29</f>
        <v>0.56993044395155024</v>
      </c>
      <c r="ER29" s="421">
        <f>INDEX('SO Januari 2026 rev.2'!$B$6:$BK$51,MATCH(B29,'SO Januari 2026 rev.2'!$B$6:$B$51,0),MATCH($ER$3,'SO Januari 2026 rev.2'!$B$5:$XK$5,0))</f>
        <v>5500</v>
      </c>
      <c r="ES29" s="421">
        <f>INDEX('Summary sales'!$A$6:$CA$50,MATCH(B29,'Summary sales'!$A$6:$A$50,0),MATCH($ER$3,'Summary sales'!$A$7:$CA$7,0))</f>
        <v>5310.5200000000186</v>
      </c>
      <c r="ET29" s="421">
        <f t="shared" ref="ET29:ET31" si="1119">ES29-ER29</f>
        <v>-189.47999999998137</v>
      </c>
      <c r="EU29" s="706">
        <f t="shared" ref="EU29:EU31" si="1120">ES29/ER29</f>
        <v>0.96554909090909424</v>
      </c>
      <c r="EV29" s="421">
        <f>INDEX('SO Januari 2026 rev.2'!$B$6:$BK$51,MATCH(B29,'SO Januari 2026 rev.2'!$B$6:$B$51,0),MATCH($EV$3,'SO Januari 2026 rev.2'!$B$5:$XK$5,0))</f>
        <v>5776.689677419351</v>
      </c>
      <c r="EW29" s="421">
        <f>INDEX('Summary sales'!$A$6:$CA$50,MATCH($B29,'Summary sales'!$A$6:$A$50,0),MATCH($EV$3,'Summary sales'!$A$7:$CA$7,0))</f>
        <v>3269.6599999999162</v>
      </c>
      <c r="EX29" s="421">
        <f t="shared" ref="EX29:EX31" si="1121">EW29-EV29</f>
        <v>-2507.0296774194348</v>
      </c>
      <c r="EY29" s="706">
        <f t="shared" ref="EY29:EY31" si="1122">EW29/EV29</f>
        <v>0.56600928604158418</v>
      </c>
      <c r="EZ29" s="421">
        <f>INDEX('SO Januari 2026 rev.2'!$B$6:$BK$51,MATCH(B29,'SO Januari 2026 rev.2'!$B$6:$B$51,0),MATCH($EZ$3,'SO Januari 2026 rev.2'!$B$5:$XK$5,0))</f>
        <v>24000</v>
      </c>
      <c r="FA29" s="421">
        <f>INDEX('Summary sales'!$A$6:$CA$50,MATCH($B29,'Summary sales'!$A$6:$A$50,0),MATCH($EZ$3,'Summary sales'!$A$7:$CA$7,0))</f>
        <v>34149.929999999702</v>
      </c>
      <c r="FB29" s="421">
        <f t="shared" ref="FB29:FB31" si="1123">FA29-EZ29</f>
        <v>10149.929999999702</v>
      </c>
      <c r="FC29" s="706">
        <f t="shared" ref="FC29:FC31" si="1124">FA29/EZ29</f>
        <v>1.4229137499999875</v>
      </c>
      <c r="FD29" s="421">
        <f>INDEX('SO Januari 2026 rev.2'!$B$6:$BK$51,MATCH(B29,'SO Januari 2026 rev.2'!$B$6:$B$51,0),MATCH($FD$3,'SO Januari 2026 rev.2'!$B$5:$XK$5,0))</f>
        <v>8000</v>
      </c>
      <c r="FE29" s="421">
        <f>INDEX('Summary sales'!$A$6:$CA$50,MATCH(B29,'Summary sales'!$A$6:$A$50,0),MATCH($FD$3,'Summary sales'!$A$7:$CA$7,0))</f>
        <v>9943.0400000000373</v>
      </c>
      <c r="FF29" s="421">
        <f t="shared" ref="FF29:FF31" si="1125">FE29-FD29</f>
        <v>1943.0400000000373</v>
      </c>
      <c r="FG29" s="706">
        <f t="shared" ref="FG29:FG31" si="1126">FE29/FD29</f>
        <v>1.2428800000000046</v>
      </c>
      <c r="FH29" s="421">
        <f>INDEX('SO Januari 2026 rev.2'!$B$6:$BK$51,MATCH(B29,'SO Januari 2026 rev.2'!$B$6:$B$51,0),MATCH($FH$3,'SO Januari 2026 rev.2'!$B$5:$XK$5,0))</f>
        <v>2105.6477419354865</v>
      </c>
      <c r="FI29" s="421">
        <f>INDEX('Summary sales'!$A$6:$CA$50,MATCH(B29,'Summary sales'!$A$6:$A$50,0),MATCH($FH$3,'Summary sales'!$A$7:$CA$7,0))</f>
        <v>4441.6000000005588</v>
      </c>
      <c r="FJ29" s="421">
        <f t="shared" ref="FJ29:FJ31" si="1127">FI29-FH29</f>
        <v>2335.9522580650723</v>
      </c>
      <c r="FK29" s="706">
        <f t="shared" ref="FK29:FK31" si="1128">FI29/FH29</f>
        <v>2.10937466488003</v>
      </c>
      <c r="FL29" s="421">
        <f>INDEX('SO Januari 2026 rev.2'!$B$6:$BK$51,MATCH(B29,'SO Januari 2026 rev.2'!$B$6:$B$51,0),MATCH($FL$3,'SO Januari 2026 rev.2'!$B$5:$XK$5,0))</f>
        <v>0</v>
      </c>
      <c r="FM29" s="421">
        <f>INDEX('Summary sales'!$A$6:$CA$50,MATCH(B29,'Summary sales'!$A$6:$A$50,0),MATCH($FL$3,'Summary sales'!$A$7:$CA$7,0))</f>
        <v>0</v>
      </c>
      <c r="FN29" s="421">
        <f t="shared" ref="FN29:FN31" si="1129">FM29-FL29</f>
        <v>0</v>
      </c>
      <c r="FO29" s="706" t="e">
        <f t="shared" ref="FO29:FO31" si="1130">FM29/FL29</f>
        <v>#DIV/0!</v>
      </c>
      <c r="FP29" s="421">
        <f>INDEX('SO Januari 2026 rev.2'!$B$6:$BK$51,MATCH(B29,'SO Januari 2026 rev.2'!$B$6:$B$51,0),MATCH($FP$3,'SO Januari 2026 rev.2'!$B$5:$XK$5,0))</f>
        <v>0</v>
      </c>
      <c r="FQ29" s="421">
        <f>INDEX('Summary sales'!$A$6:$CA$50,MATCH(B29,'Summary sales'!$A$6:$A$50,0),MATCH($FP$3,'Summary sales'!$A$7:$CA$7,0))</f>
        <v>0</v>
      </c>
      <c r="FR29" s="421">
        <f t="shared" ref="FR29:FR31" si="1131">FQ29-FP29</f>
        <v>0</v>
      </c>
      <c r="FS29" s="706" t="e">
        <f t="shared" ref="FS29:FS31" si="1132">FQ29/FP29</f>
        <v>#DIV/0!</v>
      </c>
      <c r="FT29" s="421">
        <f>INDEX('SO Januari 2026 rev.2'!$B$6:$BK$51,MATCH(B29,'SO Januari 2026 rev.2'!$B$6:$B$51,0),MATCH($FT$3,'SO Januari 2026 rev.2'!$B$5:$XK$5,0))</f>
        <v>726.8151612903232</v>
      </c>
      <c r="FU29" s="421">
        <f>INDEX('Summary sales'!$A$6:$CA$50,MATCH(B29,'Summary sales'!$A$6:$A$50,0),MATCH($FT$3,'Summary sales'!$A$7:$CA$7,0))</f>
        <v>967.32000000006519</v>
      </c>
      <c r="FV29" s="421">
        <f t="shared" ref="FV29:FV31" si="1133">FU29-FT29</f>
        <v>240.50483870974199</v>
      </c>
      <c r="FW29" s="706">
        <f t="shared" ref="FW29:FW31" si="1134">FU29/FT29</f>
        <v>1.3309023415014776</v>
      </c>
      <c r="FX29" s="421">
        <f>INDEX('SO Januari 2026 rev.2'!$B$6:$BK$51,MATCH(B29,'SO Januari 2026 rev.2'!$B$6:$B$51,0),MATCH($FX$3,'SO Januari 2026 rev.2'!$B$5:$XK$5,0))</f>
        <v>0</v>
      </c>
      <c r="FY29" s="421">
        <f>INDEX('Summary sales'!$A$6:$CA$50,MATCH(B29,'Summary sales'!$A$6:$A$50,0),MATCH($FX$3,'Summary sales'!$A$7:$CA$7,0))</f>
        <v>0</v>
      </c>
      <c r="FZ29" s="421">
        <f t="shared" ref="FZ29:FZ31" si="1135">FY29-FX29</f>
        <v>0</v>
      </c>
      <c r="GA29" s="706" t="e">
        <f t="shared" ref="GA29:GA31" si="1136">FY29/FX29</f>
        <v>#DIV/0!</v>
      </c>
      <c r="GB29" s="421">
        <f>INDEX('SO Januari 2026 rev.2'!$B$6:$BK$51,MATCH(B29,'SO Januari 2026 rev.2'!$B$6:$B$51,0),MATCH($GB$3,'SO Januari 2026 rev.2'!$B$5:$XK$5,0))</f>
        <v>3018.0416129032269</v>
      </c>
      <c r="GC29" s="421">
        <f>INDEX('Summary sales'!$A$6:$CA$50,MATCH(B29,'Summary sales'!$A$6:$A$50,0),MATCH($GB$3,'Summary sales'!$A$7:$CA$7,0))</f>
        <v>3562.5100000002421</v>
      </c>
      <c r="GD29" s="421">
        <f t="shared" ref="GD29:GD31" si="1137">GC29-GB29</f>
        <v>544.46838709701524</v>
      </c>
      <c r="GE29" s="706">
        <f t="shared" ref="GE29:GE31" si="1138">GC29/GB29</f>
        <v>1.1804045327835158</v>
      </c>
      <c r="GF29" s="421">
        <f>INDEX('SO Januari 2026 rev.2'!$B$6:$BK$51,MATCH(B29,'SO Januari 2026 rev.2'!$B$6:$B$51,0),MATCH($GF$3,'SO Januari 2026 rev.2'!$B$5:$XK$5,0))</f>
        <v>2044.9996774193546</v>
      </c>
      <c r="GG29" s="421">
        <f>INDEX('Summary sales'!$A$6:$CA$50,MATCH(B29,'Summary sales'!$A$6:$A$50,0),MATCH($GF$3,'Summary sales'!$A$7:$CA$7,0))</f>
        <v>3870.3900000001304</v>
      </c>
      <c r="GH29" s="421">
        <f t="shared" ref="GH29:GH31" si="1139">GG29-GF29</f>
        <v>1825.3903225807758</v>
      </c>
      <c r="GI29" s="706">
        <f t="shared" ref="GI29:GI31" si="1140">GG29/GF29</f>
        <v>1.8926115454865449</v>
      </c>
      <c r="GJ29" s="421">
        <f>INDEX('SO Januari 2026 rev.2'!$B$6:$BK$51,MATCH(B29,'SO Januari 2026 rev.2'!$B$6:$B$51,0),MATCH($GJ$3,'SO Januari 2026 rev.2'!$B$5:$XK$5,0))</f>
        <v>369.61070967741654</v>
      </c>
      <c r="GK29" s="421">
        <f>INDEX('Summary sales'!$A$6:$CA$50,MATCH(B29,'Summary sales'!$A$6:$A$50,0),MATCH($GJ$3,'Summary sales'!$A$7:$CA$7,0))</f>
        <v>0</v>
      </c>
      <c r="GL29" s="421">
        <f t="shared" ref="GL29:GL31" si="1141">GK29-GJ29</f>
        <v>-369.61070967741654</v>
      </c>
      <c r="GM29" s="706">
        <f t="shared" ref="GM29:GM31" si="1142">GK29/GJ29</f>
        <v>0</v>
      </c>
      <c r="GN29" s="421">
        <f>INDEX('SO Januari 2026 rev.2'!$B$6:$BK$51,MATCH(B29,'SO Januari 2026 rev.2'!$B$6:$B$51,0),MATCH($GN$3,'SO Januari 2026 rev.2'!$B$5:$XK$5,0))</f>
        <v>0</v>
      </c>
      <c r="GO29" s="421">
        <f>INDEX('Summary sales'!$A$6:$CA$50,MATCH(B29,'Summary sales'!$A$6:$A$50,0),MATCH($GN$3,'Summary sales'!$A$7:$CA$7,0))</f>
        <v>0</v>
      </c>
      <c r="GP29" s="421">
        <f t="shared" ref="GP29:GP31" si="1143">GO29-GN29</f>
        <v>0</v>
      </c>
      <c r="GQ29" s="706" t="e">
        <f t="shared" ref="GQ29:GQ31" si="1144">GO29/GN29</f>
        <v>#DIV/0!</v>
      </c>
      <c r="GR29" s="421">
        <f>INDEX('SO Januari 2026 rev.2'!$B$6:$BK$51,MATCH(B29,'SO Januari 2026 rev.2'!$B$6:$B$51,0),MATCH($GR$3,'SO Januari 2026 rev.2'!$B$5:$XK$5,0))</f>
        <v>3500</v>
      </c>
      <c r="GS29" s="421">
        <f>INDEX('Summary sales'!$A$6:$CA$50,MATCH($B29,'Summary sales'!$A$6:$A$50,0),MATCH($GR$3,'Summary sales'!$A$7:$CA$7,0))</f>
        <v>4302.848000000231</v>
      </c>
      <c r="GT29" s="421">
        <f t="shared" ref="GT29:GT31" si="1145">GS29-GR29</f>
        <v>802.84800000023097</v>
      </c>
      <c r="GU29" s="706">
        <f t="shared" ref="GU29:GU31" si="1146">GS29/GR29</f>
        <v>1.2293851428572089</v>
      </c>
      <c r="GV29" s="421">
        <f>INDEX('SO Januari 2026 rev.2'!$B$6:$BK$51,MATCH(B29,'SO Januari 2026 rev.2'!$B$6:$B$51,0),MATCH($GV$3,'SO Januari 2026 rev.2'!$B$5:$XK$5,0))</f>
        <v>1121.900322580635</v>
      </c>
      <c r="GW29" s="421">
        <f>INDEX('Summary sales'!$A$6:$CA$50,MATCH($B29,'Summary sales'!$A$6:$A$50,0),MATCH($GV$3,'Summary sales'!$A$7:$CA$7,0))</f>
        <v>4206.9900000002235</v>
      </c>
      <c r="GX29" s="421">
        <f t="shared" ref="GX29:GX31" si="1147">GW29-GV29</f>
        <v>3085.0896774195885</v>
      </c>
      <c r="GY29" s="706">
        <f t="shared" ref="GY29:GY31" si="1148">GW29/GV29</f>
        <v>3.74987859021482</v>
      </c>
      <c r="GZ29" s="421">
        <f>INDEX('SO Januari 2026 rev.2'!$B$6:$BK$51,MATCH(B29,'SO Januari 2026 rev.2'!$B$6:$B$51,0),MATCH($GZ$3,'SO Januari 2026 rev.2'!$B$5:$XK$5,0))</f>
        <v>1500</v>
      </c>
      <c r="HA29" s="421">
        <f>INDEX('Summary sales'!$A$6:$CA$50,MATCH(B29,'Summary sales'!$A$6:$A$50,0),MATCH($GZ$3,'Summary sales'!$A$7:$CA$7,0))</f>
        <v>1675.8190000000177</v>
      </c>
      <c r="HB29" s="421">
        <f t="shared" ref="HB29:HB31" si="1149">HA29-GZ29</f>
        <v>175.8190000000177</v>
      </c>
      <c r="HC29" s="706">
        <f t="shared" ref="HC29:HC31" si="1150">HA29/GZ29</f>
        <v>1.1172126666666784</v>
      </c>
      <c r="HD29" s="421">
        <f>INDEX('SO Januari 2026 rev.2'!$B$6:$BK$51,MATCH(B29,'SO Januari 2026 rev.2'!$B$6:$B$51,0),MATCH($HD$3,'SO Januari 2026 rev.2'!$B$5:$XK$5,0))</f>
        <v>2549.7025806451697</v>
      </c>
      <c r="HE29" s="421">
        <f>INDEX('Summary sales'!$A$6:$CA$50,MATCH(B29,'Summary sales'!$A$6:$A$50,0),MATCH($HD$3,'Summary sales'!$A$7:$CA$7,0))</f>
        <v>2613.0400000000373</v>
      </c>
      <c r="HF29" s="421">
        <f t="shared" ref="HF29:HF31" si="1151">HE29-HD29</f>
        <v>63.337419354867507</v>
      </c>
      <c r="HG29" s="706">
        <f t="shared" ref="HG29:HG31" si="1152">HE29/HD29</f>
        <v>1.0248411010114131</v>
      </c>
      <c r="HH29" s="421">
        <f>INDEX('SO Januari 2026 rev.2'!$B$6:$BK$51,MATCH(B29,'SO Januari 2026 rev.2'!$B$6:$B$51,0),MATCH($HH$3,'SO Januari 2026 rev.2'!$B$5:$XK$5,0))</f>
        <v>0</v>
      </c>
      <c r="HI29" s="421">
        <f>INDEX('Summary sales'!$A$6:$CA$50,MATCH(B29,'Summary sales'!$A$6:$A$50,0),MATCH($HH$3,'Summary sales'!$A$7:$CA$7,0))</f>
        <v>0</v>
      </c>
      <c r="HJ29" s="421">
        <f t="shared" ref="HJ29:HJ31" si="1153">HI29-HH29</f>
        <v>0</v>
      </c>
      <c r="HK29" s="707" t="e">
        <f t="shared" ref="HK29:HK31" si="1154">HI29/HH29</f>
        <v>#DIV/0!</v>
      </c>
    </row>
    <row r="30" spans="1:219" ht="15" customHeight="1">
      <c r="A30" s="769"/>
      <c r="B30" s="462">
        <f t="shared" ref="B30:B33" si="1155">B29+1</f>
        <v>46042</v>
      </c>
      <c r="C30" s="462" t="str">
        <f t="shared" si="1044"/>
        <v>Sel</v>
      </c>
      <c r="D30" s="421">
        <f t="shared" si="1045"/>
        <v>165505.47038709672</v>
      </c>
      <c r="E30" s="421">
        <f t="shared" ca="1" si="1046"/>
        <v>164645.80200000043</v>
      </c>
      <c r="F30" s="421">
        <f t="shared" ca="1" si="1047"/>
        <v>-859.66838709628792</v>
      </c>
      <c r="G30" s="706">
        <f t="shared" ca="1" si="1048"/>
        <v>0.99480580076848435</v>
      </c>
      <c r="H30" s="421">
        <f>INDEX('SO Januari 2026 rev.2'!$B$6:$BK$51,MATCH(B30,'SO Januari 2026 rev.2'!$B$6:$B$51,0),MATCH($H$3,'SO Januari 2026 rev.2'!$B$5:$XK$5,0))</f>
        <v>812.17000000000064</v>
      </c>
      <c r="I30" s="421">
        <f>INDEX('Summary sales'!$A$6:$CA$50,MATCH(B30,'Summary sales'!$A$6:$A$50,0),MATCH($H$3,'Summary sales'!$A$7:$CA$7,0))</f>
        <v>850.23999999999069</v>
      </c>
      <c r="J30" s="421">
        <f t="shared" si="1049"/>
        <v>38.069999999990046</v>
      </c>
      <c r="K30" s="706">
        <f t="shared" si="1050"/>
        <v>1.046874422842496</v>
      </c>
      <c r="L30" s="421">
        <f>INDEX('SO Januari 2026 rev.2'!$B$6:$BK$51,MATCH(B30,'SO Januari 2026 rev.2'!$B$6:$B$51,0),MATCH($L$3,'SO Januari 2026 rev.2'!$B$5:$XK$5,0))</f>
        <v>3000</v>
      </c>
      <c r="M30" s="421">
        <f>INDEX('Summary sales'!$A$6:$CA$50,MATCH($B30,'Summary sales'!$A$6:$A$50,0),MATCH($L$3,'Summary sales'!$A$7:$CA$7,0))</f>
        <v>2165.390000000596</v>
      </c>
      <c r="N30" s="421">
        <f t="shared" si="1051"/>
        <v>-834.60999999940395</v>
      </c>
      <c r="O30" s="706">
        <f t="shared" si="1052"/>
        <v>0.72179666666686537</v>
      </c>
      <c r="P30" s="421">
        <f>INDEX('SO Januari 2026 rev.2'!$B$6:$BK$51,MATCH(B30,'SO Januari 2026 rev.2'!$B$6:$B$51,0),MATCH($P$3,'SO Januari 2026 rev.2'!$B$5:$XK$5,0))</f>
        <v>1129.7312903225857</v>
      </c>
      <c r="Q30" s="421">
        <f>INDEX('Summary sales'!$A$6:$CA$50,MATCH($B30,'Summary sales'!$A$6:$A$50,0),MATCH($P$3,'Summary sales'!$A$7:$CA$7,0))</f>
        <v>1135.0699999998324</v>
      </c>
      <c r="R30" s="421">
        <f t="shared" si="1053"/>
        <v>5.3387096772466975</v>
      </c>
      <c r="S30" s="706">
        <f t="shared" si="1054"/>
        <v>1.004725645578713</v>
      </c>
      <c r="T30" s="421">
        <f>INDEX('SO Januari 2026 rev.2'!$B$6:$BK$51,MATCH(B30,'SO Januari 2026 rev.2'!$B$6:$B$51,0),MATCH($T$3,'SO Januari 2026 rev.2'!$B$5:$XK$5,0))</f>
        <v>3282.5161290322658</v>
      </c>
      <c r="U30" s="421">
        <f>INDEX('Summary sales'!$A$6:$CA$50,MATCH($B30,'Summary sales'!$A$6:$A$50,0),MATCH($T$3,'Summary sales'!$A$7:$CA$7,0))</f>
        <v>3945.3900000001304</v>
      </c>
      <c r="V30" s="421">
        <f t="shared" si="1055"/>
        <v>662.8738709678646</v>
      </c>
      <c r="W30" s="706">
        <f t="shared" si="1056"/>
        <v>1.2019407810688472</v>
      </c>
      <c r="X30" s="421">
        <f>INDEX('SO Januari 2026 rev.2'!$B$6:$BK$51,MATCH(B30,'SO Januari 2026 rev.2'!$B$6:$B$51,0),MATCH($X$3,'SO Januari 2026 rev.2'!$B$5:$XK$5,0))</f>
        <v>644.02064516129076</v>
      </c>
      <c r="Y30" s="421">
        <f>INDEX('Summary sales'!$A$6:$CA$50,MATCH($B30,'Summary sales'!$A$6:$A$50,0),MATCH($X$3,'Summary sales'!$A$7:$CA$7,0))</f>
        <v>636.46999999997206</v>
      </c>
      <c r="Z30" s="421">
        <f t="shared" si="1057"/>
        <v>-7.5506451613186982</v>
      </c>
      <c r="AA30" s="706">
        <f t="shared" si="1058"/>
        <v>0.98827577156408131</v>
      </c>
      <c r="AB30" s="421">
        <f>INDEX('SO Januari 2026 rev.2'!$B$6:$BK$51,MATCH(B30,'SO Januari 2026 rev.2'!$B$6:$B$51,0),MATCH($AB$3,'SO Januari 2026 rev.2'!$B$5:$XK$5,0))</f>
        <v>5500</v>
      </c>
      <c r="AC30" s="421">
        <f>INDEX('Summary sales'!$A$6:$CA$50,MATCH($B30,'Summary sales'!$A$6:$A$50,0),MATCH($AB$3,'Summary sales'!$A$7:$CA$7,0))</f>
        <v>6088.9699999997392</v>
      </c>
      <c r="AD30" s="421">
        <f t="shared" si="1059"/>
        <v>588.96999999973923</v>
      </c>
      <c r="AE30" s="706">
        <f t="shared" si="1060"/>
        <v>1.1070854545454072</v>
      </c>
      <c r="AF30" s="421">
        <f>INDEX('SO Januari 2026 rev.2'!$B$6:$BK$51,MATCH(B30,'SO Januari 2026 rev.2'!$B$6:$B$51,0),MATCH($AF$3,'SO Januari 2026 rev.2'!$B$5:$XK$5,0))</f>
        <v>166.97064516129021</v>
      </c>
      <c r="AG30" s="421">
        <f>INDEX('Summary sales'!$A$6:$CA$50,MATCH($B30,'Summary sales'!$A$6:$A$50,0),MATCH($AF$3,'Summary sales'!$A$7:$CA$7,0))</f>
        <v>652.52999999999884</v>
      </c>
      <c r="AH30" s="421">
        <f t="shared" si="1061"/>
        <v>485.5593548387086</v>
      </c>
      <c r="AI30" s="706">
        <f t="shared" si="1062"/>
        <v>3.9080522170209515</v>
      </c>
      <c r="AJ30" s="421">
        <f>INDEX('SO Januari 2026 rev.2'!$B$6:$BK$51,MATCH(B30,'SO Januari 2026 rev.2'!$B$6:$B$51,0),MATCH($AJ$3,'SO Januari 2026 rev.2'!$B$5:$XK$5,0))</f>
        <v>603.76322580644887</v>
      </c>
      <c r="AK30" s="421">
        <f>INDEX('Summary sales'!$A$6:$CA$50,MATCH($B30,'Summary sales'!$A$6:$A$50,0),MATCH($AJ$3,'Summary sales'!$A$7:$CA$7,0))</f>
        <v>810.64999999990687</v>
      </c>
      <c r="AL30" s="421">
        <f t="shared" si="1063"/>
        <v>206.886774193458</v>
      </c>
      <c r="AM30" s="706">
        <f t="shared" si="1064"/>
        <v>1.342662098899976</v>
      </c>
      <c r="AN30" s="421">
        <f>INDEX('SO Januari 2026 rev.2'!$B$6:$BK$51,MATCH(B30,'SO Januari 2026 rev.2'!$B$6:$B$51,0),MATCH($AN$3,'SO Januari 2026 rev.2'!$B$5:$XK$5,0))</f>
        <v>673.27548387096704</v>
      </c>
      <c r="AO30" s="421">
        <f>INDEX('Summary sales'!$A$6:$CA$50,MATCH($B30,'Summary sales'!$A$6:$A$50,0),MATCH($AN$3,'Summary sales'!$A$7:$CA$7,0))</f>
        <v>668.34999999997672</v>
      </c>
      <c r="AP30" s="421">
        <f t="shared" si="1065"/>
        <v>-4.9254838709903197</v>
      </c>
      <c r="AQ30" s="706">
        <f t="shared" si="1066"/>
        <v>0.99268429641508482</v>
      </c>
      <c r="AR30" s="421">
        <f>INDEX('SO Januari 2026 rev.2'!$B$6:$BK$51,MATCH(B30,'SO Januari 2026 rev.2'!$B$6:$B$51,0),MATCH($AR$3,'SO Januari 2026 rev.2'!$B$5:$XK$5,0))</f>
        <v>4514.1990322580623</v>
      </c>
      <c r="AS30" s="421">
        <f>INDEX('Summary sales'!$A$6:$CA$50,MATCH($B30,'Summary sales'!$A$6:$A$50,0),MATCH($AR$3,'Summary sales'!$A$7:$CA$7,0))</f>
        <v>6181.9000000003725</v>
      </c>
      <c r="AT30" s="421">
        <f t="shared" si="1067"/>
        <v>1667.7009677423102</v>
      </c>
      <c r="AU30" s="706">
        <f t="shared" si="1068"/>
        <v>1.3694345233395933</v>
      </c>
      <c r="AV30" s="421">
        <f>INDEX('SO Januari 2026 rev.2'!$B$6:$BK$51,MATCH(B30,'SO Januari 2026 rev.2'!$B$6:$B$51,0),MATCH($AV$3,'SO Januari 2026 rev.2'!$B$5:$XK$5,0))</f>
        <v>6823.0622580645213</v>
      </c>
      <c r="AW30" s="421">
        <f ca="1">INDEX('Summary sales'!$A$6:$CA$50,MATCH($B30,'Summary sales'!$A$6:$A$50,0),MATCH($AV$3,'Summary sales'!$A$7:$CA$7,0))</f>
        <v>5864</v>
      </c>
      <c r="AX30" s="421">
        <f t="shared" ca="1" si="1069"/>
        <v>-959.0622580645213</v>
      </c>
      <c r="AY30" s="706">
        <f t="shared" ca="1" si="1070"/>
        <v>0.85943814935427898</v>
      </c>
      <c r="AZ30" s="421">
        <f>INDEX('SO Januari 2026 rev.2'!$B$6:$BK$51,MATCH(B30,'SO Januari 2026 rev.2'!$B$6:$B$51,0),MATCH($AZ$3,'SO Januari 2026 rev.2'!$B$5:$XK$5,0))</f>
        <v>2874.3264516129029</v>
      </c>
      <c r="BA30" s="421">
        <f>INDEX('Summary sales'!$A$6:$CA$50,MATCH($B30,'Summary sales'!$A$6:$A$50,0),MATCH($AZ$3,'Summary sales'!$A$7:$CA$7,0))</f>
        <v>2111.4299999999348</v>
      </c>
      <c r="BB30" s="421">
        <f t="shared" si="1071"/>
        <v>-762.89645161296812</v>
      </c>
      <c r="BC30" s="706">
        <f t="shared" si="1072"/>
        <v>0.73458253108832661</v>
      </c>
      <c r="BD30" s="421">
        <f>INDEX('SO Januari 2026 rev.2'!$B$6:$BK$51,MATCH(B30,'SO Januari 2026 rev.2'!$B$6:$B$51,0),MATCH($BD$3,'SO Januari 2026 rev.2'!$B$5:$XK$5,0))</f>
        <v>500</v>
      </c>
      <c r="BE30" s="421">
        <f>INDEX('Summary sales'!$A$6:$CA$50,MATCH($B30,'Summary sales'!$A$6:$A$50,0),MATCH($BD$3,'Summary sales'!$A$7:$CA$7,0))</f>
        <v>38.490000000000009</v>
      </c>
      <c r="BF30" s="421">
        <f t="shared" si="1073"/>
        <v>-461.51</v>
      </c>
      <c r="BG30" s="706">
        <f t="shared" si="1074"/>
        <v>7.6980000000000021E-2</v>
      </c>
      <c r="BH30" s="421">
        <f>INDEX('SO Januari 2026 rev.2'!$B$6:$BK$51,MATCH(B30,'SO Januari 2026 rev.2'!$B$6:$B$51,0),MATCH($BH$3,'SO Januari 2026 rev.2'!$B$5:$XK$5,0))</f>
        <v>3600</v>
      </c>
      <c r="BI30" s="421">
        <f>INDEX('Summary sales'!$A$6:$CA$50,MATCH($B30,'Summary sales'!$A$6:$A$50,0),MATCH($BH$3,'Summary sales'!$A$7:$CA$7,0))</f>
        <v>1312.0600000000559</v>
      </c>
      <c r="BJ30" s="421">
        <f t="shared" si="1075"/>
        <v>-2287.9399999999441</v>
      </c>
      <c r="BK30" s="706">
        <f t="shared" si="1076"/>
        <v>0.36446111111112661</v>
      </c>
      <c r="BL30" s="421">
        <f>INDEX('SO Januari 2026 rev.2'!$B$6:$BK$51,MATCH(B30,'SO Januari 2026 rev.2'!$B$6:$B$51,0),MATCH($BL$3,'SO Januari 2026 rev.2'!$B$5:$XK$5,0))</f>
        <v>8706.0570967741915</v>
      </c>
      <c r="BM30" s="421">
        <f>INDEX('Summary sales'!$A$6:$CA$50,MATCH($B30,'Summary sales'!$A$6:$A$50,0),MATCH($BL$3,'Summary sales'!$A$7:$CA$7,0))</f>
        <v>10578.679999999935</v>
      </c>
      <c r="BN30" s="421">
        <f t="shared" si="1077"/>
        <v>1872.6229032257434</v>
      </c>
      <c r="BO30" s="706">
        <f t="shared" si="1078"/>
        <v>1.2150942593656544</v>
      </c>
      <c r="BP30" s="421">
        <f>INDEX('SO Januari 2026 rev.2'!$B$6:$BK$51,MATCH(B30,'SO Januari 2026 rev.2'!$B$6:$B$51,0),MATCH($BP$3,'SO Januari 2026 rev.2'!$B$5:$XK$5,0))</f>
        <v>926.09448387096791</v>
      </c>
      <c r="BQ30" s="421">
        <f>INDEX('Summary sales'!$A$6:$CA$50,MATCH($B30,'Summary sales'!$A$6:$A$50,0),MATCH($BP$3,'Summary sales'!$A$7:$CA$7,0))</f>
        <v>1608.2390000000596</v>
      </c>
      <c r="BR30" s="421">
        <f t="shared" si="1079"/>
        <v>682.1445161290917</v>
      </c>
      <c r="BS30" s="706">
        <f t="shared" si="1080"/>
        <v>1.7365819881334423</v>
      </c>
      <c r="BT30" s="421">
        <f>INDEX('SO Januari 2026 rev.2'!$B$6:$BK$51,MATCH(B30,'SO Januari 2026 rev.2'!$B$6:$B$51,0),MATCH($BT$3,'SO Januari 2026 rev.2'!$B$5:$XK$5,0))</f>
        <v>5500</v>
      </c>
      <c r="BU30" s="421">
        <f ca="1">INDEX('Summary sales'!$A$6:$CA$50,MATCH($B30,'Summary sales'!$A$6:$A$50,0),MATCH($BT$3,'Summary sales'!$A$7:$CA$7,0))</f>
        <v>5270.8799999999992</v>
      </c>
      <c r="BV30" s="421">
        <f t="shared" ca="1" si="1081"/>
        <v>-229.1200000000008</v>
      </c>
      <c r="BW30" s="706">
        <f t="shared" ca="1" si="1082"/>
        <v>0.95834181818181807</v>
      </c>
      <c r="BX30" s="421">
        <f>INDEX('SO Januari 2026 rev.2'!$B$6:$BK$51,MATCH(B30,'SO Januari 2026 rev.2'!$B$6:$B$51,0),MATCH($BX$3,'SO Januari 2026 rev.2'!$B$5:$XK$5,0))</f>
        <v>70.054838709677327</v>
      </c>
      <c r="BY30" s="421">
        <f>INDEX('Summary sales'!$A$6:$CA$50,MATCH($B30,'Summary sales'!$A$6:$A$50,0),MATCH($BX$3,'Summary sales'!$A$7:$CA$7,0))</f>
        <v>93</v>
      </c>
      <c r="BZ30" s="421">
        <f t="shared" si="1083"/>
        <v>22.945161290322673</v>
      </c>
      <c r="CA30" s="706">
        <f t="shared" si="1084"/>
        <v>1.3275314269926803</v>
      </c>
      <c r="CB30" s="421">
        <f>INDEX('SO Januari 2026 rev.2'!$B$6:$BK$51,MATCH(B30,'SO Januari 2026 rev.2'!$B$6:$B$51,0),MATCH($CB$3,'SO Januari 2026 rev.2'!$B$5:$XK$5,0))</f>
        <v>89.451612903225808</v>
      </c>
      <c r="CC30" s="421">
        <f>INDEX('Summary sales'!$A$6:$CA$50,MATCH($B30,'Summary sales'!$A$6:$A$50,0),MATCH($CB$3,'Summary sales'!$A$7:$CA$7,0))</f>
        <v>43</v>
      </c>
      <c r="CD30" s="421">
        <f t="shared" si="1085"/>
        <v>-46.451612903225808</v>
      </c>
      <c r="CE30" s="706">
        <f t="shared" si="1086"/>
        <v>0.48070681572304363</v>
      </c>
      <c r="CF30" s="421">
        <f>INDEX('SO Januari 2026 rev.2'!$B$6:$BK$51,MATCH(B30,'SO Januari 2026 rev.2'!$B$6:$B$51,0),MATCH($CF$3,'SO Januari 2026 rev.2'!$B$5:$XK$5,0))</f>
        <v>3500</v>
      </c>
      <c r="CG30" s="421">
        <f>INDEX('Summary sales'!$A$6:$CA$50,MATCH($B30,'Summary sales'!$A$6:$A$50,0),MATCH($CF$3,'Summary sales'!$A$7:$CA$7,0))</f>
        <v>2235.7000000001863</v>
      </c>
      <c r="CH30" s="421">
        <f t="shared" si="1087"/>
        <v>-1264.2999999998137</v>
      </c>
      <c r="CI30" s="706">
        <f t="shared" si="1088"/>
        <v>0.63877142857148184</v>
      </c>
      <c r="CJ30" s="421">
        <f>INDEX('SO Januari 2026 rev.2'!$B$6:$BK$51,MATCH(B30,'SO Januari 2026 rev.2'!$B$6:$B$51,0),MATCH($CJ$3,'SO Januari 2026 rev.2'!$B$5:$XK$5,0))</f>
        <v>0</v>
      </c>
      <c r="CK30" s="421">
        <f>INDEX('Summary sales'!$A$6:$CA$50,MATCH($B30,'Summary sales'!$A$6:$A$50,0),MATCH($CJ$3,'Summary sales'!$A$7:$CA$7,0))</f>
        <v>0</v>
      </c>
      <c r="CL30" s="421">
        <f t="shared" si="1089"/>
        <v>0</v>
      </c>
      <c r="CM30" s="706" t="e">
        <f t="shared" si="1090"/>
        <v>#DIV/0!</v>
      </c>
      <c r="CN30" s="421">
        <f>INDEX('SO Januari 2026 rev.2'!$B$6:$BK$51,MATCH(B30,'SO Januari 2026 rev.2'!$B$6:$B$51,0),MATCH($CN$3,'SO Januari 2026 rev.2'!$B$5:$XK$5,0))</f>
        <v>2901.4806451612722</v>
      </c>
      <c r="CO30" s="421">
        <f>INDEX('Summary sales'!$A$6:$CA$50,MATCH($B30,'Summary sales'!$A$6:$A$50,0),MATCH($CN$3,'Summary sales'!$A$7:$CA$7,0))</f>
        <v>2530</v>
      </c>
      <c r="CP30" s="421">
        <f t="shared" si="1091"/>
        <v>-371.48064516127215</v>
      </c>
      <c r="CQ30" s="706">
        <f t="shared" si="1092"/>
        <v>0.87196859445511676</v>
      </c>
      <c r="CR30" s="421">
        <f>INDEX('SO Januari 2026 rev.2'!$B$6:$BK$51,MATCH(B30,'SO Januari 2026 rev.2'!$B$6:$B$51,0),MATCH($CR$3,'SO Januari 2026 rev.2'!$B$5:$XK$5,0))</f>
        <v>3500</v>
      </c>
      <c r="CS30" s="421">
        <f>INDEX('Summary sales'!$A$6:$CA$50,MATCH($B30,'Summary sales'!$A$6:$A$50,0),MATCH($CR$3,'Summary sales'!$A$7:$CA$7,0))</f>
        <v>4782.1600000000035</v>
      </c>
      <c r="CT30" s="421">
        <f t="shared" si="1093"/>
        <v>1282.1600000000035</v>
      </c>
      <c r="CU30" s="706">
        <f t="shared" si="1094"/>
        <v>1.3663314285714296</v>
      </c>
      <c r="CV30" s="421">
        <f>INDEX('SO Januari 2026 rev.2'!$B$6:$BK$51,MATCH(B30,'SO Januari 2026 rev.2'!$B$6:$B$51,0),MATCH($CV$3,'SO Januari 2026 rev.2'!$B$5:$XK$5,0))</f>
        <v>0</v>
      </c>
      <c r="CW30" s="421">
        <f>INDEX('Summary sales'!$A$6:$CA$50,MATCH($B30,'Summary sales'!$A$6:$A$50,0),MATCH($CV$3,'Summary sales'!$A$7:$CA$7,0))</f>
        <v>0</v>
      </c>
      <c r="CX30" s="421">
        <f t="shared" si="1095"/>
        <v>0</v>
      </c>
      <c r="CY30" s="706" t="e">
        <f t="shared" si="1096"/>
        <v>#DIV/0!</v>
      </c>
      <c r="CZ30" s="421">
        <f>INDEX('SO Januari 2026 rev.2'!$B$6:$BK$51,MATCH(B30,'SO Januari 2026 rev.2'!$B$6:$B$51,0),MATCH($CZ$3,'SO Januari 2026 rev.2'!$B$5:$XK$5,0))</f>
        <v>11659.554548387085</v>
      </c>
      <c r="DA30" s="421">
        <f>INDEX('Summary sales'!$A$6:$CA$50,MATCH($B30,'Summary sales'!$A$6:$A$50,0),MATCH($CZ$3,'Summary sales'!$A$7:$CA$7,0))</f>
        <v>10594.88599999994</v>
      </c>
      <c r="DB30" s="421">
        <f t="shared" si="1097"/>
        <v>-1064.6685483871443</v>
      </c>
      <c r="DC30" s="706">
        <f t="shared" si="1098"/>
        <v>0.9086870305405943</v>
      </c>
      <c r="DD30" s="421">
        <f>INDEX('SO Januari 2026 rev.2'!$B$6:$BK$51,MATCH(B30,'SO Januari 2026 rev.2'!$B$6:$B$51,0),MATCH($DD$3,'SO Januari 2026 rev.2'!$B$5:$XK$5,0))</f>
        <v>2020.8603225806428</v>
      </c>
      <c r="DE30" s="421">
        <f>INDEX('Summary sales'!$A$6:$CA$50,MATCH($B30,'Summary sales'!$A$6:$A$50,0),MATCH($DD$3,'Summary sales'!$A$7:$CA$7,0))</f>
        <v>2374.070000000298</v>
      </c>
      <c r="DF30" s="421">
        <f t="shared" si="1099"/>
        <v>353.20967741965524</v>
      </c>
      <c r="DG30" s="706">
        <f t="shared" si="1100"/>
        <v>1.1747818359700415</v>
      </c>
      <c r="DH30" s="421">
        <f>INDEX('SO Januari 2026 rev.2'!$B$6:$BK$51,MATCH(B30,'SO Januari 2026 rev.2'!$B$6:$B$51,0),MATCH($DH$3,'SO Januari 2026 rev.2'!$B$5:$XK$5,0))</f>
        <v>678.69999999999845</v>
      </c>
      <c r="DI30" s="421">
        <f>INDEX('Summary sales'!$A$6:$CA$50,MATCH($B30,'Summary sales'!$A$6:$A$50,0),MATCH($DH$3,'Summary sales'!$A$7:$CA$7,0))</f>
        <v>877.54000000003725</v>
      </c>
      <c r="DJ30" s="421">
        <f t="shared" si="1101"/>
        <v>198.8400000000388</v>
      </c>
      <c r="DK30" s="706">
        <f t="shared" si="1102"/>
        <v>1.2929718579638121</v>
      </c>
      <c r="DL30" s="421">
        <f>INDEX('SO Januari 2026 rev.2'!$B$6:$BK$51,MATCH(B30,'SO Januari 2026 rev.2'!$B$6:$B$51,0),MATCH($DL$3,'SO Januari 2026 rev.2'!$B$5:$XK$5,0))</f>
        <v>7121.8519354838754</v>
      </c>
      <c r="DM30" s="421">
        <f>INDEX('Summary sales'!$A$6:$CA$50,MATCH($B30,'Summary sales'!$A$6:$A$50,0),MATCH($DL$3,'Summary sales'!$A$7:$CA$7,0))</f>
        <v>6710.019999999553</v>
      </c>
      <c r="DN30" s="421">
        <f t="shared" si="1103"/>
        <v>-411.83193548432246</v>
      </c>
      <c r="DO30" s="706">
        <f t="shared" si="1104"/>
        <v>0.94217347689687103</v>
      </c>
      <c r="DP30" s="421">
        <f>INDEX('SO Januari 2026 rev.2'!$B$6:$BK$51,MATCH(B30,'SO Januari 2026 rev.2'!$B$6:$B$51,0),MATCH($DP$3,'SO Januari 2026 rev.2'!$B$5:$XK$5,0))</f>
        <v>2943.876774193548</v>
      </c>
      <c r="DQ30" s="421">
        <f>INDEX('Summary sales'!$A$6:$CA$50,MATCH($B30,'Summary sales'!$A$6:$A$50,0),MATCH($DP$3,'Summary sales'!$A$7:$CA$7,0))</f>
        <v>3597.1500000000233</v>
      </c>
      <c r="DR30" s="421">
        <f t="shared" si="1105"/>
        <v>653.27322580647524</v>
      </c>
      <c r="DS30" s="706">
        <f t="shared" si="1106"/>
        <v>1.2219091612574151</v>
      </c>
      <c r="DT30" s="421">
        <f>INDEX('SO Januari 2026 rev.2'!$B$6:$BK$51,MATCH(B30,'SO Januari 2026 rev.2'!$B$6:$B$51,0),MATCH($DT$3,'SO Januari 2026 rev.2'!$B$5:$XK$5,0))</f>
        <v>2043.2745161290325</v>
      </c>
      <c r="DU30" s="421">
        <f>INDEX('Summary sales'!$A$6:$CA$50,MATCH($B30,'Summary sales'!$A$6:$A$50,0),MATCH($DT$3,'Summary sales'!$A$7:$CA$7,0))</f>
        <v>1188.0600000000559</v>
      </c>
      <c r="DV30" s="421">
        <f t="shared" si="1107"/>
        <v>-855.21451612897658</v>
      </c>
      <c r="DW30" s="706">
        <f t="shared" si="1108"/>
        <v>0.58144903713223328</v>
      </c>
      <c r="DX30" s="421">
        <f>INDEX('SO Januari 2026 rev.2'!$B$6:$BK$51,MATCH(B30,'SO Januari 2026 rev.2'!$B$6:$B$51,0),MATCH($DX$3,'SO Januari 2026 rev.2'!$B$5:$XK$5,0))</f>
        <v>1439.5303225806451</v>
      </c>
      <c r="DY30" s="421">
        <f>INDEX('Summary sales'!$A$6:$CA$50,MATCH($B30,'Summary sales'!$A$6:$A$50,0),MATCH($DX$3,'Summary sales'!$A$7:$CA$7,0))</f>
        <v>1917.6700000000419</v>
      </c>
      <c r="DZ30" s="421">
        <f t="shared" si="1109"/>
        <v>478.13967741939678</v>
      </c>
      <c r="EA30" s="706">
        <f t="shared" si="1110"/>
        <v>1.332149778243112</v>
      </c>
      <c r="EB30" s="421">
        <f>INDEX('SO Januari 2026 rev.2'!$B$6:$BK$51,MATCH(B30,'SO Januari 2026 rev.2'!$B$6:$B$51,0),MATCH($EB$3,'SO Januari 2026 rev.2'!$B$5:$XK$5,0))</f>
        <v>260.97419354838746</v>
      </c>
      <c r="EC30" s="421">
        <f>INDEX('Summary sales'!$A$6:$CA$50,MATCH($B30,'Summary sales'!$A$6:$A$50,0),MATCH($EB$3,'Summary sales'!$A$7:$CA$7,0))</f>
        <v>1191.6600000000326</v>
      </c>
      <c r="ED30" s="421">
        <f t="shared" si="1111"/>
        <v>930.68580645164513</v>
      </c>
      <c r="EE30" s="706">
        <f t="shared" si="1112"/>
        <v>4.5661986106648733</v>
      </c>
      <c r="EF30" s="421">
        <f>INDEX('SO Januari 2026 rev.2'!$B$6:$BK$51,MATCH(B30,'SO Januari 2026 rev.2'!$B$6:$B$51,0),MATCH($EF$3,'SO Januari 2026 rev.2'!$B$5:$XK$5,0))</f>
        <v>11007.047419354845</v>
      </c>
      <c r="EG30" s="421">
        <f>INDEX('Summary sales'!$A$6:$CA$50,MATCH($B30,'Summary sales'!$A$6:$A$50,0),MATCH($EF$3,'Summary sales'!$A$7:$CA$7,0))</f>
        <v>9539.2199999997392</v>
      </c>
      <c r="EH30" s="421">
        <f t="shared" si="1113"/>
        <v>-1467.827419355106</v>
      </c>
      <c r="EI30" s="706">
        <f t="shared" si="1114"/>
        <v>0.86664657982902193</v>
      </c>
      <c r="EJ30" s="421">
        <f>INDEX('SO Januari 2026 rev.2'!$B$6:$BK$51,MATCH(B30,'SO Januari 2026 rev.2'!$B$6:$B$51,0),MATCH($EJ$3,'SO Januari 2026 rev.2'!$B$5:$XK$5,0))</f>
        <v>2999.5448387096776</v>
      </c>
      <c r="EK30" s="421">
        <f>INDEX('Summary sales'!$A$6:$CA$50,MATCH($B30,'Summary sales'!$A$6:$A$50,0),MATCH($EJ$3,'Summary sales'!$A$7:$CA$7,0))</f>
        <v>2079.3500000000931</v>
      </c>
      <c r="EL30" s="421">
        <f t="shared" si="1115"/>
        <v>-920.19483870958447</v>
      </c>
      <c r="EM30" s="706">
        <f t="shared" si="1116"/>
        <v>0.69322184258281427</v>
      </c>
      <c r="EN30" s="421">
        <f>INDEX('SO Januari 2026 rev.2'!$B$6:$BK$51,MATCH(B30,'SO Januari 2026 rev.2'!$B$6:$B$51,0),MATCH($EN$3,'SO Januari 2026 rev.2'!$B$5:$XK$5,0))</f>
        <v>3799.6741935483842</v>
      </c>
      <c r="EO30" s="421">
        <f>INDEX('Summary sales'!$A$6:$CA$50,MATCH($B30,'Summary sales'!$A$6:$A$50,0),MATCH($EN$3,'Summary sales'!$A$7:$CA$7,0))</f>
        <v>3556.6699999999255</v>
      </c>
      <c r="EP30" s="421">
        <f t="shared" si="1117"/>
        <v>-243.00419354845872</v>
      </c>
      <c r="EQ30" s="706">
        <f t="shared" si="1118"/>
        <v>0.93604604469481489</v>
      </c>
      <c r="ER30" s="421">
        <f>INDEX('SO Januari 2026 rev.2'!$B$6:$BK$51,MATCH(B30,'SO Januari 2026 rev.2'!$B$6:$B$51,0),MATCH($ER$3,'SO Januari 2026 rev.2'!$B$5:$XK$5,0))</f>
        <v>5500</v>
      </c>
      <c r="ES30" s="421">
        <f>INDEX('Summary sales'!$A$6:$CA$50,MATCH(B30,'Summary sales'!$A$6:$A$50,0),MATCH($ER$3,'Summary sales'!$A$7:$CA$7,0))</f>
        <v>6207.0100000000093</v>
      </c>
      <c r="ET30" s="421">
        <f t="shared" si="1119"/>
        <v>707.01000000000931</v>
      </c>
      <c r="EU30" s="706">
        <f t="shared" si="1120"/>
        <v>1.1285472727272745</v>
      </c>
      <c r="EV30" s="421">
        <f>INDEX('SO Januari 2026 rev.2'!$B$6:$BK$51,MATCH(B30,'SO Januari 2026 rev.2'!$B$6:$B$51,0),MATCH($EV$3,'SO Januari 2026 rev.2'!$B$5:$XK$5,0))</f>
        <v>5776.689677419351</v>
      </c>
      <c r="EW30" s="421">
        <f>INDEX('Summary sales'!$A$6:$CA$50,MATCH($B30,'Summary sales'!$A$6:$A$50,0),MATCH($EV$3,'Summary sales'!$A$7:$CA$7,0))</f>
        <v>3968.25</v>
      </c>
      <c r="EX30" s="421">
        <f t="shared" si="1121"/>
        <v>-1808.439677419351</v>
      </c>
      <c r="EY30" s="706">
        <f t="shared" si="1122"/>
        <v>0.68694186836997551</v>
      </c>
      <c r="EZ30" s="421">
        <f>INDEX('SO Januari 2026 rev.2'!$B$6:$BK$51,MATCH(B30,'SO Januari 2026 rev.2'!$B$6:$B$51,0),MATCH($EZ$3,'SO Januari 2026 rev.2'!$B$5:$XK$5,0))</f>
        <v>24000</v>
      </c>
      <c r="FA30" s="421">
        <f>INDEX('Summary sales'!$A$6:$CA$50,MATCH($B30,'Summary sales'!$A$6:$A$50,0),MATCH($EZ$3,'Summary sales'!$A$7:$CA$7,0))</f>
        <v>24780.480000000447</v>
      </c>
      <c r="FB30" s="421">
        <f t="shared" si="1123"/>
        <v>780.48000000044703</v>
      </c>
      <c r="FC30" s="706">
        <f t="shared" si="1124"/>
        <v>1.0325200000000185</v>
      </c>
      <c r="FD30" s="421">
        <f>INDEX('SO Januari 2026 rev.2'!$B$6:$BK$51,MATCH(B30,'SO Januari 2026 rev.2'!$B$6:$B$51,0),MATCH($FD$3,'SO Januari 2026 rev.2'!$B$5:$XK$5,0))</f>
        <v>8000</v>
      </c>
      <c r="FE30" s="421">
        <f>INDEX('Summary sales'!$A$6:$CA$50,MATCH(B30,'Summary sales'!$A$6:$A$50,0),MATCH($FD$3,'Summary sales'!$A$7:$CA$7,0))</f>
        <v>5381.1399999998976</v>
      </c>
      <c r="FF30" s="421">
        <f t="shared" si="1125"/>
        <v>-2618.8600000001024</v>
      </c>
      <c r="FG30" s="706">
        <f t="shared" si="1126"/>
        <v>0.67264249999998715</v>
      </c>
      <c r="FH30" s="421">
        <f>INDEX('SO Januari 2026 rev.2'!$B$6:$BK$51,MATCH(B30,'SO Januari 2026 rev.2'!$B$6:$B$51,0),MATCH($FH$3,'SO Januari 2026 rev.2'!$B$5:$XK$5,0))</f>
        <v>2105.6477419354865</v>
      </c>
      <c r="FI30" s="421">
        <f>INDEX('Summary sales'!$A$6:$CA$50,MATCH(B30,'Summary sales'!$A$6:$A$50,0),MATCH($FH$3,'Summary sales'!$A$7:$CA$7,0))</f>
        <v>3768.7000000001863</v>
      </c>
      <c r="FJ30" s="421">
        <f t="shared" si="1127"/>
        <v>1663.0522580646998</v>
      </c>
      <c r="FK30" s="706">
        <f t="shared" si="1128"/>
        <v>1.7898055429423545</v>
      </c>
      <c r="FL30" s="421">
        <f>INDEX('SO Januari 2026 rev.2'!$B$6:$BK$51,MATCH(B30,'SO Januari 2026 rev.2'!$B$6:$B$51,0),MATCH($FL$3,'SO Januari 2026 rev.2'!$B$5:$XK$5,0))</f>
        <v>0</v>
      </c>
      <c r="FM30" s="421">
        <f>INDEX('Summary sales'!$A$6:$CA$50,MATCH(B30,'Summary sales'!$A$6:$A$50,0),MATCH($FL$3,'Summary sales'!$A$7:$CA$7,0))</f>
        <v>0</v>
      </c>
      <c r="FN30" s="421">
        <f t="shared" si="1129"/>
        <v>0</v>
      </c>
      <c r="FO30" s="706" t="e">
        <f t="shared" si="1130"/>
        <v>#DIV/0!</v>
      </c>
      <c r="FP30" s="421">
        <f>INDEX('SO Januari 2026 rev.2'!$B$6:$BK$51,MATCH(B30,'SO Januari 2026 rev.2'!$B$6:$B$51,0),MATCH($FP$3,'SO Januari 2026 rev.2'!$B$5:$XK$5,0))</f>
        <v>0</v>
      </c>
      <c r="FQ30" s="421">
        <f>INDEX('Summary sales'!$A$6:$CA$50,MATCH(B30,'Summary sales'!$A$6:$A$50,0),MATCH($FP$3,'Summary sales'!$A$7:$CA$7,0))</f>
        <v>0</v>
      </c>
      <c r="FR30" s="421">
        <f t="shared" si="1131"/>
        <v>0</v>
      </c>
      <c r="FS30" s="706" t="e">
        <f t="shared" si="1132"/>
        <v>#DIV/0!</v>
      </c>
      <c r="FT30" s="421">
        <f>INDEX('SO Januari 2026 rev.2'!$B$6:$BK$51,MATCH(B30,'SO Januari 2026 rev.2'!$B$6:$B$51,0),MATCH($FT$3,'SO Januari 2026 rev.2'!$B$5:$XK$5,0))</f>
        <v>726.8151612903232</v>
      </c>
      <c r="FU30" s="421">
        <f>INDEX('Summary sales'!$A$6:$CA$50,MATCH(B30,'Summary sales'!$A$6:$A$50,0),MATCH($FT$3,'Summary sales'!$A$7:$CA$7,0))</f>
        <v>785.3399999999674</v>
      </c>
      <c r="FV30" s="421">
        <f t="shared" si="1133"/>
        <v>58.5248387096442</v>
      </c>
      <c r="FW30" s="706">
        <f t="shared" si="1134"/>
        <v>1.0805223140994258</v>
      </c>
      <c r="FX30" s="421">
        <f>INDEX('SO Januari 2026 rev.2'!$B$6:$BK$51,MATCH(B30,'SO Januari 2026 rev.2'!$B$6:$B$51,0),MATCH($FX$3,'SO Januari 2026 rev.2'!$B$5:$XK$5,0))</f>
        <v>0</v>
      </c>
      <c r="FY30" s="421">
        <f>INDEX('Summary sales'!$A$6:$CA$50,MATCH(B30,'Summary sales'!$A$6:$A$50,0),MATCH($FX$3,'Summary sales'!$A$7:$CA$7,0))</f>
        <v>0</v>
      </c>
      <c r="FZ30" s="421">
        <f t="shared" si="1135"/>
        <v>0</v>
      </c>
      <c r="GA30" s="706" t="e">
        <f t="shared" si="1136"/>
        <v>#DIV/0!</v>
      </c>
      <c r="GB30" s="421">
        <f>INDEX('SO Januari 2026 rev.2'!$B$6:$BK$51,MATCH(B30,'SO Januari 2026 rev.2'!$B$6:$B$51,0),MATCH($GB$3,'SO Januari 2026 rev.2'!$B$5:$XK$5,0))</f>
        <v>3018.0416129032269</v>
      </c>
      <c r="GC30" s="421">
        <f>INDEX('Summary sales'!$A$6:$CA$50,MATCH(B30,'Summary sales'!$A$6:$A$50,0),MATCH($GB$3,'Summary sales'!$A$7:$CA$7,0))</f>
        <v>343.47999999998137</v>
      </c>
      <c r="GD30" s="421">
        <f t="shared" si="1137"/>
        <v>-2674.5616129032455</v>
      </c>
      <c r="GE30" s="706">
        <f t="shared" si="1138"/>
        <v>0.11380890128601252</v>
      </c>
      <c r="GF30" s="421">
        <f>INDEX('SO Januari 2026 rev.2'!$B$6:$BK$51,MATCH(B30,'SO Januari 2026 rev.2'!$B$6:$B$51,0),MATCH($GF$3,'SO Januari 2026 rev.2'!$B$5:$XK$5,0))</f>
        <v>2044.9996774193546</v>
      </c>
      <c r="GG30" s="421">
        <f>INDEX('Summary sales'!$A$6:$CA$50,MATCH(B30,'Summary sales'!$A$6:$A$50,0),MATCH($GF$3,'Summary sales'!$A$7:$CA$7,0))</f>
        <v>2261.8200000000652</v>
      </c>
      <c r="GH30" s="421">
        <f t="shared" si="1139"/>
        <v>216.82032258071058</v>
      </c>
      <c r="GI30" s="706">
        <f t="shared" si="1140"/>
        <v>1.1060246243433751</v>
      </c>
      <c r="GJ30" s="421">
        <f>INDEX('SO Januari 2026 rev.2'!$B$6:$BK$51,MATCH(B30,'SO Januari 2026 rev.2'!$B$6:$B$51,0),MATCH($GJ$3,'SO Januari 2026 rev.2'!$B$5:$XK$5,0))</f>
        <v>369.61070967741654</v>
      </c>
      <c r="GK30" s="421">
        <f>INDEX('Summary sales'!$A$6:$CA$50,MATCH(B30,'Summary sales'!$A$6:$A$50,0),MATCH($GJ$3,'Summary sales'!$A$7:$CA$7,0))</f>
        <v>1609.2199999999721</v>
      </c>
      <c r="GL30" s="421">
        <f t="shared" si="1141"/>
        <v>1239.6092903225556</v>
      </c>
      <c r="GM30" s="706">
        <f t="shared" si="1142"/>
        <v>4.3538240583029744</v>
      </c>
      <c r="GN30" s="421">
        <f>INDEX('SO Januari 2026 rev.2'!$B$6:$BK$51,MATCH(B30,'SO Januari 2026 rev.2'!$B$6:$B$51,0),MATCH($GN$3,'SO Januari 2026 rev.2'!$B$5:$XK$5,0))</f>
        <v>0</v>
      </c>
      <c r="GO30" s="421">
        <f>INDEX('Summary sales'!$A$6:$CA$50,MATCH(B30,'Summary sales'!$A$6:$A$50,0),MATCH($GN$3,'Summary sales'!$A$7:$CA$7,0))</f>
        <v>0</v>
      </c>
      <c r="GP30" s="421">
        <f t="shared" si="1143"/>
        <v>0</v>
      </c>
      <c r="GQ30" s="706" t="e">
        <f t="shared" si="1144"/>
        <v>#DIV/0!</v>
      </c>
      <c r="GR30" s="421">
        <f>INDEX('SO Januari 2026 rev.2'!$B$6:$BK$51,MATCH(B30,'SO Januari 2026 rev.2'!$B$6:$B$51,0),MATCH($GR$3,'SO Januari 2026 rev.2'!$B$5:$XK$5,0))</f>
        <v>3500</v>
      </c>
      <c r="GS30" s="421">
        <f>INDEX('Summary sales'!$A$6:$CA$50,MATCH($B30,'Summary sales'!$A$6:$A$50,0),MATCH($GR$3,'Summary sales'!$A$7:$CA$7,0))</f>
        <v>5205.4289999995381</v>
      </c>
      <c r="GT30" s="421">
        <f t="shared" si="1145"/>
        <v>1705.4289999995381</v>
      </c>
      <c r="GU30" s="706">
        <f t="shared" si="1146"/>
        <v>1.4872654285712965</v>
      </c>
      <c r="GV30" s="421">
        <f>INDEX('SO Januari 2026 rev.2'!$B$6:$BK$51,MATCH(B30,'SO Januari 2026 rev.2'!$B$6:$B$51,0),MATCH($GV$3,'SO Januari 2026 rev.2'!$B$5:$XK$5,0))</f>
        <v>1121.900322580635</v>
      </c>
      <c r="GW30" s="421">
        <f>INDEX('Summary sales'!$A$6:$CA$50,MATCH($B30,'Summary sales'!$A$6:$A$50,0),MATCH($GV$3,'Summary sales'!$A$7:$CA$7,0))</f>
        <v>2528.9199999999255</v>
      </c>
      <c r="GX30" s="421">
        <f t="shared" si="1147"/>
        <v>1407.0196774192905</v>
      </c>
      <c r="GY30" s="706">
        <f t="shared" si="1148"/>
        <v>2.2541396495749408</v>
      </c>
      <c r="GZ30" s="421">
        <f>INDEX('SO Januari 2026 rev.2'!$B$6:$BK$51,MATCH(B30,'SO Januari 2026 rev.2'!$B$6:$B$51,0),MATCH($GZ$3,'SO Januari 2026 rev.2'!$B$5:$XK$5,0))</f>
        <v>1500</v>
      </c>
      <c r="HA30" s="421">
        <f>INDEX('Summary sales'!$A$6:$CA$50,MATCH(B30,'Summary sales'!$A$6:$A$50,0),MATCH($GZ$3,'Summary sales'!$A$7:$CA$7,0))</f>
        <v>1687.0979999999981</v>
      </c>
      <c r="HB30" s="421">
        <f t="shared" si="1149"/>
        <v>187.09799999999814</v>
      </c>
      <c r="HC30" s="706">
        <f t="shared" si="1150"/>
        <v>1.1247319999999987</v>
      </c>
      <c r="HD30" s="421">
        <f>INDEX('SO Januari 2026 rev.2'!$B$6:$BK$51,MATCH(B30,'SO Januari 2026 rev.2'!$B$6:$B$51,0),MATCH($HD$3,'SO Januari 2026 rev.2'!$B$5:$XK$5,0))</f>
        <v>2549.7025806451697</v>
      </c>
      <c r="HE30" s="421">
        <f>INDEX('Summary sales'!$A$6:$CA$50,MATCH(B30,'Summary sales'!$A$6:$A$50,0),MATCH($HD$3,'Summary sales'!$A$7:$CA$7,0))</f>
        <v>2890.0200000000186</v>
      </c>
      <c r="HF30" s="421">
        <f t="shared" si="1151"/>
        <v>340.31741935484888</v>
      </c>
      <c r="HG30" s="706">
        <f t="shared" si="1152"/>
        <v>1.1334733791847738</v>
      </c>
      <c r="HH30" s="421">
        <f>INDEX('SO Januari 2026 rev.2'!$B$6:$BK$51,MATCH(B30,'SO Januari 2026 rev.2'!$B$6:$B$51,0),MATCH($HH$3,'SO Januari 2026 rev.2'!$B$5:$XK$5,0))</f>
        <v>0</v>
      </c>
      <c r="HI30" s="421">
        <f>INDEX('Summary sales'!$A$6:$CA$50,MATCH(B30,'Summary sales'!$A$6:$A$50,0),MATCH($HH$3,'Summary sales'!$A$7:$CA$7,0))</f>
        <v>0</v>
      </c>
      <c r="HJ30" s="421">
        <f t="shared" si="1153"/>
        <v>0</v>
      </c>
      <c r="HK30" s="707" t="e">
        <f t="shared" si="1154"/>
        <v>#DIV/0!</v>
      </c>
    </row>
    <row r="31" spans="1:219" ht="15" customHeight="1">
      <c r="A31" s="769"/>
      <c r="B31" s="462">
        <f t="shared" si="1155"/>
        <v>46043</v>
      </c>
      <c r="C31" s="462" t="str">
        <f t="shared" si="1044"/>
        <v>Rab</v>
      </c>
      <c r="D31" s="421">
        <f t="shared" si="1045"/>
        <v>165505.47038709672</v>
      </c>
      <c r="E31" s="421">
        <f t="shared" ca="1" si="1046"/>
        <v>179984.33899999934</v>
      </c>
      <c r="F31" s="421">
        <f t="shared" ca="1" si="1047"/>
        <v>14478.868612902617</v>
      </c>
      <c r="G31" s="706">
        <f t="shared" ca="1" si="1048"/>
        <v>1.0874827193266685</v>
      </c>
      <c r="H31" s="421">
        <f>INDEX('SO Januari 2026 rev.2'!$B$6:$BK$51,MATCH(B31,'SO Januari 2026 rev.2'!$B$6:$B$51,0),MATCH($H$3,'SO Januari 2026 rev.2'!$B$5:$XK$5,0))</f>
        <v>812.17000000000064</v>
      </c>
      <c r="I31" s="421">
        <f>INDEX('Summary sales'!$A$6:$CA$50,MATCH(B31,'Summary sales'!$A$6:$A$50,0),MATCH($H$3,'Summary sales'!$A$7:$CA$7,0))</f>
        <v>1166.1299999998882</v>
      </c>
      <c r="J31" s="421">
        <f t="shared" si="1049"/>
        <v>353.9599999998876</v>
      </c>
      <c r="K31" s="706">
        <f t="shared" si="1050"/>
        <v>1.4358200869274749</v>
      </c>
      <c r="L31" s="421">
        <f>INDEX('SO Januari 2026 rev.2'!$B$6:$BK$51,MATCH(B31,'SO Januari 2026 rev.2'!$B$6:$B$51,0),MATCH($L$3,'SO Januari 2026 rev.2'!$B$5:$XK$5,0))</f>
        <v>3000</v>
      </c>
      <c r="M31" s="421">
        <f>INDEX('Summary sales'!$A$6:$CA$50,MATCH($B31,'Summary sales'!$A$6:$A$50,0),MATCH($L$3,'Summary sales'!$A$7:$CA$7,0))</f>
        <v>2902.6199999991804</v>
      </c>
      <c r="N31" s="421">
        <f t="shared" si="1051"/>
        <v>-97.380000000819564</v>
      </c>
      <c r="O31" s="706">
        <f t="shared" si="1052"/>
        <v>0.96753999999972684</v>
      </c>
      <c r="P31" s="421">
        <f>INDEX('SO Januari 2026 rev.2'!$B$6:$BK$51,MATCH(B31,'SO Januari 2026 rev.2'!$B$6:$B$51,0),MATCH($P$3,'SO Januari 2026 rev.2'!$B$5:$XK$5,0))</f>
        <v>1129.7312903225857</v>
      </c>
      <c r="Q31" s="421">
        <f>INDEX('Summary sales'!$A$6:$CA$50,MATCH($B31,'Summary sales'!$A$6:$A$50,0),MATCH($P$3,'Summary sales'!$A$7:$CA$7,0))</f>
        <v>1141.1400000001304</v>
      </c>
      <c r="R31" s="421">
        <f t="shared" si="1053"/>
        <v>11.408709677544721</v>
      </c>
      <c r="S31" s="706">
        <f t="shared" si="1054"/>
        <v>1.0100986046640232</v>
      </c>
      <c r="T31" s="421">
        <f>INDEX('SO Januari 2026 rev.2'!$B$6:$BK$51,MATCH(B31,'SO Januari 2026 rev.2'!$B$6:$B$51,0),MATCH($T$3,'SO Januari 2026 rev.2'!$B$5:$XK$5,0))</f>
        <v>3282.5161290322658</v>
      </c>
      <c r="U31" s="421">
        <f>INDEX('Summary sales'!$A$6:$CA$50,MATCH($B31,'Summary sales'!$A$6:$A$50,0),MATCH($T$3,'Summary sales'!$A$7:$CA$7,0))</f>
        <v>3654.4399999999441</v>
      </c>
      <c r="V31" s="421">
        <f t="shared" si="1055"/>
        <v>371.92387096767834</v>
      </c>
      <c r="W31" s="706">
        <f t="shared" si="1056"/>
        <v>1.1133045067709468</v>
      </c>
      <c r="X31" s="421">
        <f>INDEX('SO Januari 2026 rev.2'!$B$6:$BK$51,MATCH(B31,'SO Januari 2026 rev.2'!$B$6:$B$51,0),MATCH($X$3,'SO Januari 2026 rev.2'!$B$5:$XK$5,0))</f>
        <v>644.02064516129076</v>
      </c>
      <c r="Y31" s="421">
        <f>INDEX('Summary sales'!$A$6:$CA$50,MATCH($B31,'Summary sales'!$A$6:$A$50,0),MATCH($X$3,'Summary sales'!$A$7:$CA$7,0))</f>
        <v>533.65000000002328</v>
      </c>
      <c r="Z31" s="421">
        <f t="shared" si="1057"/>
        <v>-110.37064516126748</v>
      </c>
      <c r="AA31" s="706">
        <f t="shared" si="1058"/>
        <v>0.82862250458814735</v>
      </c>
      <c r="AB31" s="421">
        <f>INDEX('SO Januari 2026 rev.2'!$B$6:$BK$51,MATCH(B31,'SO Januari 2026 rev.2'!$B$6:$B$51,0),MATCH($AB$3,'SO Januari 2026 rev.2'!$B$5:$XK$5,0))</f>
        <v>5500</v>
      </c>
      <c r="AC31" s="421">
        <f>INDEX('Summary sales'!$A$6:$CA$50,MATCH($B31,'Summary sales'!$A$6:$A$50,0),MATCH($AB$3,'Summary sales'!$A$7:$CA$7,0))</f>
        <v>6708.1299999998882</v>
      </c>
      <c r="AD31" s="421">
        <f t="shared" si="1059"/>
        <v>1208.1299999998882</v>
      </c>
      <c r="AE31" s="706">
        <f t="shared" si="1060"/>
        <v>1.2196599999999798</v>
      </c>
      <c r="AF31" s="421">
        <f>INDEX('SO Januari 2026 rev.2'!$B$6:$BK$51,MATCH(B31,'SO Januari 2026 rev.2'!$B$6:$B$51,0),MATCH($AF$3,'SO Januari 2026 rev.2'!$B$5:$XK$5,0))</f>
        <v>166.97064516129021</v>
      </c>
      <c r="AG31" s="421">
        <f>INDEX('Summary sales'!$A$6:$CA$50,MATCH($B31,'Summary sales'!$A$6:$A$50,0),MATCH($AF$3,'Summary sales'!$A$7:$CA$7,0))</f>
        <v>573.05999999999767</v>
      </c>
      <c r="AH31" s="421">
        <f t="shared" si="1061"/>
        <v>406.08935483870744</v>
      </c>
      <c r="AI31" s="706">
        <f t="shared" si="1062"/>
        <v>3.4321002919191783</v>
      </c>
      <c r="AJ31" s="421">
        <f>INDEX('SO Januari 2026 rev.2'!$B$6:$BK$51,MATCH(B31,'SO Januari 2026 rev.2'!$B$6:$B$51,0),MATCH($AJ$3,'SO Januari 2026 rev.2'!$B$5:$XK$5,0))</f>
        <v>603.76322580644887</v>
      </c>
      <c r="AK31" s="421">
        <f>INDEX('Summary sales'!$A$6:$CA$50,MATCH($B31,'Summary sales'!$A$6:$A$50,0),MATCH($AJ$3,'Summary sales'!$A$7:$CA$7,0))</f>
        <v>1016.6500000000233</v>
      </c>
      <c r="AL31" s="421">
        <f t="shared" si="1063"/>
        <v>412.88677419357441</v>
      </c>
      <c r="AM31" s="706">
        <f t="shared" si="1064"/>
        <v>1.683855452842594</v>
      </c>
      <c r="AN31" s="421">
        <f>INDEX('SO Januari 2026 rev.2'!$B$6:$BK$51,MATCH(B31,'SO Januari 2026 rev.2'!$B$6:$B$51,0),MATCH($AN$3,'SO Januari 2026 rev.2'!$B$5:$XK$5,0))</f>
        <v>673.27548387096704</v>
      </c>
      <c r="AO31" s="421">
        <f>INDEX('Summary sales'!$A$6:$CA$50,MATCH($B31,'Summary sales'!$A$6:$A$50,0),MATCH($AN$3,'Summary sales'!$A$7:$CA$7,0))</f>
        <v>742.25</v>
      </c>
      <c r="AP31" s="421">
        <f t="shared" si="1065"/>
        <v>68.974516129032963</v>
      </c>
      <c r="AQ31" s="706">
        <f t="shared" si="1066"/>
        <v>1.1024462018614833</v>
      </c>
      <c r="AR31" s="421">
        <f>INDEX('SO Januari 2026 rev.2'!$B$6:$BK$51,MATCH(B31,'SO Januari 2026 rev.2'!$B$6:$B$51,0),MATCH($AR$3,'SO Januari 2026 rev.2'!$B$5:$XK$5,0))</f>
        <v>4514.1990322580623</v>
      </c>
      <c r="AS31" s="421">
        <f>INDEX('Summary sales'!$A$6:$CA$50,MATCH($B31,'Summary sales'!$A$6:$A$50,0),MATCH($AR$3,'Summary sales'!$A$7:$CA$7,0))</f>
        <v>6250.9900000002235</v>
      </c>
      <c r="AT31" s="421">
        <f t="shared" si="1067"/>
        <v>1736.7909677421612</v>
      </c>
      <c r="AU31" s="706">
        <f t="shared" si="1068"/>
        <v>1.3847395640580329</v>
      </c>
      <c r="AV31" s="421">
        <f>INDEX('SO Januari 2026 rev.2'!$B$6:$BK$51,MATCH(B31,'SO Januari 2026 rev.2'!$B$6:$B$51,0),MATCH($AV$3,'SO Januari 2026 rev.2'!$B$5:$XK$5,0))</f>
        <v>6823.0622580645213</v>
      </c>
      <c r="AW31" s="421">
        <f ca="1">INDEX('Summary sales'!$A$6:$CA$50,MATCH($B31,'Summary sales'!$A$6:$A$50,0),MATCH($AV$3,'Summary sales'!$A$7:$CA$7,0))</f>
        <v>10878.009999999951</v>
      </c>
      <c r="AX31" s="421">
        <f t="shared" ca="1" si="1069"/>
        <v>4054.9477419354298</v>
      </c>
      <c r="AY31" s="706">
        <f t="shared" ca="1" si="1070"/>
        <v>1.5943002699620221</v>
      </c>
      <c r="AZ31" s="421">
        <f>INDEX('SO Januari 2026 rev.2'!$B$6:$BK$51,MATCH(B31,'SO Januari 2026 rev.2'!$B$6:$B$51,0),MATCH($AZ$3,'SO Januari 2026 rev.2'!$B$5:$XK$5,0))</f>
        <v>2874.3264516129029</v>
      </c>
      <c r="BA31" s="421">
        <f>INDEX('Summary sales'!$A$6:$CA$50,MATCH($B31,'Summary sales'!$A$6:$A$50,0),MATCH($AZ$3,'Summary sales'!$A$7:$CA$7,0))</f>
        <v>1767.6199999999953</v>
      </c>
      <c r="BB31" s="421">
        <f t="shared" si="1071"/>
        <v>-1106.7064516129076</v>
      </c>
      <c r="BC31" s="706">
        <f t="shared" si="1072"/>
        <v>0.61496842121329365</v>
      </c>
      <c r="BD31" s="421">
        <f>INDEX('SO Januari 2026 rev.2'!$B$6:$BK$51,MATCH(B31,'SO Januari 2026 rev.2'!$B$6:$B$51,0),MATCH($BD$3,'SO Januari 2026 rev.2'!$B$5:$XK$5,0))</f>
        <v>500</v>
      </c>
      <c r="BE31" s="421">
        <f>INDEX('Summary sales'!$A$6:$CA$50,MATCH($B31,'Summary sales'!$A$6:$A$50,0),MATCH($BD$3,'Summary sales'!$A$7:$CA$7,0))</f>
        <v>200.51999999999998</v>
      </c>
      <c r="BF31" s="421">
        <f t="shared" si="1073"/>
        <v>-299.48</v>
      </c>
      <c r="BG31" s="706">
        <f t="shared" si="1074"/>
        <v>0.40103999999999995</v>
      </c>
      <c r="BH31" s="421">
        <f>INDEX('SO Januari 2026 rev.2'!$B$6:$BK$51,MATCH(B31,'SO Januari 2026 rev.2'!$B$6:$B$51,0),MATCH($BH$3,'SO Januari 2026 rev.2'!$B$5:$XK$5,0))</f>
        <v>3600</v>
      </c>
      <c r="BI31" s="421">
        <f>INDEX('Summary sales'!$A$6:$CA$50,MATCH($B31,'Summary sales'!$A$6:$A$50,0),MATCH($BH$3,'Summary sales'!$A$7:$CA$7,0))</f>
        <v>1325.7600000000093</v>
      </c>
      <c r="BJ31" s="421">
        <f t="shared" si="1075"/>
        <v>-2274.2399999999907</v>
      </c>
      <c r="BK31" s="706">
        <f t="shared" si="1076"/>
        <v>0.36826666666666924</v>
      </c>
      <c r="BL31" s="421">
        <f>INDEX('SO Januari 2026 rev.2'!$B$6:$BK$51,MATCH(B31,'SO Januari 2026 rev.2'!$B$6:$B$51,0),MATCH($BL$3,'SO Januari 2026 rev.2'!$B$5:$XK$5,0))</f>
        <v>8706.0570967741915</v>
      </c>
      <c r="BM31" s="421">
        <f>INDEX('Summary sales'!$A$6:$CA$50,MATCH($B31,'Summary sales'!$A$6:$A$50,0),MATCH($BL$3,'Summary sales'!$A$7:$CA$7,0))</f>
        <v>11131.10999999987</v>
      </c>
      <c r="BN31" s="421">
        <f t="shared" si="1077"/>
        <v>2425.0529032256782</v>
      </c>
      <c r="BO31" s="706">
        <f t="shared" si="1078"/>
        <v>1.2785477830284642</v>
      </c>
      <c r="BP31" s="421">
        <f>INDEX('SO Januari 2026 rev.2'!$B$6:$BK$51,MATCH(B31,'SO Januari 2026 rev.2'!$B$6:$B$51,0),MATCH($BP$3,'SO Januari 2026 rev.2'!$B$5:$XK$5,0))</f>
        <v>926.09448387096791</v>
      </c>
      <c r="BQ31" s="421">
        <f>INDEX('Summary sales'!$A$6:$CA$50,MATCH($B31,'Summary sales'!$A$6:$A$50,0),MATCH($BP$3,'Summary sales'!$A$7:$CA$7,0))</f>
        <v>1240.8310000000056</v>
      </c>
      <c r="BR31" s="421">
        <f t="shared" si="1079"/>
        <v>314.73651612903768</v>
      </c>
      <c r="BS31" s="706">
        <f t="shared" si="1080"/>
        <v>1.3398535695985094</v>
      </c>
      <c r="BT31" s="421">
        <f>INDEX('SO Januari 2026 rev.2'!$B$6:$BK$51,MATCH(B31,'SO Januari 2026 rev.2'!$B$6:$B$51,0),MATCH($BT$3,'SO Januari 2026 rev.2'!$B$5:$XK$5,0))</f>
        <v>5500</v>
      </c>
      <c r="BU31" s="421">
        <f ca="1">INDEX('Summary sales'!$A$6:$CA$50,MATCH($B31,'Summary sales'!$A$6:$A$50,0),MATCH($BT$3,'Summary sales'!$A$7:$CA$7,0))</f>
        <v>2890.01</v>
      </c>
      <c r="BV31" s="421">
        <f t="shared" ca="1" si="1081"/>
        <v>-2609.9899999999998</v>
      </c>
      <c r="BW31" s="706">
        <f t="shared" ca="1" si="1082"/>
        <v>0.52545636363636372</v>
      </c>
      <c r="BX31" s="421">
        <f>INDEX('SO Januari 2026 rev.2'!$B$6:$BK$51,MATCH(B31,'SO Januari 2026 rev.2'!$B$6:$B$51,0),MATCH($BX$3,'SO Januari 2026 rev.2'!$B$5:$XK$5,0))</f>
        <v>70.054838709677327</v>
      </c>
      <c r="BY31" s="421">
        <f>INDEX('Summary sales'!$A$6:$CA$50,MATCH($B31,'Summary sales'!$A$6:$A$50,0),MATCH($BX$3,'Summary sales'!$A$7:$CA$7,0))</f>
        <v>95</v>
      </c>
      <c r="BZ31" s="421">
        <f t="shared" si="1083"/>
        <v>24.945161290322673</v>
      </c>
      <c r="CA31" s="706">
        <f t="shared" si="1084"/>
        <v>1.3560804899387595</v>
      </c>
      <c r="CB31" s="421">
        <f>INDEX('SO Januari 2026 rev.2'!$B$6:$BK$51,MATCH(B31,'SO Januari 2026 rev.2'!$B$6:$B$51,0),MATCH($CB$3,'SO Januari 2026 rev.2'!$B$5:$XK$5,0))</f>
        <v>89.451612903225808</v>
      </c>
      <c r="CC31" s="421">
        <f>INDEX('Summary sales'!$A$6:$CA$50,MATCH($B31,'Summary sales'!$A$6:$A$50,0),MATCH($CB$3,'Summary sales'!$A$7:$CA$7,0))</f>
        <v>52.498999999996158</v>
      </c>
      <c r="CD31" s="421">
        <f t="shared" si="1085"/>
        <v>-36.95261290322965</v>
      </c>
      <c r="CE31" s="706">
        <f t="shared" si="1086"/>
        <v>0.58689830508470275</v>
      </c>
      <c r="CF31" s="421">
        <f>INDEX('SO Januari 2026 rev.2'!$B$6:$BK$51,MATCH(B31,'SO Januari 2026 rev.2'!$B$6:$B$51,0),MATCH($CF$3,'SO Januari 2026 rev.2'!$B$5:$XK$5,0))</f>
        <v>3500</v>
      </c>
      <c r="CG31" s="421">
        <f>INDEX('Summary sales'!$A$6:$CA$50,MATCH($B31,'Summary sales'!$A$6:$A$50,0),MATCH($CF$3,'Summary sales'!$A$7:$CA$7,0))</f>
        <v>1117.3999999999069</v>
      </c>
      <c r="CH31" s="421">
        <f t="shared" si="1087"/>
        <v>-2382.6000000000931</v>
      </c>
      <c r="CI31" s="706">
        <f t="shared" si="1088"/>
        <v>0.31925714285711626</v>
      </c>
      <c r="CJ31" s="421">
        <f>INDEX('SO Januari 2026 rev.2'!$B$6:$BK$51,MATCH(B31,'SO Januari 2026 rev.2'!$B$6:$B$51,0),MATCH($CJ$3,'SO Januari 2026 rev.2'!$B$5:$XK$5,0))</f>
        <v>0</v>
      </c>
      <c r="CK31" s="421">
        <f>INDEX('Summary sales'!$A$6:$CA$50,MATCH($B31,'Summary sales'!$A$6:$A$50,0),MATCH($CJ$3,'Summary sales'!$A$7:$CA$7,0))</f>
        <v>0</v>
      </c>
      <c r="CL31" s="421">
        <f t="shared" si="1089"/>
        <v>0</v>
      </c>
      <c r="CM31" s="706" t="e">
        <f t="shared" si="1090"/>
        <v>#DIV/0!</v>
      </c>
      <c r="CN31" s="421">
        <f>INDEX('SO Januari 2026 rev.2'!$B$6:$BK$51,MATCH(B31,'SO Januari 2026 rev.2'!$B$6:$B$51,0),MATCH($CN$3,'SO Januari 2026 rev.2'!$B$5:$XK$5,0))</f>
        <v>2901.4806451612722</v>
      </c>
      <c r="CO31" s="421">
        <f>INDEX('Summary sales'!$A$6:$CA$50,MATCH($B31,'Summary sales'!$A$6:$A$50,0),MATCH($CN$3,'Summary sales'!$A$7:$CA$7,0))</f>
        <v>3852.5</v>
      </c>
      <c r="CP31" s="421">
        <f t="shared" si="1091"/>
        <v>951.01935483872785</v>
      </c>
      <c r="CQ31" s="706">
        <f t="shared" si="1092"/>
        <v>1.3277703597384733</v>
      </c>
      <c r="CR31" s="421">
        <f>INDEX('SO Januari 2026 rev.2'!$B$6:$BK$51,MATCH(B31,'SO Januari 2026 rev.2'!$B$6:$B$51,0),MATCH($CR$3,'SO Januari 2026 rev.2'!$B$5:$XK$5,0))</f>
        <v>3500</v>
      </c>
      <c r="CS31" s="421">
        <f>INDEX('Summary sales'!$A$6:$CA$50,MATCH($B31,'Summary sales'!$A$6:$A$50,0),MATCH($CR$3,'Summary sales'!$A$7:$CA$7,0))</f>
        <v>4488.679999999993</v>
      </c>
      <c r="CT31" s="421">
        <f t="shared" si="1093"/>
        <v>988.67999999999302</v>
      </c>
      <c r="CU31" s="706">
        <f t="shared" si="1094"/>
        <v>1.2824799999999981</v>
      </c>
      <c r="CV31" s="421">
        <f>INDEX('SO Januari 2026 rev.2'!$B$6:$BK$51,MATCH(B31,'SO Januari 2026 rev.2'!$B$6:$B$51,0),MATCH($CV$3,'SO Januari 2026 rev.2'!$B$5:$XK$5,0))</f>
        <v>0</v>
      </c>
      <c r="CW31" s="421">
        <f>INDEX('Summary sales'!$A$6:$CA$50,MATCH($B31,'Summary sales'!$A$6:$A$50,0),MATCH($CV$3,'Summary sales'!$A$7:$CA$7,0))</f>
        <v>0</v>
      </c>
      <c r="CX31" s="421">
        <f t="shared" si="1095"/>
        <v>0</v>
      </c>
      <c r="CY31" s="706" t="e">
        <f t="shared" si="1096"/>
        <v>#DIV/0!</v>
      </c>
      <c r="CZ31" s="421">
        <f>INDEX('SO Januari 2026 rev.2'!$B$6:$BK$51,MATCH(B31,'SO Januari 2026 rev.2'!$B$6:$B$51,0),MATCH($CZ$3,'SO Januari 2026 rev.2'!$B$5:$XK$5,0))</f>
        <v>11659.554548387085</v>
      </c>
      <c r="DA31" s="421">
        <f>INDEX('Summary sales'!$A$6:$CA$50,MATCH($B31,'Summary sales'!$A$6:$A$50,0),MATCH($CZ$3,'Summary sales'!$A$7:$CA$7,0))</f>
        <v>11693.552000001073</v>
      </c>
      <c r="DB31" s="421">
        <f t="shared" si="1097"/>
        <v>33.997451613988233</v>
      </c>
      <c r="DC31" s="706">
        <f t="shared" si="1098"/>
        <v>1.0029158448097566</v>
      </c>
      <c r="DD31" s="421">
        <f>INDEX('SO Januari 2026 rev.2'!$B$6:$BK$51,MATCH(B31,'SO Januari 2026 rev.2'!$B$6:$B$51,0),MATCH($DD$3,'SO Januari 2026 rev.2'!$B$5:$XK$5,0))</f>
        <v>2020.8603225806428</v>
      </c>
      <c r="DE31" s="421">
        <f>INDEX('Summary sales'!$A$6:$CA$50,MATCH($B31,'Summary sales'!$A$6:$A$50,0),MATCH($DD$3,'Summary sales'!$A$7:$CA$7,0))</f>
        <v>2411.679999999702</v>
      </c>
      <c r="DF31" s="421">
        <f t="shared" si="1099"/>
        <v>390.81967741905919</v>
      </c>
      <c r="DG31" s="706">
        <f t="shared" si="1100"/>
        <v>1.1933927214326132</v>
      </c>
      <c r="DH31" s="421">
        <f>INDEX('SO Januari 2026 rev.2'!$B$6:$BK$51,MATCH(B31,'SO Januari 2026 rev.2'!$B$6:$B$51,0),MATCH($DH$3,'SO Januari 2026 rev.2'!$B$5:$XK$5,0))</f>
        <v>678.69999999999845</v>
      </c>
      <c r="DI31" s="421">
        <f>INDEX('Summary sales'!$A$6:$CA$50,MATCH($B31,'Summary sales'!$A$6:$A$50,0),MATCH($DH$3,'Summary sales'!$A$7:$CA$7,0))</f>
        <v>47.300000000046566</v>
      </c>
      <c r="DJ31" s="421">
        <f t="shared" si="1101"/>
        <v>-631.39999999995189</v>
      </c>
      <c r="DK31" s="706">
        <f t="shared" si="1102"/>
        <v>6.9692058346908309E-2</v>
      </c>
      <c r="DL31" s="421">
        <f>INDEX('SO Januari 2026 rev.2'!$B$6:$BK$51,MATCH(B31,'SO Januari 2026 rev.2'!$B$6:$B$51,0),MATCH($DL$3,'SO Januari 2026 rev.2'!$B$5:$XK$5,0))</f>
        <v>7121.8519354838754</v>
      </c>
      <c r="DM31" s="421">
        <f>INDEX('Summary sales'!$A$6:$CA$50,MATCH($B31,'Summary sales'!$A$6:$A$50,0),MATCH($DL$3,'Summary sales'!$A$7:$CA$7,0))</f>
        <v>7438.160000000149</v>
      </c>
      <c r="DN31" s="421">
        <f t="shared" si="1103"/>
        <v>316.30806451627359</v>
      </c>
      <c r="DO31" s="706">
        <f t="shared" si="1104"/>
        <v>1.0444137378004592</v>
      </c>
      <c r="DP31" s="421">
        <f>INDEX('SO Januari 2026 rev.2'!$B$6:$BK$51,MATCH(B31,'SO Januari 2026 rev.2'!$B$6:$B$51,0),MATCH($DP$3,'SO Januari 2026 rev.2'!$B$5:$XK$5,0))</f>
        <v>2943.876774193548</v>
      </c>
      <c r="DQ31" s="421">
        <f>INDEX('Summary sales'!$A$6:$CA$50,MATCH($B31,'Summary sales'!$A$6:$A$50,0),MATCH($DP$3,'Summary sales'!$A$7:$CA$7,0))</f>
        <v>3564.9299999999348</v>
      </c>
      <c r="DR31" s="421">
        <f t="shared" si="1105"/>
        <v>621.05322580638676</v>
      </c>
      <c r="DS31" s="706">
        <f t="shared" si="1106"/>
        <v>1.2109644096691239</v>
      </c>
      <c r="DT31" s="421">
        <f>INDEX('SO Januari 2026 rev.2'!$B$6:$BK$51,MATCH(B31,'SO Januari 2026 rev.2'!$B$6:$B$51,0),MATCH($DT$3,'SO Januari 2026 rev.2'!$B$5:$XK$5,0))</f>
        <v>2043.2745161290325</v>
      </c>
      <c r="DU31" s="421">
        <f>INDEX('Summary sales'!$A$6:$CA$50,MATCH($B31,'Summary sales'!$A$6:$A$50,0),MATCH($DT$3,'Summary sales'!$A$7:$CA$7,0))</f>
        <v>1226.3800000001211</v>
      </c>
      <c r="DV31" s="421">
        <f t="shared" si="1107"/>
        <v>-816.89451612891139</v>
      </c>
      <c r="DW31" s="706">
        <f t="shared" si="1108"/>
        <v>0.60020324744395503</v>
      </c>
      <c r="DX31" s="421">
        <f>INDEX('SO Januari 2026 rev.2'!$B$6:$BK$51,MATCH(B31,'SO Januari 2026 rev.2'!$B$6:$B$51,0),MATCH($DX$3,'SO Januari 2026 rev.2'!$B$5:$XK$5,0))</f>
        <v>1439.5303225806451</v>
      </c>
      <c r="DY31" s="421">
        <f>INDEX('Summary sales'!$A$6:$CA$50,MATCH($B31,'Summary sales'!$A$6:$A$50,0),MATCH($DX$3,'Summary sales'!$A$7:$CA$7,0))</f>
        <v>2142.2099999999627</v>
      </c>
      <c r="DZ31" s="421">
        <f t="shared" si="1109"/>
        <v>702.67967741931761</v>
      </c>
      <c r="EA31" s="706">
        <f t="shared" si="1110"/>
        <v>1.4881312094625587</v>
      </c>
      <c r="EB31" s="421">
        <f>INDEX('SO Januari 2026 rev.2'!$B$6:$BK$51,MATCH(B31,'SO Januari 2026 rev.2'!$B$6:$B$51,0),MATCH($EB$3,'SO Januari 2026 rev.2'!$B$5:$XK$5,0))</f>
        <v>260.97419354838746</v>
      </c>
      <c r="EC31" s="421">
        <f>INDEX('Summary sales'!$A$6:$CA$50,MATCH($B31,'Summary sales'!$A$6:$A$50,0),MATCH($EB$3,'Summary sales'!$A$7:$CA$7,0))</f>
        <v>1098.6999999999534</v>
      </c>
      <c r="ED31" s="421">
        <f t="shared" si="1111"/>
        <v>837.72580645156597</v>
      </c>
      <c r="EE31" s="706">
        <f t="shared" si="1112"/>
        <v>4.2099948085335974</v>
      </c>
      <c r="EF31" s="421">
        <f>INDEX('SO Januari 2026 rev.2'!$B$6:$BK$51,MATCH(B31,'SO Januari 2026 rev.2'!$B$6:$B$51,0),MATCH($EF$3,'SO Januari 2026 rev.2'!$B$5:$XK$5,0))</f>
        <v>11007.047419354845</v>
      </c>
      <c r="EG31" s="421">
        <f>INDEX('Summary sales'!$A$6:$CA$50,MATCH($B31,'Summary sales'!$A$6:$A$50,0),MATCH($EF$3,'Summary sales'!$A$7:$CA$7,0))</f>
        <v>9830.9199999999255</v>
      </c>
      <c r="EH31" s="421">
        <f t="shared" si="1113"/>
        <v>-1176.1274193549198</v>
      </c>
      <c r="EI31" s="706">
        <f t="shared" si="1114"/>
        <v>0.89314778300247788</v>
      </c>
      <c r="EJ31" s="421">
        <f>INDEX('SO Januari 2026 rev.2'!$B$6:$BK$51,MATCH(B31,'SO Januari 2026 rev.2'!$B$6:$B$51,0),MATCH($EJ$3,'SO Januari 2026 rev.2'!$B$5:$XK$5,0))</f>
        <v>2999.5448387096776</v>
      </c>
      <c r="EK31" s="421">
        <f>INDEX('Summary sales'!$A$6:$CA$50,MATCH($B31,'Summary sales'!$A$6:$A$50,0),MATCH($EJ$3,'Summary sales'!$A$7:$CA$7,0))</f>
        <v>1916.5500000000466</v>
      </c>
      <c r="EL31" s="421">
        <f t="shared" si="1115"/>
        <v>-1082.994838709631</v>
      </c>
      <c r="EM31" s="706">
        <f t="shared" si="1116"/>
        <v>0.63894694130476615</v>
      </c>
      <c r="EN31" s="421">
        <f>INDEX('SO Januari 2026 rev.2'!$B$6:$BK$51,MATCH(B31,'SO Januari 2026 rev.2'!$B$6:$B$51,0),MATCH($EN$3,'SO Januari 2026 rev.2'!$B$5:$XK$5,0))</f>
        <v>3799.6741935483842</v>
      </c>
      <c r="EO31" s="421">
        <f>INDEX('Summary sales'!$A$6:$CA$50,MATCH($B31,'Summary sales'!$A$6:$A$50,0),MATCH($EN$3,'Summary sales'!$A$7:$CA$7,0))</f>
        <v>5253.0200000000186</v>
      </c>
      <c r="EP31" s="421">
        <f t="shared" si="1117"/>
        <v>1453.3458064516344</v>
      </c>
      <c r="EQ31" s="706">
        <f t="shared" si="1118"/>
        <v>1.3824922170746448</v>
      </c>
      <c r="ER31" s="421">
        <f>INDEX('SO Januari 2026 rev.2'!$B$6:$BK$51,MATCH(B31,'SO Januari 2026 rev.2'!$B$6:$B$51,0),MATCH($ER$3,'SO Januari 2026 rev.2'!$B$5:$XK$5,0))</f>
        <v>5500</v>
      </c>
      <c r="ES31" s="421">
        <f>INDEX('Summary sales'!$A$6:$CA$50,MATCH(B31,'Summary sales'!$A$6:$A$50,0),MATCH($ER$3,'Summary sales'!$A$7:$CA$7,0))</f>
        <v>6563.7700000000186</v>
      </c>
      <c r="ET31" s="421">
        <f t="shared" si="1119"/>
        <v>1063.7700000000186</v>
      </c>
      <c r="EU31" s="706">
        <f t="shared" si="1120"/>
        <v>1.1934127272727306</v>
      </c>
      <c r="EV31" s="421">
        <f>INDEX('SO Januari 2026 rev.2'!$B$6:$BK$51,MATCH(B31,'SO Januari 2026 rev.2'!$B$6:$B$51,0),MATCH($EV$3,'SO Januari 2026 rev.2'!$B$5:$XK$5,0))</f>
        <v>5776.689677419351</v>
      </c>
      <c r="EW31" s="421">
        <f>INDEX('Summary sales'!$A$6:$CA$50,MATCH($B31,'Summary sales'!$A$6:$A$50,0),MATCH($EV$3,'Summary sales'!$A$7:$CA$7,0))</f>
        <v>3931.7800000000279</v>
      </c>
      <c r="EX31" s="421">
        <f t="shared" si="1121"/>
        <v>-1844.9096774193231</v>
      </c>
      <c r="EY31" s="706">
        <f t="shared" si="1122"/>
        <v>0.68062856403193384</v>
      </c>
      <c r="EZ31" s="421">
        <f>INDEX('SO Januari 2026 rev.2'!$B$6:$BK$51,MATCH(B31,'SO Januari 2026 rev.2'!$B$6:$B$51,0),MATCH($EZ$3,'SO Januari 2026 rev.2'!$B$5:$XK$5,0))</f>
        <v>24000</v>
      </c>
      <c r="FA31" s="421">
        <f>INDEX('Summary sales'!$A$6:$CA$50,MATCH($B31,'Summary sales'!$A$6:$A$50,0),MATCH($EZ$3,'Summary sales'!$A$7:$CA$7,0))</f>
        <v>23450.679999999702</v>
      </c>
      <c r="FB31" s="421">
        <f t="shared" si="1123"/>
        <v>-549.32000000029802</v>
      </c>
      <c r="FC31" s="706">
        <f t="shared" si="1124"/>
        <v>0.97711166666665428</v>
      </c>
      <c r="FD31" s="421">
        <f>INDEX('SO Januari 2026 rev.2'!$B$6:$BK$51,MATCH(B31,'SO Januari 2026 rev.2'!$B$6:$B$51,0),MATCH($FD$3,'SO Januari 2026 rev.2'!$B$5:$XK$5,0))</f>
        <v>8000</v>
      </c>
      <c r="FE31" s="421">
        <f>INDEX('Summary sales'!$A$6:$CA$50,MATCH(B31,'Summary sales'!$A$6:$A$50,0),MATCH($FD$3,'Summary sales'!$A$7:$CA$7,0))</f>
        <v>6728.9899999999907</v>
      </c>
      <c r="FF31" s="421">
        <f t="shared" si="1125"/>
        <v>-1271.0100000000093</v>
      </c>
      <c r="FG31" s="706">
        <f t="shared" si="1126"/>
        <v>0.84112374999999884</v>
      </c>
      <c r="FH31" s="421">
        <f>INDEX('SO Januari 2026 rev.2'!$B$6:$BK$51,MATCH(B31,'SO Januari 2026 rev.2'!$B$6:$B$51,0),MATCH($FH$3,'SO Januari 2026 rev.2'!$B$5:$XK$5,0))</f>
        <v>2105.6477419354865</v>
      </c>
      <c r="FI31" s="421">
        <f>INDEX('Summary sales'!$A$6:$CA$50,MATCH(B31,'Summary sales'!$A$6:$A$50,0),MATCH($FH$3,'Summary sales'!$A$7:$CA$7,0))</f>
        <v>4208.8999999994412</v>
      </c>
      <c r="FJ31" s="421">
        <f t="shared" si="1127"/>
        <v>2103.2522580639547</v>
      </c>
      <c r="FK31" s="706">
        <f t="shared" si="1128"/>
        <v>1.9988623529834435</v>
      </c>
      <c r="FL31" s="421">
        <f>INDEX('SO Januari 2026 rev.2'!$B$6:$BK$51,MATCH(B31,'SO Januari 2026 rev.2'!$B$6:$B$51,0),MATCH($FL$3,'SO Januari 2026 rev.2'!$B$5:$XK$5,0))</f>
        <v>0</v>
      </c>
      <c r="FM31" s="421">
        <f>INDEX('Summary sales'!$A$6:$CA$50,MATCH(B31,'Summary sales'!$A$6:$A$50,0),MATCH($FL$3,'Summary sales'!$A$7:$CA$7,0))</f>
        <v>0</v>
      </c>
      <c r="FN31" s="421">
        <f t="shared" si="1129"/>
        <v>0</v>
      </c>
      <c r="FO31" s="706" t="e">
        <f t="shared" si="1130"/>
        <v>#DIV/0!</v>
      </c>
      <c r="FP31" s="421">
        <f>INDEX('SO Januari 2026 rev.2'!$B$6:$BK$51,MATCH(B31,'SO Januari 2026 rev.2'!$B$6:$B$51,0),MATCH($FP$3,'SO Januari 2026 rev.2'!$B$5:$XK$5,0))</f>
        <v>0</v>
      </c>
      <c r="FQ31" s="421">
        <f>INDEX('Summary sales'!$A$6:$CA$50,MATCH(B31,'Summary sales'!$A$6:$A$50,0),MATCH($FP$3,'Summary sales'!$A$7:$CA$7,0))</f>
        <v>0</v>
      </c>
      <c r="FR31" s="421">
        <f t="shared" si="1131"/>
        <v>0</v>
      </c>
      <c r="FS31" s="706" t="e">
        <f t="shared" si="1132"/>
        <v>#DIV/0!</v>
      </c>
      <c r="FT31" s="421">
        <f>INDEX('SO Januari 2026 rev.2'!$B$6:$BK$51,MATCH(B31,'SO Januari 2026 rev.2'!$B$6:$B$51,0),MATCH($FT$3,'SO Januari 2026 rev.2'!$B$5:$XK$5,0))</f>
        <v>726.8151612903232</v>
      </c>
      <c r="FU31" s="421">
        <f>INDEX('Summary sales'!$A$6:$CA$50,MATCH(B31,'Summary sales'!$A$6:$A$50,0),MATCH($FT$3,'Summary sales'!$A$7:$CA$7,0))</f>
        <v>850.0899999999674</v>
      </c>
      <c r="FV31" s="421">
        <f t="shared" si="1133"/>
        <v>123.2748387096442</v>
      </c>
      <c r="FW31" s="706">
        <f t="shared" si="1134"/>
        <v>1.1696096136613234</v>
      </c>
      <c r="FX31" s="421">
        <f>INDEX('SO Januari 2026 rev.2'!$B$6:$BK$51,MATCH(B31,'SO Januari 2026 rev.2'!$B$6:$B$51,0),MATCH($FX$3,'SO Januari 2026 rev.2'!$B$5:$XK$5,0))</f>
        <v>0</v>
      </c>
      <c r="FY31" s="421">
        <f>INDEX('Summary sales'!$A$6:$CA$50,MATCH(B31,'Summary sales'!$A$6:$A$50,0),MATCH($FX$3,'Summary sales'!$A$7:$CA$7,0))</f>
        <v>0</v>
      </c>
      <c r="FZ31" s="421">
        <f t="shared" si="1135"/>
        <v>0</v>
      </c>
      <c r="GA31" s="706" t="e">
        <f t="shared" si="1136"/>
        <v>#DIV/0!</v>
      </c>
      <c r="GB31" s="421">
        <f>INDEX('SO Januari 2026 rev.2'!$B$6:$BK$51,MATCH(B31,'SO Januari 2026 rev.2'!$B$6:$B$51,0),MATCH($GB$3,'SO Januari 2026 rev.2'!$B$5:$XK$5,0))</f>
        <v>3018.0416129032269</v>
      </c>
      <c r="GC31" s="421">
        <f>INDEX('Summary sales'!$A$6:$CA$50,MATCH(B31,'Summary sales'!$A$6:$A$50,0),MATCH($GB$3,'Summary sales'!$A$7:$CA$7,0))</f>
        <v>3612.339999999851</v>
      </c>
      <c r="GD31" s="421">
        <f t="shared" si="1137"/>
        <v>594.29838709662408</v>
      </c>
      <c r="GE31" s="706">
        <f t="shared" si="1138"/>
        <v>1.1969152395234652</v>
      </c>
      <c r="GF31" s="421">
        <f>INDEX('SO Januari 2026 rev.2'!$B$6:$BK$51,MATCH(B31,'SO Januari 2026 rev.2'!$B$6:$B$51,0),MATCH($GF$3,'SO Januari 2026 rev.2'!$B$5:$XK$5,0))</f>
        <v>2044.9996774193546</v>
      </c>
      <c r="GG31" s="421">
        <f>INDEX('Summary sales'!$A$6:$CA$50,MATCH(B31,'Summary sales'!$A$6:$A$50,0),MATCH($GF$3,'Summary sales'!$A$7:$CA$7,0))</f>
        <v>5060.9899999999907</v>
      </c>
      <c r="GH31" s="421">
        <f t="shared" si="1139"/>
        <v>3015.9903225806361</v>
      </c>
      <c r="GI31" s="706">
        <f t="shared" si="1140"/>
        <v>2.474812126321019</v>
      </c>
      <c r="GJ31" s="421">
        <f>INDEX('SO Januari 2026 rev.2'!$B$6:$BK$51,MATCH(B31,'SO Januari 2026 rev.2'!$B$6:$B$51,0),MATCH($GJ$3,'SO Januari 2026 rev.2'!$B$5:$XK$5,0))</f>
        <v>369.61070967741654</v>
      </c>
      <c r="GK31" s="421">
        <f>INDEX('Summary sales'!$A$6:$CA$50,MATCH(B31,'Summary sales'!$A$6:$A$50,0),MATCH($GJ$3,'Summary sales'!$A$7:$CA$7,0))</f>
        <v>1514.4789999999339</v>
      </c>
      <c r="GL31" s="421">
        <f t="shared" si="1141"/>
        <v>1144.8682903225174</v>
      </c>
      <c r="GM31" s="706">
        <f t="shared" si="1142"/>
        <v>4.0974976112616401</v>
      </c>
      <c r="GN31" s="421">
        <f>INDEX('SO Januari 2026 rev.2'!$B$6:$BK$51,MATCH(B31,'SO Januari 2026 rev.2'!$B$6:$B$51,0),MATCH($GN$3,'SO Januari 2026 rev.2'!$B$5:$XK$5,0))</f>
        <v>0</v>
      </c>
      <c r="GO31" s="421">
        <f>INDEX('Summary sales'!$A$6:$CA$50,MATCH(B31,'Summary sales'!$A$6:$A$50,0),MATCH($GN$3,'Summary sales'!$A$7:$CA$7,0))</f>
        <v>0</v>
      </c>
      <c r="GP31" s="421">
        <f t="shared" si="1143"/>
        <v>0</v>
      </c>
      <c r="GQ31" s="706" t="e">
        <f t="shared" si="1144"/>
        <v>#DIV/0!</v>
      </c>
      <c r="GR31" s="421">
        <f>INDEX('SO Januari 2026 rev.2'!$B$6:$BK$51,MATCH(B31,'SO Januari 2026 rev.2'!$B$6:$B$51,0),MATCH($GR$3,'SO Januari 2026 rev.2'!$B$5:$XK$5,0))</f>
        <v>3500</v>
      </c>
      <c r="GS31" s="421">
        <f>INDEX('Summary sales'!$A$6:$CA$50,MATCH($B31,'Summary sales'!$A$6:$A$50,0),MATCH($GR$3,'Summary sales'!$A$7:$CA$7,0))</f>
        <v>5004.9740000003949</v>
      </c>
      <c r="GT31" s="421">
        <f t="shared" si="1145"/>
        <v>1504.9740000003949</v>
      </c>
      <c r="GU31" s="706">
        <f t="shared" si="1146"/>
        <v>1.4299925714286843</v>
      </c>
      <c r="GV31" s="421">
        <f>INDEX('SO Januari 2026 rev.2'!$B$6:$BK$51,MATCH(B31,'SO Januari 2026 rev.2'!$B$6:$B$51,0),MATCH($GV$3,'SO Januari 2026 rev.2'!$B$5:$XK$5,0))</f>
        <v>1121.900322580635</v>
      </c>
      <c r="GW31" s="421">
        <f>INDEX('Summary sales'!$A$6:$CA$50,MATCH($B31,'Summary sales'!$A$6:$A$50,0),MATCH($GV$3,'Summary sales'!$A$7:$CA$7,0))</f>
        <v>2192.7900000000373</v>
      </c>
      <c r="GX31" s="421">
        <f t="shared" si="1147"/>
        <v>1070.8896774194022</v>
      </c>
      <c r="GY31" s="706">
        <f t="shared" si="1148"/>
        <v>1.9545319275388955</v>
      </c>
      <c r="GZ31" s="421">
        <f>INDEX('SO Januari 2026 rev.2'!$B$6:$BK$51,MATCH(B31,'SO Januari 2026 rev.2'!$B$6:$B$51,0),MATCH($GZ$3,'SO Januari 2026 rev.2'!$B$5:$XK$5,0))</f>
        <v>1500</v>
      </c>
      <c r="HA31" s="421">
        <f>INDEX('Summary sales'!$A$6:$CA$50,MATCH(B31,'Summary sales'!$A$6:$A$50,0),MATCH($GZ$3,'Summary sales'!$A$7:$CA$7,0))</f>
        <v>1683.8239999999641</v>
      </c>
      <c r="HB31" s="421">
        <f t="shared" si="1149"/>
        <v>183.82399999996414</v>
      </c>
      <c r="HC31" s="706">
        <f t="shared" si="1150"/>
        <v>1.1225493333333094</v>
      </c>
      <c r="HD31" s="421">
        <f>INDEX('SO Januari 2026 rev.2'!$B$6:$BK$51,MATCH(B31,'SO Januari 2026 rev.2'!$B$6:$B$51,0),MATCH($HD$3,'SO Januari 2026 rev.2'!$B$5:$XK$5,0))</f>
        <v>2549.7025806451697</v>
      </c>
      <c r="HE31" s="421">
        <f>INDEX('Summary sales'!$A$6:$CA$50,MATCH(B31,'Summary sales'!$A$6:$A$50,0),MATCH($HD$3,'Summary sales'!$A$7:$CA$7,0))</f>
        <v>4828.3300000000745</v>
      </c>
      <c r="HF31" s="421">
        <f t="shared" si="1151"/>
        <v>2278.6274193549048</v>
      </c>
      <c r="HG31" s="706">
        <f t="shared" si="1152"/>
        <v>1.893683614964349</v>
      </c>
      <c r="HH31" s="421">
        <f>INDEX('SO Januari 2026 rev.2'!$B$6:$BK$51,MATCH(B31,'SO Januari 2026 rev.2'!$B$6:$B$51,0),MATCH($HH$3,'SO Januari 2026 rev.2'!$B$5:$XK$5,0))</f>
        <v>0</v>
      </c>
      <c r="HI31" s="421">
        <f>INDEX('Summary sales'!$A$6:$CA$50,MATCH(B31,'Summary sales'!$A$6:$A$50,0),MATCH($HH$3,'Summary sales'!$A$7:$CA$7,0))</f>
        <v>0</v>
      </c>
      <c r="HJ31" s="421">
        <f t="shared" si="1153"/>
        <v>0</v>
      </c>
      <c r="HK31" s="707" t="e">
        <f t="shared" si="1154"/>
        <v>#DIV/0!</v>
      </c>
    </row>
    <row r="32" spans="1:219" ht="15" customHeight="1">
      <c r="A32" s="769"/>
      <c r="B32" s="462">
        <f t="shared" si="1155"/>
        <v>46044</v>
      </c>
      <c r="C32" s="462" t="str">
        <f t="shared" ref="C32:C33" si="1156">TEXT(B32,"ddd")</f>
        <v>Kam</v>
      </c>
      <c r="D32" s="421">
        <f>SUMIF($H$4:$HJ$4,$D$4,H32:HJ32)</f>
        <v>165505.47038709672</v>
      </c>
      <c r="E32" s="421">
        <f ca="1">SUMIF($H$4:$HJ$4,$E$4,H32:HJ32)</f>
        <v>169295.34799999913</v>
      </c>
      <c r="F32" s="421">
        <f t="shared" ref="F32:F33" ca="1" si="1157">E32-D32</f>
        <v>3789.8776129024045</v>
      </c>
      <c r="G32" s="706">
        <f t="shared" ref="G32:G33" ca="1" si="1158">E32/D32</f>
        <v>1.0228988057255046</v>
      </c>
      <c r="H32" s="421">
        <f>INDEX('SO Januari 2026 rev.2'!$B$6:$BK$51,MATCH(B32,'SO Januari 2026 rev.2'!$B$6:$B$51,0),MATCH($H$3,'SO Januari 2026 rev.2'!$B$5:$XK$5,0))</f>
        <v>812.17000000000064</v>
      </c>
      <c r="I32" s="421">
        <f>INDEX('Summary sales'!$A$6:$CA$50,MATCH(B32,'Summary sales'!$A$6:$A$50,0),MATCH($H$3,'Summary sales'!$A$7:$CA$7,0))</f>
        <v>1237.0300000000279</v>
      </c>
      <c r="J32" s="421">
        <f t="shared" ref="J32:J33" si="1159">I32-H32</f>
        <v>424.8600000000273</v>
      </c>
      <c r="K32" s="706">
        <f t="shared" ref="K32:K33" si="1160">I32/H32</f>
        <v>1.5231170813992476</v>
      </c>
      <c r="L32" s="421">
        <f>INDEX('SO Januari 2026 rev.2'!$B$6:$BK$51,MATCH(B32,'SO Januari 2026 rev.2'!$B$6:$B$51,0),MATCH($L$3,'SO Januari 2026 rev.2'!$B$5:$XK$5,0))</f>
        <v>3000</v>
      </c>
      <c r="M32" s="421">
        <f>INDEX('Summary sales'!$A$6:$CA$50,MATCH($B32,'Summary sales'!$A$6:$A$50,0),MATCH($L$3,'Summary sales'!$A$7:$CA$7,0))</f>
        <v>3077.359999999404</v>
      </c>
      <c r="N32" s="421">
        <f t="shared" ref="N32:N33" si="1161">M32-L32</f>
        <v>77.359999999403954</v>
      </c>
      <c r="O32" s="706">
        <f t="shared" ref="O32:O33" si="1162">M32/L32</f>
        <v>1.0257866666664679</v>
      </c>
      <c r="P32" s="421">
        <f>INDEX('SO Januari 2026 rev.2'!$B$6:$BK$51,MATCH(B32,'SO Januari 2026 rev.2'!$B$6:$B$51,0),MATCH($P$3,'SO Januari 2026 rev.2'!$B$5:$XK$5,0))</f>
        <v>1129.7312903225857</v>
      </c>
      <c r="Q32" s="421">
        <f>INDEX('Summary sales'!$A$6:$CA$50,MATCH($B32,'Summary sales'!$A$6:$A$50,0),MATCH($P$3,'Summary sales'!$A$7:$CA$7,0))</f>
        <v>1073.3599999998696</v>
      </c>
      <c r="R32" s="421">
        <f t="shared" ref="R32:R33" si="1163">Q32-P32</f>
        <v>-56.37129032271605</v>
      </c>
      <c r="S32" s="706">
        <f t="shared" ref="S32:S33" si="1164">Q32/P32</f>
        <v>0.95010203682450922</v>
      </c>
      <c r="T32" s="421">
        <f>INDEX('SO Januari 2026 rev.2'!$B$6:$BK$51,MATCH(B32,'SO Januari 2026 rev.2'!$B$6:$B$51,0),MATCH($T$3,'SO Januari 2026 rev.2'!$B$5:$XK$5,0))</f>
        <v>3282.5161290322658</v>
      </c>
      <c r="U32" s="421">
        <f>INDEX('Summary sales'!$A$6:$CA$50,MATCH($B32,'Summary sales'!$A$6:$A$50,0),MATCH($T$3,'Summary sales'!$A$7:$CA$7,0))</f>
        <v>3455.6899999999441</v>
      </c>
      <c r="V32" s="421">
        <f t="shared" ref="V32:V33" si="1165">U32-T32</f>
        <v>173.17387096767834</v>
      </c>
      <c r="W32" s="706">
        <f t="shared" ref="W32:W33" si="1166">U32/T32</f>
        <v>1.0527564417539459</v>
      </c>
      <c r="X32" s="421">
        <f>INDEX('SO Januari 2026 rev.2'!$B$6:$BK$51,MATCH(B32,'SO Januari 2026 rev.2'!$B$6:$B$51,0),MATCH($X$3,'SO Januari 2026 rev.2'!$B$5:$XK$5,0))</f>
        <v>644.02064516129076</v>
      </c>
      <c r="Y32" s="421">
        <f>INDEX('Summary sales'!$A$6:$CA$50,MATCH($B32,'Summary sales'!$A$6:$A$50,0),MATCH($X$3,'Summary sales'!$A$7:$CA$7,0))</f>
        <v>641.89000000001397</v>
      </c>
      <c r="Z32" s="421">
        <f t="shared" ref="Z32:Z33" si="1167">Y32-X32</f>
        <v>-2.1306451612767887</v>
      </c>
      <c r="AA32" s="706">
        <f t="shared" ref="AA32:AA33" si="1168">Y32/X32</f>
        <v>0.99669165083870381</v>
      </c>
      <c r="AB32" s="421">
        <f>INDEX('SO Januari 2026 rev.2'!$B$6:$BK$51,MATCH(B32,'SO Januari 2026 rev.2'!$B$6:$B$51,0),MATCH($AB$3,'SO Januari 2026 rev.2'!$B$5:$XK$5,0))</f>
        <v>5500</v>
      </c>
      <c r="AC32" s="421">
        <f>INDEX('Summary sales'!$A$6:$CA$50,MATCH($B32,'Summary sales'!$A$6:$A$50,0),MATCH($AB$3,'Summary sales'!$A$7:$CA$7,0))</f>
        <v>5963.8499999996275</v>
      </c>
      <c r="AD32" s="421">
        <f t="shared" ref="AD32:AD33" si="1169">AC32-AB32</f>
        <v>463.84999999962747</v>
      </c>
      <c r="AE32" s="706">
        <f t="shared" ref="AE32:AE33" si="1170">AC32/AB32</f>
        <v>1.0843363636362959</v>
      </c>
      <c r="AF32" s="421">
        <f>INDEX('SO Januari 2026 rev.2'!$B$6:$BK$51,MATCH(B32,'SO Januari 2026 rev.2'!$B$6:$B$51,0),MATCH($AF$3,'SO Januari 2026 rev.2'!$B$5:$XK$5,0))</f>
        <v>166.97064516129021</v>
      </c>
      <c r="AG32" s="421">
        <f>INDEX('Summary sales'!$A$6:$CA$50,MATCH($B32,'Summary sales'!$A$6:$A$50,0),MATCH($AF$3,'Summary sales'!$A$7:$CA$7,0))</f>
        <v>644.55000000001746</v>
      </c>
      <c r="AH32" s="421">
        <f t="shared" ref="AH32:AH33" si="1171">AG32-AF32</f>
        <v>477.57935483872723</v>
      </c>
      <c r="AI32" s="706">
        <f t="shared" ref="AI32:AI33" si="1172">AG32/AF32</f>
        <v>3.8602593849798894</v>
      </c>
      <c r="AJ32" s="421">
        <f>INDEX('SO Januari 2026 rev.2'!$B$6:$BK$51,MATCH(B32,'SO Januari 2026 rev.2'!$B$6:$B$51,0),MATCH($AJ$3,'SO Januari 2026 rev.2'!$B$5:$XK$5,0))</f>
        <v>603.76322580644887</v>
      </c>
      <c r="AK32" s="421">
        <f>INDEX('Summary sales'!$A$6:$CA$50,MATCH($B32,'Summary sales'!$A$6:$A$50,0),MATCH($AJ$3,'Summary sales'!$A$7:$CA$7,0))</f>
        <v>904.02000000001863</v>
      </c>
      <c r="AL32" s="421">
        <f t="shared" ref="AL32:AL33" si="1173">AK32-AJ32</f>
        <v>300.25677419356975</v>
      </c>
      <c r="AM32" s="706">
        <f t="shared" ref="AM32:AM33" si="1174">AK32/AJ32</f>
        <v>1.4973088147137739</v>
      </c>
      <c r="AN32" s="421">
        <f>INDEX('SO Januari 2026 rev.2'!$B$6:$BK$51,MATCH(B32,'SO Januari 2026 rev.2'!$B$6:$B$51,0),MATCH($AN$3,'SO Januari 2026 rev.2'!$B$5:$XK$5,0))</f>
        <v>673.27548387096704</v>
      </c>
      <c r="AO32" s="421">
        <f>INDEX('Summary sales'!$A$6:$CA$50,MATCH($B32,'Summary sales'!$A$6:$A$50,0),MATCH($AN$3,'Summary sales'!$A$7:$CA$7,0))</f>
        <v>637.92000000004191</v>
      </c>
      <c r="AP32" s="421">
        <f t="shared" ref="AP32:AP33" si="1175">AO32-AN32</f>
        <v>-35.355483870925127</v>
      </c>
      <c r="AQ32" s="706">
        <f t="shared" ref="AQ32:AQ33" si="1176">AO32/AN32</f>
        <v>0.94748734401013623</v>
      </c>
      <c r="AR32" s="421">
        <f>INDEX('SO Januari 2026 rev.2'!$B$6:$BK$51,MATCH(B32,'SO Januari 2026 rev.2'!$B$6:$B$51,0),MATCH($AR$3,'SO Januari 2026 rev.2'!$B$5:$XK$5,0))</f>
        <v>4514.1990322580623</v>
      </c>
      <c r="AS32" s="421">
        <f>INDEX('Summary sales'!$A$6:$CA$50,MATCH($B32,'Summary sales'!$A$6:$A$50,0),MATCH($AR$3,'Summary sales'!$A$7:$CA$7,0))</f>
        <v>6310.519999999553</v>
      </c>
      <c r="AT32" s="421">
        <f t="shared" ref="AT32:AT33" si="1177">AS32-AR32</f>
        <v>1796.3209677414907</v>
      </c>
      <c r="AU32" s="706">
        <f t="shared" ref="AU32:AU33" si="1178">AS32/AR32</f>
        <v>1.3979268425927041</v>
      </c>
      <c r="AV32" s="421">
        <f>INDEX('SO Januari 2026 rev.2'!$B$6:$BK$51,MATCH(B32,'SO Januari 2026 rev.2'!$B$6:$B$51,0),MATCH($AV$3,'SO Januari 2026 rev.2'!$B$5:$XK$5,0))</f>
        <v>6823.0622580645213</v>
      </c>
      <c r="AW32" s="421">
        <f ca="1">INDEX('Summary sales'!$A$6:$CA$50,MATCH($B32,'Summary sales'!$A$6:$A$50,0),MATCH($AV$3,'Summary sales'!$A$7:$CA$7,0))</f>
        <v>4960.4499999997206</v>
      </c>
      <c r="AX32" s="421">
        <f t="shared" ref="AX32:AX33" ca="1" si="1179">AW32-AV32</f>
        <v>-1862.6122580648007</v>
      </c>
      <c r="AY32" s="706">
        <f t="shared" ref="AY32:AY33" ca="1" si="1180">AW32/AV32</f>
        <v>0.72701227284518977</v>
      </c>
      <c r="AZ32" s="421">
        <f>INDEX('SO Januari 2026 rev.2'!$B$6:$BK$51,MATCH(B32,'SO Januari 2026 rev.2'!$B$6:$B$51,0),MATCH($AZ$3,'SO Januari 2026 rev.2'!$B$5:$XK$5,0))</f>
        <v>2874.3264516129029</v>
      </c>
      <c r="BA32" s="421">
        <f>INDEX('Summary sales'!$A$6:$CA$50,MATCH($B32,'Summary sales'!$A$6:$A$50,0),MATCH($AZ$3,'Summary sales'!$A$7:$CA$7,0))</f>
        <v>2236.7100000000792</v>
      </c>
      <c r="BB32" s="421">
        <f t="shared" ref="BB32:BB33" si="1181">BA32-AZ32</f>
        <v>-637.61645161282377</v>
      </c>
      <c r="BC32" s="706">
        <f t="shared" ref="BC32:BC33" si="1182">BA32/AZ32</f>
        <v>0.77816839445810659</v>
      </c>
      <c r="BD32" s="421">
        <f>INDEX('SO Januari 2026 rev.2'!$B$6:$BK$51,MATCH(B32,'SO Januari 2026 rev.2'!$B$6:$B$51,0),MATCH($BD$3,'SO Januari 2026 rev.2'!$B$5:$XK$5,0))</f>
        <v>500</v>
      </c>
      <c r="BE32" s="421">
        <f>INDEX('Summary sales'!$A$6:$CA$50,MATCH($B32,'Summary sales'!$A$6:$A$50,0),MATCH($BD$3,'Summary sales'!$A$7:$CA$7,0))</f>
        <v>2.9000000000000909</v>
      </c>
      <c r="BF32" s="421">
        <f t="shared" ref="BF32:BF33" si="1183">BE32-BD32</f>
        <v>-497.09999999999991</v>
      </c>
      <c r="BG32" s="706">
        <f t="shared" ref="BG32:BG33" si="1184">BE32/BD32</f>
        <v>5.8000000000001817E-3</v>
      </c>
      <c r="BH32" s="421">
        <f>INDEX('SO Januari 2026 rev.2'!$B$6:$BK$51,MATCH(B32,'SO Januari 2026 rev.2'!$B$6:$B$51,0),MATCH($BH$3,'SO Januari 2026 rev.2'!$B$5:$XK$5,0))</f>
        <v>3600</v>
      </c>
      <c r="BI32" s="421">
        <f>INDEX('Summary sales'!$A$6:$CA$50,MATCH($B32,'Summary sales'!$A$6:$A$50,0),MATCH($BH$3,'Summary sales'!$A$7:$CA$7,0))</f>
        <v>1329.4599999999627</v>
      </c>
      <c r="BJ32" s="421">
        <f t="shared" ref="BJ32:BJ33" si="1185">BI32-BH32</f>
        <v>-2270.5400000000373</v>
      </c>
      <c r="BK32" s="706">
        <f t="shared" ref="BK32:BK33" si="1186">BI32/BH32</f>
        <v>0.3692944444444341</v>
      </c>
      <c r="BL32" s="421">
        <f>INDEX('SO Januari 2026 rev.2'!$B$6:$BK$51,MATCH(B32,'SO Januari 2026 rev.2'!$B$6:$B$51,0),MATCH($BL$3,'SO Januari 2026 rev.2'!$B$5:$XK$5,0))</f>
        <v>8706.0570967741915</v>
      </c>
      <c r="BM32" s="421">
        <f>INDEX('Summary sales'!$A$6:$CA$50,MATCH($B32,'Summary sales'!$A$6:$A$50,0),MATCH($BL$3,'Summary sales'!$A$7:$CA$7,0))</f>
        <v>10639.110000000102</v>
      </c>
      <c r="BN32" s="421">
        <f t="shared" ref="BN32:BN33" si="1187">BM32-BL32</f>
        <v>1933.052903225911</v>
      </c>
      <c r="BO32" s="706">
        <f t="shared" ref="BO32:BO33" si="1188">BM32/BL32</f>
        <v>1.222035403827314</v>
      </c>
      <c r="BP32" s="421">
        <f>INDEX('SO Januari 2026 rev.2'!$B$6:$BK$51,MATCH(B32,'SO Januari 2026 rev.2'!$B$6:$B$51,0),MATCH($BP$3,'SO Januari 2026 rev.2'!$B$5:$XK$5,0))</f>
        <v>926.09448387096791</v>
      </c>
      <c r="BQ32" s="421">
        <f>INDEX('Summary sales'!$A$6:$CA$50,MATCH($B32,'Summary sales'!$A$6:$A$50,0),MATCH($BP$3,'Summary sales'!$A$7:$CA$7,0))</f>
        <v>885.91299999994226</v>
      </c>
      <c r="BR32" s="421">
        <f t="shared" ref="BR32:BR33" si="1189">BQ32-BP32</f>
        <v>-40.181483871025648</v>
      </c>
      <c r="BS32" s="706">
        <f t="shared" ref="BS32:BS33" si="1190">BQ32/BP32</f>
        <v>0.95661189590173168</v>
      </c>
      <c r="BT32" s="421">
        <f>INDEX('SO Januari 2026 rev.2'!$B$6:$BK$51,MATCH(B32,'SO Januari 2026 rev.2'!$B$6:$B$51,0),MATCH($BT$3,'SO Januari 2026 rev.2'!$B$5:$XK$5,0))</f>
        <v>5500</v>
      </c>
      <c r="BU32" s="421">
        <f ca="1">INDEX('Summary sales'!$A$6:$CA$50,MATCH($B32,'Summary sales'!$A$6:$A$50,0),MATCH($BT$3,'Summary sales'!$A$7:$CA$7,0))</f>
        <v>5684.41</v>
      </c>
      <c r="BV32" s="421">
        <f t="shared" ref="BV32:BV33" ca="1" si="1191">BU32-BT32</f>
        <v>184.40999999999985</v>
      </c>
      <c r="BW32" s="706">
        <f t="shared" ref="BW32:BW33" ca="1" si="1192">BU32/BT32</f>
        <v>1.0335290909090908</v>
      </c>
      <c r="BX32" s="421">
        <f>INDEX('SO Januari 2026 rev.2'!$B$6:$BK$51,MATCH(B32,'SO Januari 2026 rev.2'!$B$6:$B$51,0),MATCH($BX$3,'SO Januari 2026 rev.2'!$B$5:$XK$5,0))</f>
        <v>70.054838709677327</v>
      </c>
      <c r="BY32" s="421">
        <f>INDEX('Summary sales'!$A$6:$CA$50,MATCH($B32,'Summary sales'!$A$6:$A$50,0),MATCH($BX$3,'Summary sales'!$A$7:$CA$7,0))</f>
        <v>94</v>
      </c>
      <c r="BZ32" s="421">
        <f t="shared" ref="BZ32:BZ33" si="1193">BY32-BX32</f>
        <v>23.945161290322673</v>
      </c>
      <c r="CA32" s="706">
        <f t="shared" ref="CA32:CA33" si="1194">BY32/BX32</f>
        <v>1.3418059584657198</v>
      </c>
      <c r="CB32" s="421">
        <f>INDEX('SO Januari 2026 rev.2'!$B$6:$BK$51,MATCH(B32,'SO Januari 2026 rev.2'!$B$6:$B$51,0),MATCH($CB$3,'SO Januari 2026 rev.2'!$B$5:$XK$5,0))</f>
        <v>89.451612903225808</v>
      </c>
      <c r="CC32" s="421">
        <f>INDEX('Summary sales'!$A$6:$CA$50,MATCH($B32,'Summary sales'!$A$6:$A$50,0),MATCH($CB$3,'Summary sales'!$A$7:$CA$7,0))</f>
        <v>51.248000000006869</v>
      </c>
      <c r="CD32" s="421">
        <f t="shared" ref="CD32:CD33" si="1195">CC32-CB32</f>
        <v>-38.203612903218939</v>
      </c>
      <c r="CE32" s="706">
        <f t="shared" ref="CE32:CE33" si="1196">CC32/CB32</f>
        <v>0.57291309051576378</v>
      </c>
      <c r="CF32" s="421">
        <f>INDEX('SO Januari 2026 rev.2'!$B$6:$BK$51,MATCH(B32,'SO Januari 2026 rev.2'!$B$6:$B$51,0),MATCH($CF$3,'SO Januari 2026 rev.2'!$B$5:$XK$5,0))</f>
        <v>3500</v>
      </c>
      <c r="CG32" s="421">
        <f>INDEX('Summary sales'!$A$6:$CA$50,MATCH($B32,'Summary sales'!$A$6:$A$50,0),MATCH($CF$3,'Summary sales'!$A$7:$CA$7,0))</f>
        <v>2198.2000000001863</v>
      </c>
      <c r="CH32" s="421">
        <f t="shared" ref="CH32:CH33" si="1197">CG32-CF32</f>
        <v>-1301.7999999998137</v>
      </c>
      <c r="CI32" s="706">
        <f t="shared" ref="CI32:CI33" si="1198">CG32/CF32</f>
        <v>0.62805714285719605</v>
      </c>
      <c r="CJ32" s="421">
        <f>INDEX('SO Januari 2026 rev.2'!$B$6:$BK$51,MATCH(B32,'SO Januari 2026 rev.2'!$B$6:$B$51,0),MATCH($CJ$3,'SO Januari 2026 rev.2'!$B$5:$XK$5,0))</f>
        <v>0</v>
      </c>
      <c r="CK32" s="421">
        <f>INDEX('Summary sales'!$A$6:$CA$50,MATCH($B32,'Summary sales'!$A$6:$A$50,0),MATCH($CJ$3,'Summary sales'!$A$7:$CA$7,0))</f>
        <v>0</v>
      </c>
      <c r="CL32" s="421">
        <f t="shared" ref="CL32:CL33" si="1199">CK32-CJ32</f>
        <v>0</v>
      </c>
      <c r="CM32" s="706" t="e">
        <f t="shared" ref="CM32:CM33" si="1200">CK32/CJ32</f>
        <v>#DIV/0!</v>
      </c>
      <c r="CN32" s="421">
        <f>INDEX('SO Januari 2026 rev.2'!$B$6:$BK$51,MATCH(B32,'SO Januari 2026 rev.2'!$B$6:$B$51,0),MATCH($CN$3,'SO Januari 2026 rev.2'!$B$5:$XK$5,0))</f>
        <v>2901.4806451612722</v>
      </c>
      <c r="CO32" s="421">
        <f>INDEX('Summary sales'!$A$6:$CA$50,MATCH($B32,'Summary sales'!$A$6:$A$50,0),MATCH($CN$3,'Summary sales'!$A$7:$CA$7,0))</f>
        <v>4156.5999999996275</v>
      </c>
      <c r="CP32" s="421">
        <f t="shared" ref="CP32:CP33" si="1201">CO32-CN32</f>
        <v>1255.1193548383553</v>
      </c>
      <c r="CQ32" s="706">
        <f t="shared" ref="CQ32:CQ33" si="1202">CO32/CN32</f>
        <v>1.4325789168821399</v>
      </c>
      <c r="CR32" s="421">
        <f>INDEX('SO Januari 2026 rev.2'!$B$6:$BK$51,MATCH(B32,'SO Januari 2026 rev.2'!$B$6:$B$51,0),MATCH($CR$3,'SO Januari 2026 rev.2'!$B$5:$XK$5,0))</f>
        <v>3500</v>
      </c>
      <c r="CS32" s="421">
        <f>INDEX('Summary sales'!$A$6:$CA$50,MATCH($B32,'Summary sales'!$A$6:$A$50,0),MATCH($CR$3,'Summary sales'!$A$7:$CA$7,0))</f>
        <v>3523.7799999999988</v>
      </c>
      <c r="CT32" s="421">
        <f t="shared" ref="CT32:CT33" si="1203">CS32-CR32</f>
        <v>23.779999999998836</v>
      </c>
      <c r="CU32" s="706">
        <f t="shared" ref="CU32:CU33" si="1204">CS32/CR32</f>
        <v>1.0067942857142853</v>
      </c>
      <c r="CV32" s="421">
        <f>INDEX('SO Januari 2026 rev.2'!$B$6:$BK$51,MATCH(B32,'SO Januari 2026 rev.2'!$B$6:$B$51,0),MATCH($CV$3,'SO Januari 2026 rev.2'!$B$5:$XK$5,0))</f>
        <v>0</v>
      </c>
      <c r="CW32" s="421">
        <f>INDEX('Summary sales'!$A$6:$CA$50,MATCH($B32,'Summary sales'!$A$6:$A$50,0),MATCH($CV$3,'Summary sales'!$A$7:$CA$7,0))</f>
        <v>0</v>
      </c>
      <c r="CX32" s="421">
        <f t="shared" ref="CX32:CX33" si="1205">CW32-CV32</f>
        <v>0</v>
      </c>
      <c r="CY32" s="706" t="e">
        <f t="shared" ref="CY32:CY33" si="1206">CW32/CV32</f>
        <v>#DIV/0!</v>
      </c>
      <c r="CZ32" s="421">
        <f>INDEX('SO Januari 2026 rev.2'!$B$6:$BK$51,MATCH(B32,'SO Januari 2026 rev.2'!$B$6:$B$51,0),MATCH($CZ$3,'SO Januari 2026 rev.2'!$B$5:$XK$5,0))</f>
        <v>11659.554548387085</v>
      </c>
      <c r="DA32" s="421">
        <f>INDEX('Summary sales'!$A$6:$CA$50,MATCH($B32,'Summary sales'!$A$6:$A$50,0),MATCH($CZ$3,'Summary sales'!$A$7:$CA$7,0))</f>
        <v>13839.815999999642</v>
      </c>
      <c r="DB32" s="421">
        <f t="shared" ref="DB32:DB33" si="1207">DA32-CZ32</f>
        <v>2180.2614516125577</v>
      </c>
      <c r="DC32" s="706">
        <f t="shared" ref="DC32:DC33" si="1208">DA32/CZ32</f>
        <v>1.1869935461568866</v>
      </c>
      <c r="DD32" s="421">
        <f>INDEX('SO Januari 2026 rev.2'!$B$6:$BK$51,MATCH(B32,'SO Januari 2026 rev.2'!$B$6:$B$51,0),MATCH($DD$3,'SO Januari 2026 rev.2'!$B$5:$XK$5,0))</f>
        <v>2020.8603225806428</v>
      </c>
      <c r="DE32" s="421">
        <f>INDEX('Summary sales'!$A$6:$CA$50,MATCH($B32,'Summary sales'!$A$6:$A$50,0),MATCH($DD$3,'Summary sales'!$A$7:$CA$7,0))</f>
        <v>2021.1300000008196</v>
      </c>
      <c r="DF32" s="421">
        <f t="shared" ref="DF32:DF33" si="1209">DE32-DD32</f>
        <v>0.26967742017677665</v>
      </c>
      <c r="DG32" s="706">
        <f t="shared" ref="DG32:DG33" si="1210">DE32/DD32</f>
        <v>1.0001334468380438</v>
      </c>
      <c r="DH32" s="421">
        <f>INDEX('SO Januari 2026 rev.2'!$B$6:$BK$51,MATCH(B32,'SO Januari 2026 rev.2'!$B$6:$B$51,0),MATCH($DH$3,'SO Januari 2026 rev.2'!$B$5:$XK$5,0))</f>
        <v>678.69999999999845</v>
      </c>
      <c r="DI32" s="421">
        <f>INDEX('Summary sales'!$A$6:$CA$50,MATCH($B32,'Summary sales'!$A$6:$A$50,0),MATCH($DH$3,'Summary sales'!$A$7:$CA$7,0))</f>
        <v>933.53999999992084</v>
      </c>
      <c r="DJ32" s="421">
        <f t="shared" ref="DJ32:DJ33" si="1211">DI32-DH32</f>
        <v>254.83999999992238</v>
      </c>
      <c r="DK32" s="706">
        <f t="shared" ref="DK32:DK33" si="1212">DI32/DH32</f>
        <v>1.3754825401501738</v>
      </c>
      <c r="DL32" s="421">
        <f>INDEX('SO Januari 2026 rev.2'!$B$6:$BK$51,MATCH(B32,'SO Januari 2026 rev.2'!$B$6:$B$51,0),MATCH($DL$3,'SO Januari 2026 rev.2'!$B$5:$XK$5,0))</f>
        <v>7121.8519354838754</v>
      </c>
      <c r="DM32" s="421">
        <f>INDEX('Summary sales'!$A$6:$CA$50,MATCH($B32,'Summary sales'!$A$6:$A$50,0),MATCH($DL$3,'Summary sales'!$A$7:$CA$7,0))</f>
        <v>7213.230000000447</v>
      </c>
      <c r="DN32" s="421">
        <f t="shared" ref="DN32:DN33" si="1213">DM32-DL32</f>
        <v>91.378064516571612</v>
      </c>
      <c r="DO32" s="706">
        <f t="shared" ref="DO32:DO33" si="1214">DM32/DL32</f>
        <v>1.0128306605282384</v>
      </c>
      <c r="DP32" s="421">
        <f>INDEX('SO Januari 2026 rev.2'!$B$6:$BK$51,MATCH(B32,'SO Januari 2026 rev.2'!$B$6:$B$51,0),MATCH($DP$3,'SO Januari 2026 rev.2'!$B$5:$XK$5,0))</f>
        <v>2943.876774193548</v>
      </c>
      <c r="DQ32" s="421">
        <f>INDEX('Summary sales'!$A$6:$CA$50,MATCH($B32,'Summary sales'!$A$6:$A$50,0),MATCH($DP$3,'Summary sales'!$A$7:$CA$7,0))</f>
        <v>3589.9800000000978</v>
      </c>
      <c r="DR32" s="421">
        <f t="shared" ref="DR32:DR33" si="1215">DQ32-DP32</f>
        <v>646.10322580654974</v>
      </c>
      <c r="DS32" s="706">
        <f t="shared" ref="DS32:DS33" si="1216">DQ32/DP32</f>
        <v>1.2194735973565145</v>
      </c>
      <c r="DT32" s="421">
        <f>INDEX('SO Januari 2026 rev.2'!$B$6:$BK$51,MATCH(B32,'SO Januari 2026 rev.2'!$B$6:$B$51,0),MATCH($DT$3,'SO Januari 2026 rev.2'!$B$5:$XK$5,0))</f>
        <v>2043.2745161290325</v>
      </c>
      <c r="DU32" s="421">
        <f>INDEX('Summary sales'!$A$6:$CA$50,MATCH($B32,'Summary sales'!$A$6:$A$50,0),MATCH($DT$3,'Summary sales'!$A$7:$CA$7,0))</f>
        <v>1492.1599999999162</v>
      </c>
      <c r="DV32" s="421">
        <f t="shared" ref="DV32:DV33" si="1217">DU32-DT32</f>
        <v>-551.11451612911628</v>
      </c>
      <c r="DW32" s="706">
        <f t="shared" ref="DW32:DW33" si="1218">DU32/DT32</f>
        <v>0.73027876979878437</v>
      </c>
      <c r="DX32" s="421">
        <f>INDEX('SO Januari 2026 rev.2'!$B$6:$BK$51,MATCH(B32,'SO Januari 2026 rev.2'!$B$6:$B$51,0),MATCH($DX$3,'SO Januari 2026 rev.2'!$B$5:$XK$5,0))</f>
        <v>1439.5303225806451</v>
      </c>
      <c r="DY32" s="421">
        <f>INDEX('Summary sales'!$A$6:$CA$50,MATCH($B32,'Summary sales'!$A$6:$A$50,0),MATCH($DX$3,'Summary sales'!$A$7:$CA$7,0))</f>
        <v>1948.8699999999953</v>
      </c>
      <c r="DZ32" s="421">
        <f t="shared" ref="DZ32:DZ33" si="1219">DY32-DX32</f>
        <v>509.33967741935021</v>
      </c>
      <c r="EA32" s="706">
        <f t="shared" ref="EA32:EA33" si="1220">DY32/DX32</f>
        <v>1.3538235141210901</v>
      </c>
      <c r="EB32" s="421">
        <f>INDEX('SO Januari 2026 rev.2'!$B$6:$BK$51,MATCH(B32,'SO Januari 2026 rev.2'!$B$6:$B$51,0),MATCH($EB$3,'SO Januari 2026 rev.2'!$B$5:$XK$5,0))</f>
        <v>260.97419354838746</v>
      </c>
      <c r="EC32" s="421">
        <f>INDEX('Summary sales'!$A$6:$CA$50,MATCH($B32,'Summary sales'!$A$6:$A$50,0),MATCH($EB$3,'Summary sales'!$A$7:$CA$7,0))</f>
        <v>1061.4800000000396</v>
      </c>
      <c r="ED32" s="421">
        <f t="shared" ref="ED32:ED33" si="1221">EC32-EB32</f>
        <v>800.50580645165212</v>
      </c>
      <c r="EE32" s="706">
        <f t="shared" ref="EE32:EE33" si="1222">EC32/EB32</f>
        <v>4.0673753430077353</v>
      </c>
      <c r="EF32" s="421">
        <f>INDEX('SO Januari 2026 rev.2'!$B$6:$BK$51,MATCH(B32,'SO Januari 2026 rev.2'!$B$6:$B$51,0),MATCH($EF$3,'SO Januari 2026 rev.2'!$B$5:$XK$5,0))</f>
        <v>11007.047419354845</v>
      </c>
      <c r="EG32" s="421">
        <f>INDEX('Summary sales'!$A$6:$CA$50,MATCH($B32,'Summary sales'!$A$6:$A$50,0),MATCH($EF$3,'Summary sales'!$A$7:$CA$7,0))</f>
        <v>8771.2099999999627</v>
      </c>
      <c r="EH32" s="421">
        <f t="shared" ref="EH32:EH33" si="1223">EG32-EF32</f>
        <v>-2235.8374193548825</v>
      </c>
      <c r="EI32" s="706">
        <f t="shared" ref="EI32:EI33" si="1224">EG32/EF32</f>
        <v>0.79687219159032829</v>
      </c>
      <c r="EJ32" s="421">
        <f>INDEX('SO Januari 2026 rev.2'!$B$6:$BK$51,MATCH(B32,'SO Januari 2026 rev.2'!$B$6:$B$51,0),MATCH($EJ$3,'SO Januari 2026 rev.2'!$B$5:$XK$5,0))</f>
        <v>2999.5448387096776</v>
      </c>
      <c r="EK32" s="421">
        <f>INDEX('Summary sales'!$A$6:$CA$50,MATCH($B32,'Summary sales'!$A$6:$A$50,0),MATCH($EJ$3,'Summary sales'!$A$7:$CA$7,0))</f>
        <v>1967.5799999998417</v>
      </c>
      <c r="EL32" s="421">
        <f t="shared" ref="EL32:EL33" si="1225">EK32-EJ32</f>
        <v>-1031.9648387098359</v>
      </c>
      <c r="EM32" s="706">
        <f t="shared" ref="EM32:EM33" si="1226">EK32/EJ32</f>
        <v>0.65595952246082811</v>
      </c>
      <c r="EN32" s="421">
        <f>INDEX('SO Januari 2026 rev.2'!$B$6:$BK$51,MATCH(B32,'SO Januari 2026 rev.2'!$B$6:$B$51,0),MATCH($EN$3,'SO Januari 2026 rev.2'!$B$5:$XK$5,0))</f>
        <v>3799.6741935483842</v>
      </c>
      <c r="EO32" s="421">
        <f>INDEX('Summary sales'!$A$6:$CA$50,MATCH($B32,'Summary sales'!$A$6:$A$50,0),MATCH($EN$3,'Summary sales'!$A$7:$CA$7,0))</f>
        <v>5041.1400000001304</v>
      </c>
      <c r="EP32" s="421">
        <f t="shared" ref="EP32:EP33" si="1227">EO32-EN32</f>
        <v>1241.4658064517462</v>
      </c>
      <c r="EQ32" s="706">
        <f t="shared" ref="EQ32:EQ33" si="1228">EO32/EN32</f>
        <v>1.3267295413274327</v>
      </c>
      <c r="ER32" s="421">
        <f>INDEX('SO Januari 2026 rev.2'!$B$6:$BK$51,MATCH(B32,'SO Januari 2026 rev.2'!$B$6:$B$51,0),MATCH($ER$3,'SO Januari 2026 rev.2'!$B$5:$XK$5,0))</f>
        <v>5500</v>
      </c>
      <c r="ES32" s="421">
        <f>INDEX('Summary sales'!$A$6:$CA$50,MATCH(B32,'Summary sales'!$A$6:$A$50,0),MATCH($ER$3,'Summary sales'!$A$7:$CA$7,0))</f>
        <v>6833.9100000000326</v>
      </c>
      <c r="ET32" s="421">
        <f t="shared" ref="ET32:ET33" si="1229">ES32-ER32</f>
        <v>1333.9100000000326</v>
      </c>
      <c r="EU32" s="706">
        <f t="shared" ref="EU32:EU33" si="1230">ES32/ER32</f>
        <v>1.2425290909090969</v>
      </c>
      <c r="EV32" s="421">
        <f>INDEX('SO Januari 2026 rev.2'!$B$6:$BK$51,MATCH(B32,'SO Januari 2026 rev.2'!$B$6:$B$51,0),MATCH($EV$3,'SO Januari 2026 rev.2'!$B$5:$XK$5,0))</f>
        <v>5776.689677419351</v>
      </c>
      <c r="EW32" s="421">
        <f>INDEX('Summary sales'!$A$6:$CA$50,MATCH($B32,'Summary sales'!$A$6:$A$50,0),MATCH($EV$3,'Summary sales'!$A$7:$CA$7,0))</f>
        <v>3706.0600000000559</v>
      </c>
      <c r="EX32" s="421">
        <f t="shared" ref="EX32:EX33" si="1231">EW32-EV32</f>
        <v>-2070.6296774192951</v>
      </c>
      <c r="EY32" s="706">
        <f t="shared" ref="EY32:EY33" si="1232">EW32/EV32</f>
        <v>0.64155428228848221</v>
      </c>
      <c r="EZ32" s="421">
        <f>INDEX('SO Januari 2026 rev.2'!$B$6:$BK$51,MATCH(B32,'SO Januari 2026 rev.2'!$B$6:$B$51,0),MATCH($EZ$3,'SO Januari 2026 rev.2'!$B$5:$XK$5,0))</f>
        <v>24000</v>
      </c>
      <c r="FA32" s="421">
        <f>INDEX('Summary sales'!$A$6:$CA$50,MATCH($B32,'Summary sales'!$A$6:$A$50,0),MATCH($EZ$3,'Summary sales'!$A$7:$CA$7,0))</f>
        <v>21829.179999999702</v>
      </c>
      <c r="FB32" s="421">
        <f t="shared" ref="FB32:FB33" si="1233">FA32-EZ32</f>
        <v>-2170.820000000298</v>
      </c>
      <c r="FC32" s="706">
        <f t="shared" ref="FC32:FC33" si="1234">FA32/EZ32</f>
        <v>0.9095491666666542</v>
      </c>
      <c r="FD32" s="421">
        <f>INDEX('SO Januari 2026 rev.2'!$B$6:$BK$51,MATCH(B32,'SO Januari 2026 rev.2'!$B$6:$B$51,0),MATCH($FD$3,'SO Januari 2026 rev.2'!$B$5:$XK$5,0))</f>
        <v>8000</v>
      </c>
      <c r="FE32" s="421">
        <f>INDEX('Summary sales'!$A$6:$CA$50,MATCH(B32,'Summary sales'!$A$6:$A$50,0),MATCH($FD$3,'Summary sales'!$A$7:$CA$7,0))</f>
        <v>5777.5500000000466</v>
      </c>
      <c r="FF32" s="421">
        <f t="shared" ref="FF32:FF33" si="1235">FE32-FD32</f>
        <v>-2222.4499999999534</v>
      </c>
      <c r="FG32" s="706">
        <f t="shared" ref="FG32:FG33" si="1236">FE32/FD32</f>
        <v>0.72219375000000585</v>
      </c>
      <c r="FH32" s="421">
        <f>INDEX('SO Januari 2026 rev.2'!$B$6:$BK$51,MATCH(B32,'SO Januari 2026 rev.2'!$B$6:$B$51,0),MATCH($FH$3,'SO Januari 2026 rev.2'!$B$5:$XK$5,0))</f>
        <v>2105.6477419354865</v>
      </c>
      <c r="FI32" s="421">
        <f>INDEX('Summary sales'!$A$6:$CA$50,MATCH(B32,'Summary sales'!$A$6:$A$50,0),MATCH($FH$3,'Summary sales'!$A$7:$CA$7,0))</f>
        <v>3453.7000000001863</v>
      </c>
      <c r="FJ32" s="421">
        <f t="shared" ref="FJ32:FJ33" si="1237">FI32-FH32</f>
        <v>1348.0522580646998</v>
      </c>
      <c r="FK32" s="706">
        <f t="shared" ref="FK32:FK33" si="1238">FI32/FH32</f>
        <v>1.6402078710589958</v>
      </c>
      <c r="FL32" s="421">
        <f>INDEX('SO Januari 2026 rev.2'!$B$6:$BK$51,MATCH(B32,'SO Januari 2026 rev.2'!$B$6:$B$51,0),MATCH($FL$3,'SO Januari 2026 rev.2'!$B$5:$XK$5,0))</f>
        <v>0</v>
      </c>
      <c r="FM32" s="421">
        <f>INDEX('Summary sales'!$A$6:$CA$50,MATCH(B32,'Summary sales'!$A$6:$A$50,0),MATCH($FL$3,'Summary sales'!$A$7:$CA$7,0))</f>
        <v>0</v>
      </c>
      <c r="FN32" s="421">
        <f t="shared" ref="FN32:FN33" si="1239">FM32-FL32</f>
        <v>0</v>
      </c>
      <c r="FO32" s="706" t="e">
        <f t="shared" ref="FO32:FO33" si="1240">FM32/FL32</f>
        <v>#DIV/0!</v>
      </c>
      <c r="FP32" s="421">
        <f>INDEX('SO Januari 2026 rev.2'!$B$6:$BK$51,MATCH(B32,'SO Januari 2026 rev.2'!$B$6:$B$51,0),MATCH($FP$3,'SO Januari 2026 rev.2'!$B$5:$XK$5,0))</f>
        <v>0</v>
      </c>
      <c r="FQ32" s="421">
        <f>INDEX('Summary sales'!$A$6:$CA$50,MATCH(B32,'Summary sales'!$A$6:$A$50,0),MATCH($FP$3,'Summary sales'!$A$7:$CA$7,0))</f>
        <v>0</v>
      </c>
      <c r="FR32" s="421">
        <f t="shared" ref="FR32:FR33" si="1241">FQ32-FP32</f>
        <v>0</v>
      </c>
      <c r="FS32" s="706" t="e">
        <f t="shared" ref="FS32:FS33" si="1242">FQ32/FP32</f>
        <v>#DIV/0!</v>
      </c>
      <c r="FT32" s="421">
        <f>INDEX('SO Januari 2026 rev.2'!$B$6:$BK$51,MATCH(B32,'SO Januari 2026 rev.2'!$B$6:$B$51,0),MATCH($FT$3,'SO Januari 2026 rev.2'!$B$5:$XK$5,0))</f>
        <v>726.8151612903232</v>
      </c>
      <c r="FU32" s="421">
        <f>INDEX('Summary sales'!$A$6:$CA$50,MATCH(B32,'Summary sales'!$A$6:$A$50,0),MATCH($FT$3,'Summary sales'!$A$7:$CA$7,0))</f>
        <v>658.92000000004191</v>
      </c>
      <c r="FV32" s="421">
        <f t="shared" ref="FV32:FV33" si="1243">FU32-FT32</f>
        <v>-67.895161290281294</v>
      </c>
      <c r="FW32" s="706">
        <f t="shared" ref="FW32:FW33" si="1244">FU32/FT32</f>
        <v>0.90658538111705567</v>
      </c>
      <c r="FX32" s="421">
        <f>INDEX('SO Januari 2026 rev.2'!$B$6:$BK$51,MATCH(B32,'SO Januari 2026 rev.2'!$B$6:$B$51,0),MATCH($FX$3,'SO Januari 2026 rev.2'!$B$5:$XK$5,0))</f>
        <v>0</v>
      </c>
      <c r="FY32" s="421">
        <f>INDEX('Summary sales'!$A$6:$CA$50,MATCH(B32,'Summary sales'!$A$6:$A$50,0),MATCH($FX$3,'Summary sales'!$A$7:$CA$7,0))</f>
        <v>0</v>
      </c>
      <c r="FZ32" s="421">
        <f t="shared" ref="FZ32:FZ33" si="1245">FY32-FX32</f>
        <v>0</v>
      </c>
      <c r="GA32" s="706" t="e">
        <f t="shared" ref="GA32:GA33" si="1246">FY32/FX32</f>
        <v>#DIV/0!</v>
      </c>
      <c r="GB32" s="421">
        <f>INDEX('SO Januari 2026 rev.2'!$B$6:$BK$51,MATCH(B32,'SO Januari 2026 rev.2'!$B$6:$B$51,0),MATCH($GB$3,'SO Januari 2026 rev.2'!$B$5:$XK$5,0))</f>
        <v>3018.0416129032269</v>
      </c>
      <c r="GC32" s="421">
        <f>INDEX('Summary sales'!$A$6:$CA$50,MATCH(B32,'Summary sales'!$A$6:$A$50,0),MATCH($GB$3,'Summary sales'!$A$7:$CA$7,0))</f>
        <v>3456.2700000000186</v>
      </c>
      <c r="GD32" s="421">
        <f t="shared" ref="GD32:GD33" si="1247">GC32-GB32</f>
        <v>438.22838709679172</v>
      </c>
      <c r="GE32" s="706">
        <f t="shared" ref="GE32:GE33" si="1248">GC32/GB32</f>
        <v>1.1452028975423021</v>
      </c>
      <c r="GF32" s="421">
        <f>INDEX('SO Januari 2026 rev.2'!$B$6:$BK$51,MATCH(B32,'SO Januari 2026 rev.2'!$B$6:$B$51,0),MATCH($GF$3,'SO Januari 2026 rev.2'!$B$5:$XK$5,0))</f>
        <v>2044.9996774193546</v>
      </c>
      <c r="GG32" s="421">
        <f>INDEX('Summary sales'!$A$6:$CA$50,MATCH(B32,'Summary sales'!$A$6:$A$50,0),MATCH($GF$3,'Summary sales'!$A$7:$CA$7,0))</f>
        <v>3655.059999999823</v>
      </c>
      <c r="GH32" s="421">
        <f t="shared" ref="GH32:GH33" si="1249">GG32-GF32</f>
        <v>1610.0603225804684</v>
      </c>
      <c r="GI32" s="706">
        <f t="shared" ref="GI32:GI33" si="1250">GG32/GF32</f>
        <v>1.7873156853561225</v>
      </c>
      <c r="GJ32" s="421">
        <f>INDEX('SO Januari 2026 rev.2'!$B$6:$BK$51,MATCH(B32,'SO Januari 2026 rev.2'!$B$6:$B$51,0),MATCH($GJ$3,'SO Januari 2026 rev.2'!$B$5:$XK$5,0))</f>
        <v>369.61070967741654</v>
      </c>
      <c r="GK32" s="421">
        <f>INDEX('Summary sales'!$A$6:$CA$50,MATCH(B32,'Summary sales'!$A$6:$A$50,0),MATCH($GJ$3,'Summary sales'!$A$7:$CA$7,0))</f>
        <v>1485.8390000000363</v>
      </c>
      <c r="GL32" s="421">
        <f t="shared" ref="GL32:GL33" si="1251">GK32-GJ32</f>
        <v>1116.2282903226198</v>
      </c>
      <c r="GM32" s="706">
        <f t="shared" ref="GM32:GM33" si="1252">GK32/GJ32</f>
        <v>4.0200106790650771</v>
      </c>
      <c r="GN32" s="421">
        <f>INDEX('SO Januari 2026 rev.2'!$B$6:$BK$51,MATCH(B32,'SO Januari 2026 rev.2'!$B$6:$B$51,0),MATCH($GN$3,'SO Januari 2026 rev.2'!$B$5:$XK$5,0))</f>
        <v>0</v>
      </c>
      <c r="GO32" s="421">
        <f>INDEX('Summary sales'!$A$6:$CA$50,MATCH(B32,'Summary sales'!$A$6:$A$50,0),MATCH($GN$3,'Summary sales'!$A$7:$CA$7,0))</f>
        <v>0</v>
      </c>
      <c r="GP32" s="421">
        <f t="shared" ref="GP32:GP33" si="1253">GO32-GN32</f>
        <v>0</v>
      </c>
      <c r="GQ32" s="706" t="e">
        <f t="shared" ref="GQ32:GQ33" si="1254">GO32/GN32</f>
        <v>#DIV/0!</v>
      </c>
      <c r="GR32" s="421">
        <f>INDEX('SO Januari 2026 rev.2'!$B$6:$BK$51,MATCH(B32,'SO Januari 2026 rev.2'!$B$6:$B$51,0),MATCH($GR$3,'SO Januari 2026 rev.2'!$B$5:$XK$5,0))</f>
        <v>3500</v>
      </c>
      <c r="GS32" s="421">
        <f>INDEX('Summary sales'!$A$6:$CA$50,MATCH($B32,'Summary sales'!$A$6:$A$50,0),MATCH($GR$3,'Summary sales'!$A$7:$CA$7,0))</f>
        <v>5368.3810000000522</v>
      </c>
      <c r="GT32" s="421">
        <f t="shared" ref="GT32:GT33" si="1255">GS32-GR32</f>
        <v>1868.3810000000522</v>
      </c>
      <c r="GU32" s="706">
        <f t="shared" ref="GU32:GU33" si="1256">GS32/GR32</f>
        <v>1.5338231428571578</v>
      </c>
      <c r="GV32" s="421">
        <f>INDEX('SO Januari 2026 rev.2'!$B$6:$BK$51,MATCH(B32,'SO Januari 2026 rev.2'!$B$6:$B$51,0),MATCH($GV$3,'SO Januari 2026 rev.2'!$B$5:$XK$5,0))</f>
        <v>1121.900322580635</v>
      </c>
      <c r="GW32" s="421">
        <f>INDEX('Summary sales'!$A$6:$CA$50,MATCH($B32,'Summary sales'!$A$6:$A$50,0),MATCH($GV$3,'Summary sales'!$A$7:$CA$7,0))</f>
        <v>1607.6200000001118</v>
      </c>
      <c r="GX32" s="421">
        <f t="shared" ref="GX32:GX33" si="1257">GW32-GV32</f>
        <v>485.71967741947674</v>
      </c>
      <c r="GY32" s="706">
        <f t="shared" ref="GY32:GY33" si="1258">GW32/GV32</f>
        <v>1.4329437006508805</v>
      </c>
      <c r="GZ32" s="421">
        <f>INDEX('SO Januari 2026 rev.2'!$B$6:$BK$51,MATCH(B32,'SO Januari 2026 rev.2'!$B$6:$B$51,0),MATCH($GZ$3,'SO Januari 2026 rev.2'!$B$5:$XK$5,0))</f>
        <v>1500</v>
      </c>
      <c r="HA32" s="421">
        <f>INDEX('Summary sales'!$A$6:$CA$50,MATCH(B32,'Summary sales'!$A$6:$A$50,0),MATCH($GZ$3,'Summary sales'!$A$7:$CA$7,0))</f>
        <v>1600.9810000000289</v>
      </c>
      <c r="HB32" s="421">
        <f t="shared" ref="HB32:HB33" si="1259">HA32-GZ32</f>
        <v>100.98100000002887</v>
      </c>
      <c r="HC32" s="706">
        <f t="shared" ref="HC32:HC33" si="1260">HA32/GZ32</f>
        <v>1.0673206666666859</v>
      </c>
      <c r="HD32" s="421">
        <f>INDEX('SO Januari 2026 rev.2'!$B$6:$BK$51,MATCH(B32,'SO Januari 2026 rev.2'!$B$6:$B$51,0),MATCH($HD$3,'SO Januari 2026 rev.2'!$B$5:$XK$5,0))</f>
        <v>2549.7025806451697</v>
      </c>
      <c r="HE32" s="421">
        <f>INDEX('Summary sales'!$A$6:$CA$50,MATCH(B32,'Summary sales'!$A$6:$A$50,0),MATCH($HD$3,'Summary sales'!$A$7:$CA$7,0))</f>
        <v>2272.7700000000186</v>
      </c>
      <c r="HF32" s="421">
        <f t="shared" ref="HF32:HF33" si="1261">HE32-HD32</f>
        <v>-276.93258064515112</v>
      </c>
      <c r="HG32" s="706">
        <f t="shared" ref="HG32:HG33" si="1262">HE32/HD32</f>
        <v>0.89138631982124095</v>
      </c>
      <c r="HH32" s="421">
        <f>INDEX('SO Januari 2026 rev.2'!$B$6:$BK$51,MATCH(B32,'SO Januari 2026 rev.2'!$B$6:$B$51,0),MATCH($HH$3,'SO Januari 2026 rev.2'!$B$5:$XK$5,0))</f>
        <v>0</v>
      </c>
      <c r="HI32" s="421">
        <f>INDEX('Summary sales'!$A$6:$CA$50,MATCH(B32,'Summary sales'!$A$6:$A$50,0),MATCH($HH$3,'Summary sales'!$A$7:$CA$7,0))</f>
        <v>0</v>
      </c>
      <c r="HJ32" s="421">
        <f t="shared" ref="HJ32:HJ33" si="1263">HI32-HH32</f>
        <v>0</v>
      </c>
      <c r="HK32" s="707" t="e">
        <f t="shared" ref="HK32:HK33" si="1264">HI32/HH32</f>
        <v>#DIV/0!</v>
      </c>
    </row>
    <row r="33" spans="1:219" ht="15" customHeight="1">
      <c r="A33" s="769"/>
      <c r="B33" s="462">
        <f t="shared" si="1155"/>
        <v>46045</v>
      </c>
      <c r="C33" s="462" t="str">
        <f t="shared" si="1156"/>
        <v>Jum</v>
      </c>
      <c r="D33" s="421">
        <f>SUMIF($H$4:$HJ$4,$D$4,H33:HJ33)</f>
        <v>165505.47038709672</v>
      </c>
      <c r="E33" s="421">
        <f ca="1">SUMIF($H$4:$HJ$4,$E$4,H33:HJ33)</f>
        <v>158725.76200000188</v>
      </c>
      <c r="F33" s="421">
        <f t="shared" ca="1" si="1157"/>
        <v>-6779.7083870948409</v>
      </c>
      <c r="G33" s="706">
        <f t="shared" ca="1" si="1158"/>
        <v>0.95903634864009057</v>
      </c>
      <c r="H33" s="421">
        <f>INDEX('SO Januari 2026 rev.2'!$B$6:$BK$51,MATCH(B33,'SO Januari 2026 rev.2'!$B$6:$B$51,0),MATCH($H$3,'SO Januari 2026 rev.2'!$B$5:$XK$5,0))</f>
        <v>812.17000000000064</v>
      </c>
      <c r="I33" s="421">
        <f>INDEX('Summary sales'!$A$6:$CA$50,MATCH(B33,'Summary sales'!$A$6:$A$50,0),MATCH($H$3,'Summary sales'!$A$7:$CA$7,0))</f>
        <v>878.54000000003725</v>
      </c>
      <c r="J33" s="421">
        <f t="shared" si="1159"/>
        <v>66.370000000036612</v>
      </c>
      <c r="K33" s="706">
        <f t="shared" si="1160"/>
        <v>1.0817193444722615</v>
      </c>
      <c r="L33" s="421">
        <f>INDEX('SO Januari 2026 rev.2'!$B$6:$BK$51,MATCH(B33,'SO Januari 2026 rev.2'!$B$6:$B$51,0),MATCH($L$3,'SO Januari 2026 rev.2'!$B$5:$XK$5,0))</f>
        <v>3000</v>
      </c>
      <c r="M33" s="421">
        <f>INDEX('Summary sales'!$A$6:$CA$50,MATCH($B33,'Summary sales'!$A$6:$A$50,0),MATCH($L$3,'Summary sales'!$A$7:$CA$7,0))</f>
        <v>5560.089999999851</v>
      </c>
      <c r="N33" s="421">
        <f t="shared" si="1161"/>
        <v>2560.089999999851</v>
      </c>
      <c r="O33" s="706">
        <f t="shared" si="1162"/>
        <v>1.8533633333332837</v>
      </c>
      <c r="P33" s="421">
        <f>INDEX('SO Januari 2026 rev.2'!$B$6:$BK$51,MATCH(B33,'SO Januari 2026 rev.2'!$B$6:$B$51,0),MATCH($P$3,'SO Januari 2026 rev.2'!$B$5:$XK$5,0))</f>
        <v>1129.7312903225857</v>
      </c>
      <c r="Q33" s="421">
        <f>INDEX('Summary sales'!$A$6:$CA$50,MATCH($B33,'Summary sales'!$A$6:$A$50,0),MATCH($P$3,'Summary sales'!$A$7:$CA$7,0))</f>
        <v>1191.8300000000745</v>
      </c>
      <c r="R33" s="421">
        <f t="shared" si="1163"/>
        <v>62.098709677488841</v>
      </c>
      <c r="S33" s="706">
        <f t="shared" si="1164"/>
        <v>1.0549676814384392</v>
      </c>
      <c r="T33" s="421">
        <f>INDEX('SO Januari 2026 rev.2'!$B$6:$BK$51,MATCH(B33,'SO Januari 2026 rev.2'!$B$6:$B$51,0),MATCH($T$3,'SO Januari 2026 rev.2'!$B$5:$XK$5,0))</f>
        <v>3282.5161290322658</v>
      </c>
      <c r="U33" s="421">
        <f>INDEX('Summary sales'!$A$6:$CA$50,MATCH($B33,'Summary sales'!$A$6:$A$50,0),MATCH($T$3,'Summary sales'!$A$7:$CA$7,0))</f>
        <v>3632.6299999998882</v>
      </c>
      <c r="V33" s="421">
        <f t="shared" si="1165"/>
        <v>350.11387096762246</v>
      </c>
      <c r="W33" s="706">
        <f t="shared" si="1166"/>
        <v>1.1066602134475547</v>
      </c>
      <c r="X33" s="421">
        <f>INDEX('SO Januari 2026 rev.2'!$B$6:$BK$51,MATCH(B33,'SO Januari 2026 rev.2'!$B$6:$B$51,0),MATCH($X$3,'SO Januari 2026 rev.2'!$B$5:$XK$5,0))</f>
        <v>644.02064516129076</v>
      </c>
      <c r="Y33" s="421">
        <f>INDEX('Summary sales'!$A$6:$CA$50,MATCH($B33,'Summary sales'!$A$6:$A$50,0),MATCH($X$3,'Summary sales'!$A$7:$CA$7,0))</f>
        <v>503.56999999994878</v>
      </c>
      <c r="Z33" s="421">
        <f t="shared" si="1167"/>
        <v>-140.45064516134198</v>
      </c>
      <c r="AA33" s="706">
        <f t="shared" si="1168"/>
        <v>0.78191592735949167</v>
      </c>
      <c r="AB33" s="421">
        <f>INDEX('SO Januari 2026 rev.2'!$B$6:$BK$51,MATCH(B33,'SO Januari 2026 rev.2'!$B$6:$B$51,0),MATCH($AB$3,'SO Januari 2026 rev.2'!$B$5:$XK$5,0))</f>
        <v>5500</v>
      </c>
      <c r="AC33" s="421">
        <f>INDEX('Summary sales'!$A$6:$CA$50,MATCH($B33,'Summary sales'!$A$6:$A$50,0),MATCH($AB$3,'Summary sales'!$A$7:$CA$7,0))</f>
        <v>6520.4500000001863</v>
      </c>
      <c r="AD33" s="421">
        <f t="shared" si="1169"/>
        <v>1020.4500000001863</v>
      </c>
      <c r="AE33" s="706">
        <f t="shared" si="1170"/>
        <v>1.1855363636363976</v>
      </c>
      <c r="AF33" s="421">
        <f>INDEX('SO Januari 2026 rev.2'!$B$6:$BK$51,MATCH(B33,'SO Januari 2026 rev.2'!$B$6:$B$51,0),MATCH($AF$3,'SO Januari 2026 rev.2'!$B$5:$XK$5,0))</f>
        <v>166.97064516129021</v>
      </c>
      <c r="AG33" s="421">
        <f>INDEX('Summary sales'!$A$6:$CA$50,MATCH($B33,'Summary sales'!$A$6:$A$50,0),MATCH($AF$3,'Summary sales'!$A$7:$CA$7,0))</f>
        <v>614.94000000000233</v>
      </c>
      <c r="AH33" s="421">
        <f t="shared" si="1171"/>
        <v>447.96935483871209</v>
      </c>
      <c r="AI33" s="706">
        <f t="shared" si="1172"/>
        <v>3.6829228239849163</v>
      </c>
      <c r="AJ33" s="421">
        <f>INDEX('SO Januari 2026 rev.2'!$B$6:$BK$51,MATCH(B33,'SO Januari 2026 rev.2'!$B$6:$B$51,0),MATCH($AJ$3,'SO Januari 2026 rev.2'!$B$5:$XK$5,0))</f>
        <v>603.76322580644887</v>
      </c>
      <c r="AK33" s="421">
        <f>INDEX('Summary sales'!$A$6:$CA$50,MATCH($B33,'Summary sales'!$A$6:$A$50,0),MATCH($AJ$3,'Summary sales'!$A$7:$CA$7,0))</f>
        <v>834.01000000000931</v>
      </c>
      <c r="AL33" s="421">
        <f t="shared" si="1173"/>
        <v>230.24677419356044</v>
      </c>
      <c r="AM33" s="706">
        <f t="shared" si="1174"/>
        <v>1.3813527627258499</v>
      </c>
      <c r="AN33" s="421">
        <f>INDEX('SO Januari 2026 rev.2'!$B$6:$BK$51,MATCH(B33,'SO Januari 2026 rev.2'!$B$6:$B$51,0),MATCH($AN$3,'SO Januari 2026 rev.2'!$B$5:$XK$5,0))</f>
        <v>673.27548387096704</v>
      </c>
      <c r="AO33" s="421">
        <f>INDEX('Summary sales'!$A$6:$CA$50,MATCH($B33,'Summary sales'!$A$6:$A$50,0),MATCH($AN$3,'Summary sales'!$A$7:$CA$7,0))</f>
        <v>665.3399999999674</v>
      </c>
      <c r="AP33" s="421">
        <f t="shared" si="1175"/>
        <v>-7.9354838709996329</v>
      </c>
      <c r="AQ33" s="706">
        <f t="shared" si="1176"/>
        <v>0.98821361528660612</v>
      </c>
      <c r="AR33" s="421">
        <f>INDEX('SO Januari 2026 rev.2'!$B$6:$BK$51,MATCH(B33,'SO Januari 2026 rev.2'!$B$6:$B$51,0),MATCH($AR$3,'SO Januari 2026 rev.2'!$B$5:$XK$5,0))</f>
        <v>4514.1990322580623</v>
      </c>
      <c r="AS33" s="421">
        <f>INDEX('Summary sales'!$A$6:$CA$50,MATCH($B33,'Summary sales'!$A$6:$A$50,0),MATCH($AR$3,'Summary sales'!$A$7:$CA$7,0))</f>
        <v>4627.0800000000745</v>
      </c>
      <c r="AT33" s="421">
        <f t="shared" si="1177"/>
        <v>112.88096774201222</v>
      </c>
      <c r="AU33" s="706">
        <f t="shared" si="1178"/>
        <v>1.0250057578178045</v>
      </c>
      <c r="AV33" s="421">
        <f>INDEX('SO Januari 2026 rev.2'!$B$6:$BK$51,MATCH(B33,'SO Januari 2026 rev.2'!$B$6:$B$51,0),MATCH($AV$3,'SO Januari 2026 rev.2'!$B$5:$XK$5,0))</f>
        <v>6823.0622580645213</v>
      </c>
      <c r="AW33" s="421">
        <f ca="1">INDEX('Summary sales'!$A$6:$CA$50,MATCH($B33,'Summary sales'!$A$6:$A$50,0),MATCH($AV$3,'Summary sales'!$A$7:$CA$7,0))</f>
        <v>4621.2800000002608</v>
      </c>
      <c r="AX33" s="421">
        <f t="shared" ca="1" si="1179"/>
        <v>-2201.7822580642605</v>
      </c>
      <c r="AY33" s="706">
        <f t="shared" ca="1" si="1180"/>
        <v>0.67730292135882786</v>
      </c>
      <c r="AZ33" s="421">
        <f>INDEX('SO Januari 2026 rev.2'!$B$6:$BK$51,MATCH(B33,'SO Januari 2026 rev.2'!$B$6:$B$51,0),MATCH($AZ$3,'SO Januari 2026 rev.2'!$B$5:$XK$5,0))</f>
        <v>2874.3264516129029</v>
      </c>
      <c r="BA33" s="421">
        <f>INDEX('Summary sales'!$A$6:$CA$50,MATCH($B33,'Summary sales'!$A$6:$A$50,0),MATCH($AZ$3,'Summary sales'!$A$7:$CA$7,0))</f>
        <v>2024.5299999999115</v>
      </c>
      <c r="BB33" s="421">
        <f t="shared" si="1181"/>
        <v>-849.7964516129914</v>
      </c>
      <c r="BC33" s="706">
        <f t="shared" si="1182"/>
        <v>0.70434936117428981</v>
      </c>
      <c r="BD33" s="421">
        <f>INDEX('SO Januari 2026 rev.2'!$B$6:$BK$51,MATCH(B33,'SO Januari 2026 rev.2'!$B$6:$B$51,0),MATCH($BD$3,'SO Januari 2026 rev.2'!$B$5:$XK$5,0))</f>
        <v>500</v>
      </c>
      <c r="BE33" s="421">
        <f>INDEX('Summary sales'!$A$6:$CA$50,MATCH($B33,'Summary sales'!$A$6:$A$50,0),MATCH($BD$3,'Summary sales'!$A$7:$CA$7,0))</f>
        <v>164</v>
      </c>
      <c r="BF33" s="421">
        <f t="shared" si="1183"/>
        <v>-336</v>
      </c>
      <c r="BG33" s="706">
        <f t="shared" si="1184"/>
        <v>0.32800000000000001</v>
      </c>
      <c r="BH33" s="421">
        <f>INDEX('SO Januari 2026 rev.2'!$B$6:$BK$51,MATCH(B33,'SO Januari 2026 rev.2'!$B$6:$B$51,0),MATCH($BH$3,'SO Januari 2026 rev.2'!$B$5:$XK$5,0))</f>
        <v>3600</v>
      </c>
      <c r="BI33" s="421">
        <f>INDEX('Summary sales'!$A$6:$CA$50,MATCH($B33,'Summary sales'!$A$6:$A$50,0),MATCH($BH$3,'Summary sales'!$A$7:$CA$7,0))</f>
        <v>1255.7299999999814</v>
      </c>
      <c r="BJ33" s="421">
        <f t="shared" si="1185"/>
        <v>-2344.2700000000186</v>
      </c>
      <c r="BK33" s="706">
        <f t="shared" si="1186"/>
        <v>0.34881388888888371</v>
      </c>
      <c r="BL33" s="421">
        <f>INDEX('SO Januari 2026 rev.2'!$B$6:$BK$51,MATCH(B33,'SO Januari 2026 rev.2'!$B$6:$B$51,0),MATCH($BL$3,'SO Januari 2026 rev.2'!$B$5:$XK$5,0))</f>
        <v>8706.0570967741915</v>
      </c>
      <c r="BM33" s="421">
        <f>INDEX('Summary sales'!$A$6:$CA$50,MATCH($B33,'Summary sales'!$A$6:$A$50,0),MATCH($BL$3,'Summary sales'!$A$7:$CA$7,0))</f>
        <v>10429.919999999925</v>
      </c>
      <c r="BN33" s="421">
        <f t="shared" si="1187"/>
        <v>1723.862903225734</v>
      </c>
      <c r="BO33" s="706">
        <f t="shared" si="1188"/>
        <v>1.1980073050364519</v>
      </c>
      <c r="BP33" s="421">
        <f>INDEX('SO Januari 2026 rev.2'!$B$6:$BK$51,MATCH(B33,'SO Januari 2026 rev.2'!$B$6:$B$51,0),MATCH($BP$3,'SO Januari 2026 rev.2'!$B$5:$XK$5,0))</f>
        <v>926.09448387096791</v>
      </c>
      <c r="BQ33" s="421">
        <f>INDEX('Summary sales'!$A$6:$CA$50,MATCH($B33,'Summary sales'!$A$6:$A$50,0),MATCH($BP$3,'Summary sales'!$A$7:$CA$7,0))</f>
        <v>1808.0310000000754</v>
      </c>
      <c r="BR33" s="421">
        <f t="shared" si="1189"/>
        <v>881.93651612910753</v>
      </c>
      <c r="BS33" s="706">
        <f t="shared" si="1190"/>
        <v>1.9523180749794717</v>
      </c>
      <c r="BT33" s="421">
        <f>INDEX('SO Januari 2026 rev.2'!$B$6:$BK$51,MATCH(B33,'SO Januari 2026 rev.2'!$B$6:$B$51,0),MATCH($BT$3,'SO Januari 2026 rev.2'!$B$5:$XK$5,0))</f>
        <v>5500</v>
      </c>
      <c r="BU33" s="421">
        <f ca="1">INDEX('Summary sales'!$A$6:$CA$50,MATCH($B33,'Summary sales'!$A$6:$A$50,0),MATCH($BT$3,'Summary sales'!$A$7:$CA$7,0))</f>
        <v>2885.7</v>
      </c>
      <c r="BV33" s="421">
        <f t="shared" ca="1" si="1191"/>
        <v>-2614.3000000000002</v>
      </c>
      <c r="BW33" s="706">
        <f t="shared" ca="1" si="1192"/>
        <v>0.52467272727272729</v>
      </c>
      <c r="BX33" s="421">
        <f>INDEX('SO Januari 2026 rev.2'!$B$6:$BK$51,MATCH(B33,'SO Januari 2026 rev.2'!$B$6:$B$51,0),MATCH($BX$3,'SO Januari 2026 rev.2'!$B$5:$XK$5,0))</f>
        <v>70.054838709677327</v>
      </c>
      <c r="BY33" s="421">
        <f>INDEX('Summary sales'!$A$6:$CA$50,MATCH($B33,'Summary sales'!$A$6:$A$50,0),MATCH($BX$3,'Summary sales'!$A$7:$CA$7,0))</f>
        <v>98.100000000005821</v>
      </c>
      <c r="BZ33" s="421">
        <f t="shared" si="1193"/>
        <v>28.045161290328494</v>
      </c>
      <c r="CA33" s="706">
        <f t="shared" si="1194"/>
        <v>1.4003315375052652</v>
      </c>
      <c r="CB33" s="421">
        <f>INDEX('SO Januari 2026 rev.2'!$B$6:$BK$51,MATCH(B33,'SO Januari 2026 rev.2'!$B$6:$B$51,0),MATCH($CB$3,'SO Januari 2026 rev.2'!$B$5:$XK$5,0))</f>
        <v>89.451612903225808</v>
      </c>
      <c r="CC33" s="421">
        <f>INDEX('Summary sales'!$A$6:$CA$50,MATCH($B33,'Summary sales'!$A$6:$A$50,0),MATCH($CB$3,'Summary sales'!$A$7:$CA$7,0))</f>
        <v>59.857999999992899</v>
      </c>
      <c r="CD33" s="421">
        <f t="shared" si="1195"/>
        <v>-29.593612903232909</v>
      </c>
      <c r="CE33" s="706">
        <f t="shared" si="1196"/>
        <v>0.66916624594294261</v>
      </c>
      <c r="CF33" s="421">
        <f>INDEX('SO Januari 2026 rev.2'!$B$6:$BK$51,MATCH(B33,'SO Januari 2026 rev.2'!$B$6:$B$51,0),MATCH($CF$3,'SO Januari 2026 rev.2'!$B$5:$XK$5,0))</f>
        <v>3500</v>
      </c>
      <c r="CG33" s="421">
        <f>INDEX('Summary sales'!$A$6:$CA$50,MATCH($B33,'Summary sales'!$A$6:$A$50,0),MATCH($CF$3,'Summary sales'!$A$7:$CA$7,0))</f>
        <v>3006.5</v>
      </c>
      <c r="CH33" s="421">
        <f t="shared" si="1197"/>
        <v>-493.5</v>
      </c>
      <c r="CI33" s="706">
        <f t="shared" si="1198"/>
        <v>0.85899999999999999</v>
      </c>
      <c r="CJ33" s="421">
        <f>INDEX('SO Januari 2026 rev.2'!$B$6:$BK$51,MATCH(B33,'SO Januari 2026 rev.2'!$B$6:$B$51,0),MATCH($CJ$3,'SO Januari 2026 rev.2'!$B$5:$XK$5,0))</f>
        <v>0</v>
      </c>
      <c r="CK33" s="421">
        <f>INDEX('Summary sales'!$A$6:$CA$50,MATCH($B33,'Summary sales'!$A$6:$A$50,0),MATCH($CJ$3,'Summary sales'!$A$7:$CA$7,0))</f>
        <v>0</v>
      </c>
      <c r="CL33" s="421">
        <f t="shared" si="1199"/>
        <v>0</v>
      </c>
      <c r="CM33" s="706" t="e">
        <f t="shared" si="1200"/>
        <v>#DIV/0!</v>
      </c>
      <c r="CN33" s="421">
        <f>INDEX('SO Januari 2026 rev.2'!$B$6:$BK$51,MATCH(B33,'SO Januari 2026 rev.2'!$B$6:$B$51,0),MATCH($CN$3,'SO Januari 2026 rev.2'!$B$5:$XK$5,0))</f>
        <v>2901.4806451612722</v>
      </c>
      <c r="CO33" s="421">
        <f>INDEX('Summary sales'!$A$6:$CA$50,MATCH($B33,'Summary sales'!$A$6:$A$50,0),MATCH($CN$3,'Summary sales'!$A$7:$CA$7,0))</f>
        <v>4425.7000000001863</v>
      </c>
      <c r="CP33" s="421">
        <f t="shared" si="1201"/>
        <v>1524.2193548389141</v>
      </c>
      <c r="CQ33" s="706">
        <f t="shared" si="1202"/>
        <v>1.5253246673834675</v>
      </c>
      <c r="CR33" s="421">
        <f>INDEX('SO Januari 2026 rev.2'!$B$6:$BK$51,MATCH(B33,'SO Januari 2026 rev.2'!$B$6:$B$51,0),MATCH($CR$3,'SO Januari 2026 rev.2'!$B$5:$XK$5,0))</f>
        <v>3500</v>
      </c>
      <c r="CS33" s="421">
        <f>INDEX('Summary sales'!$A$6:$CA$50,MATCH($B33,'Summary sales'!$A$6:$A$50,0),MATCH($CR$3,'Summary sales'!$A$7:$CA$7,0))</f>
        <v>3896.6000000000058</v>
      </c>
      <c r="CT33" s="421">
        <f t="shared" si="1203"/>
        <v>396.60000000000582</v>
      </c>
      <c r="CU33" s="706">
        <f t="shared" si="1204"/>
        <v>1.1133142857142875</v>
      </c>
      <c r="CV33" s="421">
        <f>INDEX('SO Januari 2026 rev.2'!$B$6:$BK$51,MATCH(B33,'SO Januari 2026 rev.2'!$B$6:$B$51,0),MATCH($CV$3,'SO Januari 2026 rev.2'!$B$5:$XK$5,0))</f>
        <v>0</v>
      </c>
      <c r="CW33" s="421">
        <f>INDEX('Summary sales'!$A$6:$CA$50,MATCH($B33,'Summary sales'!$A$6:$A$50,0),MATCH($CV$3,'Summary sales'!$A$7:$CA$7,0))</f>
        <v>0</v>
      </c>
      <c r="CX33" s="421">
        <f t="shared" si="1205"/>
        <v>0</v>
      </c>
      <c r="CY33" s="706" t="e">
        <f t="shared" si="1206"/>
        <v>#DIV/0!</v>
      </c>
      <c r="CZ33" s="421">
        <f>INDEX('SO Januari 2026 rev.2'!$B$6:$BK$51,MATCH(B33,'SO Januari 2026 rev.2'!$B$6:$B$51,0),MATCH($CZ$3,'SO Januari 2026 rev.2'!$B$5:$XK$5,0))</f>
        <v>11659.554548387085</v>
      </c>
      <c r="DA33" s="421">
        <f>INDEX('Summary sales'!$A$6:$CA$50,MATCH($B33,'Summary sales'!$A$6:$A$50,0),MATCH($CZ$3,'Summary sales'!$A$7:$CA$7,0))</f>
        <v>14642.545000001788</v>
      </c>
      <c r="DB33" s="421">
        <f t="shared" si="1207"/>
        <v>2982.9904516147035</v>
      </c>
      <c r="DC33" s="706">
        <f t="shared" si="1208"/>
        <v>1.2558408590341346</v>
      </c>
      <c r="DD33" s="421">
        <f>INDEX('SO Januari 2026 rev.2'!$B$6:$BK$51,MATCH(B33,'SO Januari 2026 rev.2'!$B$6:$B$51,0),MATCH($DD$3,'SO Januari 2026 rev.2'!$B$5:$XK$5,0))</f>
        <v>2020.8603225806428</v>
      </c>
      <c r="DE33" s="421">
        <f>INDEX('Summary sales'!$A$6:$CA$50,MATCH($B33,'Summary sales'!$A$6:$A$50,0),MATCH($DD$3,'Summary sales'!$A$7:$CA$7,0))</f>
        <v>1940.8899999996647</v>
      </c>
      <c r="DF33" s="421">
        <f t="shared" si="1209"/>
        <v>-79.970322580978063</v>
      </c>
      <c r="DG33" s="706">
        <f t="shared" si="1210"/>
        <v>0.96042758537667972</v>
      </c>
      <c r="DH33" s="421">
        <f>INDEX('SO Januari 2026 rev.2'!$B$6:$BK$51,MATCH(B33,'SO Januari 2026 rev.2'!$B$6:$B$51,0),MATCH($DH$3,'SO Januari 2026 rev.2'!$B$5:$XK$5,0))</f>
        <v>678.69999999999845</v>
      </c>
      <c r="DI33" s="421">
        <f>INDEX('Summary sales'!$A$6:$CA$50,MATCH($B33,'Summary sales'!$A$6:$A$50,0),MATCH($DH$3,'Summary sales'!$A$7:$CA$7,0))</f>
        <v>931.89000000001397</v>
      </c>
      <c r="DJ33" s="421">
        <f t="shared" si="1211"/>
        <v>253.19000000001552</v>
      </c>
      <c r="DK33" s="706">
        <f t="shared" si="1212"/>
        <v>1.3730514218358865</v>
      </c>
      <c r="DL33" s="421">
        <f>INDEX('SO Januari 2026 rev.2'!$B$6:$BK$51,MATCH(B33,'SO Januari 2026 rev.2'!$B$6:$B$51,0),MATCH($DL$3,'SO Januari 2026 rev.2'!$B$5:$XK$5,0))</f>
        <v>7121.8519354838754</v>
      </c>
      <c r="DM33" s="421">
        <f>INDEX('Summary sales'!$A$6:$CA$50,MATCH($B33,'Summary sales'!$A$6:$A$50,0),MATCH($DL$3,'Summary sales'!$A$7:$CA$7,0))</f>
        <v>6300.9500000001863</v>
      </c>
      <c r="DN33" s="421">
        <f t="shared" si="1213"/>
        <v>-820.90193548368916</v>
      </c>
      <c r="DO33" s="706">
        <f t="shared" si="1214"/>
        <v>0.88473476520992633</v>
      </c>
      <c r="DP33" s="421">
        <f>INDEX('SO Januari 2026 rev.2'!$B$6:$BK$51,MATCH(B33,'SO Januari 2026 rev.2'!$B$6:$B$51,0),MATCH($DP$3,'SO Januari 2026 rev.2'!$B$5:$XK$5,0))</f>
        <v>2943.876774193548</v>
      </c>
      <c r="DQ33" s="421">
        <f>INDEX('Summary sales'!$A$6:$CA$50,MATCH($B33,'Summary sales'!$A$6:$A$50,0),MATCH($DP$3,'Summary sales'!$A$7:$CA$7,0))</f>
        <v>1921.0799999999581</v>
      </c>
      <c r="DR33" s="421">
        <f t="shared" si="1215"/>
        <v>-1022.79677419359</v>
      </c>
      <c r="DS33" s="706">
        <f t="shared" si="1216"/>
        <v>0.65256807514513682</v>
      </c>
      <c r="DT33" s="421">
        <f>INDEX('SO Januari 2026 rev.2'!$B$6:$BK$51,MATCH(B33,'SO Januari 2026 rev.2'!$B$6:$B$51,0),MATCH($DT$3,'SO Januari 2026 rev.2'!$B$5:$XK$5,0))</f>
        <v>2043.2745161290325</v>
      </c>
      <c r="DU33" s="421">
        <f>INDEX('Summary sales'!$A$6:$CA$50,MATCH($B33,'Summary sales'!$A$6:$A$50,0),MATCH($DT$3,'Summary sales'!$A$7:$CA$7,0))</f>
        <v>1209.7299999999814</v>
      </c>
      <c r="DV33" s="421">
        <f t="shared" si="1217"/>
        <v>-833.54451612905109</v>
      </c>
      <c r="DW33" s="706">
        <f t="shared" si="1218"/>
        <v>0.59205456263987732</v>
      </c>
      <c r="DX33" s="421">
        <f>INDEX('SO Januari 2026 rev.2'!$B$6:$BK$51,MATCH(B33,'SO Januari 2026 rev.2'!$B$6:$B$51,0),MATCH($DX$3,'SO Januari 2026 rev.2'!$B$5:$XK$5,0))</f>
        <v>1439.5303225806451</v>
      </c>
      <c r="DY33" s="421">
        <f>INDEX('Summary sales'!$A$6:$CA$50,MATCH($B33,'Summary sales'!$A$6:$A$50,0),MATCH($DX$3,'Summary sales'!$A$7:$CA$7,0))</f>
        <v>1902.8299999999581</v>
      </c>
      <c r="DZ33" s="421">
        <f t="shared" si="1219"/>
        <v>463.29967741931296</v>
      </c>
      <c r="EA33" s="706">
        <f t="shared" si="1220"/>
        <v>1.3218408602805642</v>
      </c>
      <c r="EB33" s="421">
        <f>INDEX('SO Januari 2026 rev.2'!$B$6:$BK$51,MATCH(B33,'SO Januari 2026 rev.2'!$B$6:$B$51,0),MATCH($EB$3,'SO Januari 2026 rev.2'!$B$5:$XK$5,0))</f>
        <v>260.97419354838746</v>
      </c>
      <c r="EC33" s="421">
        <f>INDEX('Summary sales'!$A$6:$CA$50,MATCH($B33,'Summary sales'!$A$6:$A$50,0),MATCH($EB$3,'Summary sales'!$A$7:$CA$7,0))</f>
        <v>399.01000000000931</v>
      </c>
      <c r="ED33" s="421">
        <f t="shared" si="1221"/>
        <v>138.03580645162185</v>
      </c>
      <c r="EE33" s="706">
        <f t="shared" si="1222"/>
        <v>1.5289251192801503</v>
      </c>
      <c r="EF33" s="421">
        <f>INDEX('SO Januari 2026 rev.2'!$B$6:$BK$51,MATCH(B33,'SO Januari 2026 rev.2'!$B$6:$B$51,0),MATCH($EF$3,'SO Januari 2026 rev.2'!$B$5:$XK$5,0))</f>
        <v>11007.047419354845</v>
      </c>
      <c r="EG33" s="421">
        <f>INDEX('Summary sales'!$A$6:$CA$50,MATCH($B33,'Summary sales'!$A$6:$A$50,0),MATCH($EF$3,'Summary sales'!$A$7:$CA$7,0))</f>
        <v>9321.4799999999814</v>
      </c>
      <c r="EH33" s="421">
        <f t="shared" si="1223"/>
        <v>-1685.5674193548639</v>
      </c>
      <c r="EI33" s="706">
        <f t="shared" si="1224"/>
        <v>0.84686470811500691</v>
      </c>
      <c r="EJ33" s="421">
        <f>INDEX('SO Januari 2026 rev.2'!$B$6:$BK$51,MATCH(B33,'SO Januari 2026 rev.2'!$B$6:$B$51,0),MATCH($EJ$3,'SO Januari 2026 rev.2'!$B$5:$XK$5,0))</f>
        <v>2999.5448387096776</v>
      </c>
      <c r="EK33" s="421">
        <f>INDEX('Summary sales'!$A$6:$CA$50,MATCH($B33,'Summary sales'!$A$6:$A$50,0),MATCH($EJ$3,'Summary sales'!$A$7:$CA$7,0))</f>
        <v>1930.3100000000559</v>
      </c>
      <c r="EL33" s="421">
        <f t="shared" si="1225"/>
        <v>-1069.2348387096217</v>
      </c>
      <c r="EM33" s="706">
        <f t="shared" si="1226"/>
        <v>0.64353430396807221</v>
      </c>
      <c r="EN33" s="421">
        <f>INDEX('SO Januari 2026 rev.2'!$B$6:$BK$51,MATCH(B33,'SO Januari 2026 rev.2'!$B$6:$B$51,0),MATCH($EN$3,'SO Januari 2026 rev.2'!$B$5:$XK$5,0))</f>
        <v>3799.6741935483842</v>
      </c>
      <c r="EO33" s="421">
        <f>INDEX('Summary sales'!$A$6:$CA$50,MATCH($B33,'Summary sales'!$A$6:$A$50,0),MATCH($EN$3,'Summary sales'!$A$7:$CA$7,0))</f>
        <v>5040.9799999999814</v>
      </c>
      <c r="EP33" s="421">
        <f t="shared" si="1227"/>
        <v>1241.3058064515972</v>
      </c>
      <c r="EQ33" s="706">
        <f t="shared" si="1228"/>
        <v>1.3266874324538822</v>
      </c>
      <c r="ER33" s="421">
        <f>INDEX('SO Januari 2026 rev.2'!$B$6:$BK$51,MATCH(B33,'SO Januari 2026 rev.2'!$B$6:$B$51,0),MATCH($ER$3,'SO Januari 2026 rev.2'!$B$5:$XK$5,0))</f>
        <v>5500</v>
      </c>
      <c r="ES33" s="421">
        <f>INDEX('Summary sales'!$A$6:$CA$50,MATCH(B33,'Summary sales'!$A$6:$A$50,0),MATCH($ER$3,'Summary sales'!$A$7:$CA$7,0))</f>
        <v>6217.25</v>
      </c>
      <c r="ET33" s="421">
        <f t="shared" si="1229"/>
        <v>717.25</v>
      </c>
      <c r="EU33" s="706">
        <f t="shared" si="1230"/>
        <v>1.1304090909090909</v>
      </c>
      <c r="EV33" s="421">
        <f>INDEX('SO Januari 2026 rev.2'!$B$6:$BK$51,MATCH(B33,'SO Januari 2026 rev.2'!$B$6:$B$51,0),MATCH($EV$3,'SO Januari 2026 rev.2'!$B$5:$XK$5,0))</f>
        <v>5776.689677419351</v>
      </c>
      <c r="EW33" s="421">
        <f>INDEX('Summary sales'!$A$6:$CA$50,MATCH($B33,'Summary sales'!$A$6:$A$50,0),MATCH($EV$3,'Summary sales'!$A$7:$CA$7,0))</f>
        <v>3953.6199999998789</v>
      </c>
      <c r="EX33" s="421">
        <f t="shared" si="1231"/>
        <v>-1823.0696774194721</v>
      </c>
      <c r="EY33" s="706">
        <f t="shared" si="1232"/>
        <v>0.68440927603473045</v>
      </c>
      <c r="EZ33" s="421">
        <f>INDEX('SO Januari 2026 rev.2'!$B$6:$BK$51,MATCH(B33,'SO Januari 2026 rev.2'!$B$6:$B$51,0),MATCH($EZ$3,'SO Januari 2026 rev.2'!$B$5:$XK$5,0))</f>
        <v>24000</v>
      </c>
      <c r="FA33" s="421">
        <f>INDEX('Summary sales'!$A$6:$CA$50,MATCH($B33,'Summary sales'!$A$6:$A$50,0),MATCH($EZ$3,'Summary sales'!$A$7:$CA$7,0))</f>
        <v>17579.240000000224</v>
      </c>
      <c r="FB33" s="421">
        <f t="shared" si="1233"/>
        <v>-6420.7599999997765</v>
      </c>
      <c r="FC33" s="706">
        <f t="shared" si="1234"/>
        <v>0.7324683333333426</v>
      </c>
      <c r="FD33" s="421">
        <f>INDEX('SO Januari 2026 rev.2'!$B$6:$BK$51,MATCH(B33,'SO Januari 2026 rev.2'!$B$6:$B$51,0),MATCH($FD$3,'SO Januari 2026 rev.2'!$B$5:$XK$5,0))</f>
        <v>8000</v>
      </c>
      <c r="FE33" s="421">
        <f>INDEX('Summary sales'!$A$6:$CA$50,MATCH(B33,'Summary sales'!$A$6:$A$50,0),MATCH($FD$3,'Summary sales'!$A$7:$CA$7,0))</f>
        <v>5345.5400000000373</v>
      </c>
      <c r="FF33" s="421">
        <f t="shared" si="1235"/>
        <v>-2654.4599999999627</v>
      </c>
      <c r="FG33" s="706">
        <f t="shared" si="1236"/>
        <v>0.66819250000000463</v>
      </c>
      <c r="FH33" s="421">
        <f>INDEX('SO Januari 2026 rev.2'!$B$6:$BK$51,MATCH(B33,'SO Januari 2026 rev.2'!$B$6:$B$51,0),MATCH($FH$3,'SO Januari 2026 rev.2'!$B$5:$XK$5,0))</f>
        <v>2105.6477419354865</v>
      </c>
      <c r="FI33" s="421">
        <f>INDEX('Summary sales'!$A$6:$CA$50,MATCH(B33,'Summary sales'!$A$6:$A$50,0),MATCH($FH$3,'Summary sales'!$A$7:$CA$7,0))</f>
        <v>3289.7000000001863</v>
      </c>
      <c r="FJ33" s="421">
        <f t="shared" si="1237"/>
        <v>1184.0522580646998</v>
      </c>
      <c r="FK33" s="706">
        <f t="shared" si="1238"/>
        <v>1.5623220990308346</v>
      </c>
      <c r="FL33" s="421">
        <f>INDEX('SO Januari 2026 rev.2'!$B$6:$BK$51,MATCH(B33,'SO Januari 2026 rev.2'!$B$6:$B$51,0),MATCH($FL$3,'SO Januari 2026 rev.2'!$B$5:$XK$5,0))</f>
        <v>0</v>
      </c>
      <c r="FM33" s="421">
        <f>INDEX('Summary sales'!$A$6:$CA$50,MATCH(B33,'Summary sales'!$A$6:$A$50,0),MATCH($FL$3,'Summary sales'!$A$7:$CA$7,0))</f>
        <v>0</v>
      </c>
      <c r="FN33" s="421">
        <f t="shared" si="1239"/>
        <v>0</v>
      </c>
      <c r="FO33" s="706" t="e">
        <f t="shared" si="1240"/>
        <v>#DIV/0!</v>
      </c>
      <c r="FP33" s="421">
        <f>INDEX('SO Januari 2026 rev.2'!$B$6:$BK$51,MATCH(B33,'SO Januari 2026 rev.2'!$B$6:$B$51,0),MATCH($FP$3,'SO Januari 2026 rev.2'!$B$5:$XK$5,0))</f>
        <v>0</v>
      </c>
      <c r="FQ33" s="421">
        <f>INDEX('Summary sales'!$A$6:$CA$50,MATCH(B33,'Summary sales'!$A$6:$A$50,0),MATCH($FP$3,'Summary sales'!$A$7:$CA$7,0))</f>
        <v>0</v>
      </c>
      <c r="FR33" s="421">
        <f t="shared" si="1241"/>
        <v>0</v>
      </c>
      <c r="FS33" s="706" t="e">
        <f t="shared" si="1242"/>
        <v>#DIV/0!</v>
      </c>
      <c r="FT33" s="421">
        <f>INDEX('SO Januari 2026 rev.2'!$B$6:$BK$51,MATCH(B33,'SO Januari 2026 rev.2'!$B$6:$B$51,0),MATCH($FT$3,'SO Januari 2026 rev.2'!$B$5:$XK$5,0))</f>
        <v>726.8151612903232</v>
      </c>
      <c r="FU33" s="421">
        <f>INDEX('Summary sales'!$A$6:$CA$50,MATCH(B33,'Summary sales'!$A$6:$A$50,0),MATCH($FT$3,'Summary sales'!$A$7:$CA$7,0))</f>
        <v>584.34999999997672</v>
      </c>
      <c r="FV33" s="421">
        <f t="shared" si="1243"/>
        <v>-142.46516129034649</v>
      </c>
      <c r="FW33" s="706">
        <f t="shared" si="1244"/>
        <v>0.80398708106552641</v>
      </c>
      <c r="FX33" s="421">
        <f>INDEX('SO Januari 2026 rev.2'!$B$6:$BK$51,MATCH(B33,'SO Januari 2026 rev.2'!$B$6:$B$51,0),MATCH($FX$3,'SO Januari 2026 rev.2'!$B$5:$XK$5,0))</f>
        <v>0</v>
      </c>
      <c r="FY33" s="421">
        <f>INDEX('Summary sales'!$A$6:$CA$50,MATCH(B33,'Summary sales'!$A$6:$A$50,0),MATCH($FX$3,'Summary sales'!$A$7:$CA$7,0))</f>
        <v>0</v>
      </c>
      <c r="FZ33" s="421">
        <f t="shared" si="1245"/>
        <v>0</v>
      </c>
      <c r="GA33" s="706" t="e">
        <f t="shared" si="1246"/>
        <v>#DIV/0!</v>
      </c>
      <c r="GB33" s="421">
        <f>INDEX('SO Januari 2026 rev.2'!$B$6:$BK$51,MATCH(B33,'SO Januari 2026 rev.2'!$B$6:$B$51,0),MATCH($GB$3,'SO Januari 2026 rev.2'!$B$5:$XK$5,0))</f>
        <v>3018.0416129032269</v>
      </c>
      <c r="GC33" s="421">
        <f>INDEX('Summary sales'!$A$6:$CA$50,MATCH(B33,'Summary sales'!$A$6:$A$50,0),MATCH($GB$3,'Summary sales'!$A$7:$CA$7,0))</f>
        <v>3560.5600000000559</v>
      </c>
      <c r="GD33" s="421">
        <f t="shared" si="1247"/>
        <v>542.51838709682897</v>
      </c>
      <c r="GE33" s="706">
        <f t="shared" si="1248"/>
        <v>1.1797584184317955</v>
      </c>
      <c r="GF33" s="421">
        <f>INDEX('SO Januari 2026 rev.2'!$B$6:$BK$51,MATCH(B33,'SO Januari 2026 rev.2'!$B$6:$B$51,0),MATCH($GF$3,'SO Januari 2026 rev.2'!$B$5:$XK$5,0))</f>
        <v>2044.9996774193546</v>
      </c>
      <c r="GG33" s="421">
        <f>INDEX('Summary sales'!$A$6:$CA$50,MATCH(B33,'Summary sales'!$A$6:$A$50,0),MATCH($GF$3,'Summary sales'!$A$7:$CA$7,0))</f>
        <v>2361.9500000001863</v>
      </c>
      <c r="GH33" s="421">
        <f t="shared" si="1249"/>
        <v>316.95032258083165</v>
      </c>
      <c r="GI33" s="706">
        <f t="shared" si="1250"/>
        <v>1.1549879572503408</v>
      </c>
      <c r="GJ33" s="421">
        <f>INDEX('SO Januari 2026 rev.2'!$B$6:$BK$51,MATCH(B33,'SO Januari 2026 rev.2'!$B$6:$B$51,0),MATCH($GJ$3,'SO Januari 2026 rev.2'!$B$5:$XK$5,0))</f>
        <v>369.61070967741654</v>
      </c>
      <c r="GK33" s="421">
        <f>INDEX('Summary sales'!$A$6:$CA$50,MATCH(B33,'Summary sales'!$A$6:$A$50,0),MATCH($GJ$3,'Summary sales'!$A$7:$CA$7,0))</f>
        <v>942.63300000003073</v>
      </c>
      <c r="GL33" s="421">
        <f t="shared" si="1251"/>
        <v>573.02229032261425</v>
      </c>
      <c r="GM33" s="706">
        <f t="shared" si="1252"/>
        <v>2.5503400613654521</v>
      </c>
      <c r="GN33" s="421">
        <f>INDEX('SO Januari 2026 rev.2'!$B$6:$BK$51,MATCH(B33,'SO Januari 2026 rev.2'!$B$6:$B$51,0),MATCH($GN$3,'SO Januari 2026 rev.2'!$B$5:$XK$5,0))</f>
        <v>0</v>
      </c>
      <c r="GO33" s="421">
        <f>INDEX('Summary sales'!$A$6:$CA$50,MATCH(B33,'Summary sales'!$A$6:$A$50,0),MATCH($GN$3,'Summary sales'!$A$7:$CA$7,0))</f>
        <v>0</v>
      </c>
      <c r="GP33" s="421">
        <f t="shared" si="1253"/>
        <v>0</v>
      </c>
      <c r="GQ33" s="706" t="e">
        <f t="shared" si="1254"/>
        <v>#DIV/0!</v>
      </c>
      <c r="GR33" s="421">
        <f>INDEX('SO Januari 2026 rev.2'!$B$6:$BK$51,MATCH(B33,'SO Januari 2026 rev.2'!$B$6:$B$51,0),MATCH($GR$3,'SO Januari 2026 rev.2'!$B$5:$XK$5,0))</f>
        <v>3500</v>
      </c>
      <c r="GS33" s="421">
        <f>INDEX('Summary sales'!$A$6:$CA$50,MATCH($B33,'Summary sales'!$A$6:$A$50,0),MATCH($GR$3,'Summary sales'!$A$7:$CA$7,0))</f>
        <v>5170.7029999997467</v>
      </c>
      <c r="GT33" s="421">
        <f t="shared" si="1255"/>
        <v>1670.7029999997467</v>
      </c>
      <c r="GU33" s="706">
        <f t="shared" si="1256"/>
        <v>1.4773437142856418</v>
      </c>
      <c r="GV33" s="421">
        <f>INDEX('SO Januari 2026 rev.2'!$B$6:$BK$51,MATCH(B33,'SO Januari 2026 rev.2'!$B$6:$B$51,0),MATCH($GV$3,'SO Januari 2026 rev.2'!$B$5:$XK$5,0))</f>
        <v>1121.900322580635</v>
      </c>
      <c r="GW33" s="421">
        <f>INDEX('Summary sales'!$A$6:$CA$50,MATCH($B33,'Summary sales'!$A$6:$A$50,0),MATCH($GV$3,'Summary sales'!$A$7:$CA$7,0))</f>
        <v>1664.5699999998324</v>
      </c>
      <c r="GX33" s="421">
        <f t="shared" si="1257"/>
        <v>542.66967741919734</v>
      </c>
      <c r="GY33" s="706">
        <f t="shared" si="1258"/>
        <v>1.4837057860638896</v>
      </c>
      <c r="GZ33" s="421">
        <f>INDEX('SO Januari 2026 rev.2'!$B$6:$BK$51,MATCH(B33,'SO Januari 2026 rev.2'!$B$6:$B$51,0),MATCH($GZ$3,'SO Januari 2026 rev.2'!$B$5:$XK$5,0))</f>
        <v>1500</v>
      </c>
      <c r="HA33" s="421">
        <f>INDEX('Summary sales'!$A$6:$CA$50,MATCH(B33,'Summary sales'!$A$6:$A$50,0),MATCH($GZ$3,'Summary sales'!$A$7:$CA$7,0))</f>
        <v>1783.7619999999879</v>
      </c>
      <c r="HB33" s="421">
        <f t="shared" si="1259"/>
        <v>283.76199999998789</v>
      </c>
      <c r="HC33" s="706">
        <f t="shared" si="1260"/>
        <v>1.1891746666666585</v>
      </c>
      <c r="HD33" s="421">
        <f>INDEX('SO Januari 2026 rev.2'!$B$6:$BK$51,MATCH(B33,'SO Januari 2026 rev.2'!$B$6:$B$51,0),MATCH($HD$3,'SO Januari 2026 rev.2'!$B$5:$XK$5,0))</f>
        <v>2549.7025806451697</v>
      </c>
      <c r="HE33" s="421">
        <f>INDEX('Summary sales'!$A$6:$CA$50,MATCH(B33,'Summary sales'!$A$6:$A$50,0),MATCH($HD$3,'Summary sales'!$A$7:$CA$7,0))</f>
        <v>1025.7599999997765</v>
      </c>
      <c r="HF33" s="421">
        <f t="shared" si="1261"/>
        <v>-1523.9425806453933</v>
      </c>
      <c r="HG33" s="706">
        <f t="shared" si="1262"/>
        <v>0.40230574647660317</v>
      </c>
      <c r="HH33" s="421">
        <f>INDEX('SO Januari 2026 rev.2'!$B$6:$BK$51,MATCH(B33,'SO Januari 2026 rev.2'!$B$6:$B$51,0),MATCH($HH$3,'SO Januari 2026 rev.2'!$B$5:$XK$5,0))</f>
        <v>0</v>
      </c>
      <c r="HI33" s="421">
        <f>INDEX('Summary sales'!$A$6:$CA$50,MATCH(B33,'Summary sales'!$A$6:$A$50,0),MATCH($HH$3,'Summary sales'!$A$7:$CA$7,0))</f>
        <v>0</v>
      </c>
      <c r="HJ33" s="421">
        <f t="shared" si="1263"/>
        <v>0</v>
      </c>
      <c r="HK33" s="707" t="e">
        <f t="shared" si="1264"/>
        <v>#DIV/0!</v>
      </c>
    </row>
    <row r="34" spans="1:219" s="451" customFormat="1" ht="15" customHeight="1">
      <c r="A34" s="769"/>
      <c r="B34" s="463">
        <f t="shared" ref="B34:B35" si="1265">B33+1</f>
        <v>46046</v>
      </c>
      <c r="C34" s="463" t="str">
        <f t="shared" ref="C34:C35" si="1266">TEXT(B34,"ddd")</f>
        <v>Sab</v>
      </c>
      <c r="D34" s="421">
        <f>SUMIF($H$4:$HJ$4,$D$4,H34:HJ34)</f>
        <v>165505.47038709672</v>
      </c>
      <c r="E34" s="421">
        <f ca="1">SUMIF($H$4:$HJ$4,$E$4,H34:HJ34)</f>
        <v>135671.04299999512</v>
      </c>
      <c r="F34" s="421">
        <f t="shared" ref="F34:F35" ca="1" si="1267">E34-D34</f>
        <v>-29834.427387101605</v>
      </c>
      <c r="G34" s="706">
        <f t="shared" ref="G34:G35" ca="1" si="1268">E34/D34</f>
        <v>0.81973751491523161</v>
      </c>
      <c r="H34" s="421">
        <f>INDEX('SO Januari 2026 rev.2'!$B$6:$BK$51,MATCH(B34,'SO Januari 2026 rev.2'!$B$6:$B$51,0),MATCH($H$3,'SO Januari 2026 rev.2'!$B$5:$XK$5,0))</f>
        <v>812.17000000000064</v>
      </c>
      <c r="I34" s="421">
        <f>INDEX('Summary sales'!$A$6:$CA$50,MATCH(B34,'Summary sales'!$A$6:$A$50,0),MATCH($H$3,'Summary sales'!$A$7:$CA$7,0))</f>
        <v>1119.6699999999255</v>
      </c>
      <c r="J34" s="421">
        <f t="shared" ref="J34:J35" si="1269">I34-H34</f>
        <v>307.49999999992485</v>
      </c>
      <c r="K34" s="706">
        <f t="shared" ref="K34:K35" si="1270">I34/H34</f>
        <v>1.3786153145276538</v>
      </c>
      <c r="L34" s="421">
        <f>INDEX('SO Januari 2026 rev.2'!$B$6:$BK$51,MATCH(B34,'SO Januari 2026 rev.2'!$B$6:$B$51,0),MATCH($L$3,'SO Januari 2026 rev.2'!$B$5:$XK$5,0))</f>
        <v>3000</v>
      </c>
      <c r="M34" s="421">
        <f>INDEX('Summary sales'!$A$6:$CA$50,MATCH($B34,'Summary sales'!$A$6:$A$50,0),MATCH($L$3,'Summary sales'!$A$7:$CA$7,0))</f>
        <v>193.81000000052154</v>
      </c>
      <c r="N34" s="421">
        <f t="shared" ref="N34:N35" si="1271">M34-L34</f>
        <v>-2806.1899999994785</v>
      </c>
      <c r="O34" s="706">
        <f t="shared" ref="O34:O35" si="1272">M34/L34</f>
        <v>6.4603333333507179E-2</v>
      </c>
      <c r="P34" s="421">
        <f>INDEX('SO Januari 2026 rev.2'!$B$6:$BK$51,MATCH(B34,'SO Januari 2026 rev.2'!$B$6:$B$51,0),MATCH($P$3,'SO Januari 2026 rev.2'!$B$5:$XK$5,0))</f>
        <v>1129.7312903225857</v>
      </c>
      <c r="Q34" s="421">
        <f>INDEX('Summary sales'!$A$6:$CA$50,MATCH($B34,'Summary sales'!$A$6:$A$50,0),MATCH($P$3,'Summary sales'!$A$7:$CA$7,0))</f>
        <v>848.14000000013039</v>
      </c>
      <c r="R34" s="421">
        <f t="shared" ref="R34:R35" si="1273">Q34-P34</f>
        <v>-281.59129032245528</v>
      </c>
      <c r="S34" s="706">
        <f t="shared" ref="S34:S35" si="1274">Q34/P34</f>
        <v>0.75074489594596505</v>
      </c>
      <c r="T34" s="421">
        <f>INDEX('SO Januari 2026 rev.2'!$B$6:$BK$51,MATCH(B34,'SO Januari 2026 rev.2'!$B$6:$B$51,0),MATCH($T$3,'SO Januari 2026 rev.2'!$B$5:$XK$5,0))</f>
        <v>3282.5161290322658</v>
      </c>
      <c r="U34" s="421">
        <f>INDEX('Summary sales'!$A$6:$CA$50,MATCH($B34,'Summary sales'!$A$6:$A$50,0),MATCH($T$3,'Summary sales'!$A$7:$CA$7,0))</f>
        <v>3521.910000000149</v>
      </c>
      <c r="V34" s="421">
        <f t="shared" ref="V34:V35" si="1275">U34-T34</f>
        <v>239.39387096788323</v>
      </c>
      <c r="W34" s="706">
        <f t="shared" ref="W34:W35" si="1276">U34/T34</f>
        <v>1.0729299907624399</v>
      </c>
      <c r="X34" s="421">
        <f>INDEX('SO Januari 2026 rev.2'!$B$6:$BK$51,MATCH(B34,'SO Januari 2026 rev.2'!$B$6:$B$51,0),MATCH($X$3,'SO Januari 2026 rev.2'!$B$5:$XK$5,0))</f>
        <v>644.02064516129076</v>
      </c>
      <c r="Y34" s="421">
        <f>INDEX('Summary sales'!$A$6:$CA$50,MATCH($B34,'Summary sales'!$A$6:$A$50,0),MATCH($X$3,'Summary sales'!$A$7:$CA$7,0))</f>
        <v>535.65000000002328</v>
      </c>
      <c r="Z34" s="421">
        <f t="shared" ref="Z34:Z35" si="1277">Y34-X34</f>
        <v>-108.37064516126748</v>
      </c>
      <c r="AA34" s="706">
        <f t="shared" ref="AA34:AA35" si="1278">Y34/X34</f>
        <v>0.8317279950953641</v>
      </c>
      <c r="AB34" s="421">
        <f>INDEX('SO Januari 2026 rev.2'!$B$6:$BK$51,MATCH(B34,'SO Januari 2026 rev.2'!$B$6:$B$51,0),MATCH($AB$3,'SO Januari 2026 rev.2'!$B$5:$XK$5,0))</f>
        <v>5500</v>
      </c>
      <c r="AC34" s="421">
        <f>INDEX('Summary sales'!$A$6:$CA$50,MATCH($B34,'Summary sales'!$A$6:$A$50,0),MATCH($AB$3,'Summary sales'!$A$7:$CA$7,0))</f>
        <v>5751.2999999998137</v>
      </c>
      <c r="AD34" s="421">
        <f t="shared" ref="AD34:AD35" si="1279">AC34-AB34</f>
        <v>251.29999999981374</v>
      </c>
      <c r="AE34" s="706">
        <f t="shared" ref="AE34:AE35" si="1280">AC34/AB34</f>
        <v>1.0456909090908753</v>
      </c>
      <c r="AF34" s="421">
        <f>INDEX('SO Januari 2026 rev.2'!$B$6:$BK$51,MATCH(B34,'SO Januari 2026 rev.2'!$B$6:$B$51,0),MATCH($AF$3,'SO Januari 2026 rev.2'!$B$5:$XK$5,0))</f>
        <v>166.97064516129021</v>
      </c>
      <c r="AG34" s="421">
        <f>INDEX('Summary sales'!$A$6:$CA$50,MATCH($B34,'Summary sales'!$A$6:$A$50,0),MATCH($AF$3,'Summary sales'!$A$7:$CA$7,0))</f>
        <v>548.55999999999767</v>
      </c>
      <c r="AH34" s="421">
        <f t="shared" ref="AH34:AH35" si="1281">AG34-AF34</f>
        <v>381.58935483870744</v>
      </c>
      <c r="AI34" s="706">
        <f t="shared" ref="AI34:AI35" si="1282">AG34/AF34</f>
        <v>3.2853679128453988</v>
      </c>
      <c r="AJ34" s="421">
        <f>INDEX('SO Januari 2026 rev.2'!$B$6:$BK$51,MATCH(B34,'SO Januari 2026 rev.2'!$B$6:$B$51,0),MATCH($AJ$3,'SO Januari 2026 rev.2'!$B$5:$XK$5,0))</f>
        <v>603.76322580644887</v>
      </c>
      <c r="AK34" s="421">
        <f>INDEX('Summary sales'!$A$6:$CA$50,MATCH($B34,'Summary sales'!$A$6:$A$50,0),MATCH($AJ$3,'Summary sales'!$A$7:$CA$7,0))</f>
        <v>523.42999999993481</v>
      </c>
      <c r="AL34" s="421">
        <f t="shared" ref="AL34:AL35" si="1283">AK34-AJ34</f>
        <v>-80.333225806514065</v>
      </c>
      <c r="AM34" s="706">
        <f t="shared" ref="AM34:AM35" si="1284">AK34/AJ34</f>
        <v>0.86694581191291886</v>
      </c>
      <c r="AN34" s="421">
        <f>INDEX('SO Januari 2026 rev.2'!$B$6:$BK$51,MATCH(B34,'SO Januari 2026 rev.2'!$B$6:$B$51,0),MATCH($AN$3,'SO Januari 2026 rev.2'!$B$5:$XK$5,0))</f>
        <v>673.27548387096704</v>
      </c>
      <c r="AO34" s="421">
        <f>INDEX('Summary sales'!$A$6:$CA$50,MATCH($B34,'Summary sales'!$A$6:$A$50,0),MATCH($AN$3,'Summary sales'!$A$7:$CA$7,0))</f>
        <v>506.22999999998137</v>
      </c>
      <c r="AP34" s="421">
        <f t="shared" ref="AP34:AP35" si="1285">AO34-AN34</f>
        <v>-167.04548387098566</v>
      </c>
      <c r="AQ34" s="706">
        <f t="shared" ref="AQ34:AQ35" si="1286">AO34/AN34</f>
        <v>0.75189133144940135</v>
      </c>
      <c r="AR34" s="421">
        <f>INDEX('SO Januari 2026 rev.2'!$B$6:$BK$51,MATCH(B34,'SO Januari 2026 rev.2'!$B$6:$B$51,0),MATCH($AR$3,'SO Januari 2026 rev.2'!$B$5:$XK$5,0))</f>
        <v>4514.1990322580623</v>
      </c>
      <c r="AS34" s="421">
        <f>INDEX('Summary sales'!$A$6:$CA$50,MATCH($B34,'Summary sales'!$A$6:$A$50,0),MATCH($AR$3,'Summary sales'!$A$7:$CA$7,0))</f>
        <v>0</v>
      </c>
      <c r="AT34" s="421">
        <f t="shared" ref="AT34:AT35" si="1287">AS34-AR34</f>
        <v>-4514.1990322580623</v>
      </c>
      <c r="AU34" s="706">
        <f t="shared" ref="AU34:AU35" si="1288">AS34/AR34</f>
        <v>0</v>
      </c>
      <c r="AV34" s="421">
        <f>INDEX('SO Januari 2026 rev.2'!$B$6:$BK$51,MATCH(B34,'SO Januari 2026 rev.2'!$B$6:$B$51,0),MATCH($AV$3,'SO Januari 2026 rev.2'!$B$5:$XK$5,0))</f>
        <v>6823.0622580645213</v>
      </c>
      <c r="AW34" s="421">
        <f ca="1">INDEX('Summary sales'!$A$6:$CA$50,MATCH($B34,'Summary sales'!$A$6:$A$50,0),MATCH($AV$3,'Summary sales'!$A$7:$CA$7,0))</f>
        <v>4842</v>
      </c>
      <c r="AX34" s="421">
        <f t="shared" ref="AX34:AX35" ca="1" si="1289">AW34-AV34</f>
        <v>-1981.0622580645213</v>
      </c>
      <c r="AY34" s="706">
        <f t="shared" ref="AY34:AY35" ca="1" si="1290">AW34/AV34</f>
        <v>0.70965203260119691</v>
      </c>
      <c r="AZ34" s="421">
        <f>INDEX('SO Januari 2026 rev.2'!$B$6:$BK$51,MATCH(B34,'SO Januari 2026 rev.2'!$B$6:$B$51,0),MATCH($AZ$3,'SO Januari 2026 rev.2'!$B$5:$XK$5,0))</f>
        <v>2874.3264516129029</v>
      </c>
      <c r="BA34" s="421">
        <f>INDEX('Summary sales'!$A$6:$CA$50,MATCH($B34,'Summary sales'!$A$6:$A$50,0),MATCH($AZ$3,'Summary sales'!$A$7:$CA$7,0))</f>
        <v>1506.6199999999953</v>
      </c>
      <c r="BB34" s="421">
        <f t="shared" ref="BB34:BB35" si="1291">BA34-AZ34</f>
        <v>-1367.7064516129076</v>
      </c>
      <c r="BC34" s="706">
        <f t="shared" ref="BC34:BC35" si="1292">BA34/AZ34</f>
        <v>0.52416453919302342</v>
      </c>
      <c r="BD34" s="421">
        <f>INDEX('SO Januari 2026 rev.2'!$B$6:$BK$51,MATCH(B34,'SO Januari 2026 rev.2'!$B$6:$B$51,0),MATCH($BD$3,'SO Januari 2026 rev.2'!$B$5:$XK$5,0))</f>
        <v>500</v>
      </c>
      <c r="BE34" s="421">
        <f>INDEX('Summary sales'!$A$6:$CA$50,MATCH($B34,'Summary sales'!$A$6:$A$50,0),MATCH($BD$3,'Summary sales'!$A$7:$CA$7,0))</f>
        <v>0</v>
      </c>
      <c r="BF34" s="421">
        <f t="shared" ref="BF34:BF35" si="1293">BE34-BD34</f>
        <v>-500</v>
      </c>
      <c r="BG34" s="706">
        <f t="shared" ref="BG34:BG35" si="1294">BE34/BD34</f>
        <v>0</v>
      </c>
      <c r="BH34" s="421">
        <f>INDEX('SO Januari 2026 rev.2'!$B$6:$BK$51,MATCH(B34,'SO Januari 2026 rev.2'!$B$6:$B$51,0),MATCH($BH$3,'SO Januari 2026 rev.2'!$B$5:$XK$5,0))</f>
        <v>3600</v>
      </c>
      <c r="BI34" s="421">
        <f>INDEX('Summary sales'!$A$6:$CA$50,MATCH($B34,'Summary sales'!$A$6:$A$50,0),MATCH($BH$3,'Summary sales'!$A$7:$CA$7,0))</f>
        <v>1272.0400000000373</v>
      </c>
      <c r="BJ34" s="421">
        <f t="shared" ref="BJ34:BJ35" si="1295">BI34-BH34</f>
        <v>-2327.9599999999627</v>
      </c>
      <c r="BK34" s="706">
        <f t="shared" ref="BK34:BK35" si="1296">BI34/BH34</f>
        <v>0.35334444444445479</v>
      </c>
      <c r="BL34" s="421">
        <f>INDEX('SO Januari 2026 rev.2'!$B$6:$BK$51,MATCH(B34,'SO Januari 2026 rev.2'!$B$6:$B$51,0),MATCH($BL$3,'SO Januari 2026 rev.2'!$B$5:$XK$5,0))</f>
        <v>8706.0570967741915</v>
      </c>
      <c r="BM34" s="421">
        <f>INDEX('Summary sales'!$A$6:$CA$50,MATCH($B34,'Summary sales'!$A$6:$A$50,0),MATCH($BL$3,'Summary sales'!$A$7:$CA$7,0))</f>
        <v>8307.2800000000279</v>
      </c>
      <c r="BN34" s="421">
        <f t="shared" ref="BN34:BN35" si="1297">BM34-BL34</f>
        <v>-398.77709677416351</v>
      </c>
      <c r="BO34" s="706">
        <f t="shared" ref="BO34:BO35" si="1298">BM34/BL34</f>
        <v>0.95419544205356521</v>
      </c>
      <c r="BP34" s="421">
        <f>INDEX('SO Januari 2026 rev.2'!$B$6:$BK$51,MATCH(B34,'SO Januari 2026 rev.2'!$B$6:$B$51,0),MATCH($BP$3,'SO Januari 2026 rev.2'!$B$5:$XK$5,0))</f>
        <v>926.09448387096791</v>
      </c>
      <c r="BQ34" s="421">
        <f>INDEX('Summary sales'!$A$6:$CA$50,MATCH($B34,'Summary sales'!$A$6:$A$50,0),MATCH($BP$3,'Summary sales'!$A$7:$CA$7,0))</f>
        <v>0</v>
      </c>
      <c r="BR34" s="421">
        <f t="shared" ref="BR34:BR35" si="1299">BQ34-BP34</f>
        <v>-926.09448387096791</v>
      </c>
      <c r="BS34" s="706">
        <f t="shared" ref="BS34:BS35" si="1300">BQ34/BP34</f>
        <v>0</v>
      </c>
      <c r="BT34" s="421">
        <f>INDEX('SO Januari 2026 rev.2'!$B$6:$BK$51,MATCH(B34,'SO Januari 2026 rev.2'!$B$6:$B$51,0),MATCH($BT$3,'SO Januari 2026 rev.2'!$B$5:$XK$5,0))</f>
        <v>5500</v>
      </c>
      <c r="BU34" s="421">
        <f ca="1">INDEX('Summary sales'!$A$6:$CA$50,MATCH($B34,'Summary sales'!$A$6:$A$50,0),MATCH($BT$3,'Summary sales'!$A$7:$CA$7,0))</f>
        <v>2694.04</v>
      </c>
      <c r="BV34" s="421">
        <f t="shared" ref="BV34:BV35" ca="1" si="1301">BU34-BT34</f>
        <v>-2805.96</v>
      </c>
      <c r="BW34" s="706">
        <f t="shared" ref="BW34:BW35" ca="1" si="1302">BU34/BT34</f>
        <v>0.48982545454545456</v>
      </c>
      <c r="BX34" s="421">
        <f>INDEX('SO Januari 2026 rev.2'!$B$6:$BK$51,MATCH(B34,'SO Januari 2026 rev.2'!$B$6:$B$51,0),MATCH($BX$3,'SO Januari 2026 rev.2'!$B$5:$XK$5,0))</f>
        <v>70.054838709677327</v>
      </c>
      <c r="BY34" s="421">
        <f>INDEX('Summary sales'!$A$6:$CA$50,MATCH($B34,'Summary sales'!$A$6:$A$50,0),MATCH($BX$3,'Summary sales'!$A$7:$CA$7,0))</f>
        <v>0</v>
      </c>
      <c r="BZ34" s="421">
        <f t="shared" ref="BZ34:BZ35" si="1303">BY34-BX34</f>
        <v>-70.054838709677327</v>
      </c>
      <c r="CA34" s="706">
        <f t="shared" ref="CA34:CA35" si="1304">BY34/BX34</f>
        <v>0</v>
      </c>
      <c r="CB34" s="421">
        <f>INDEX('SO Januari 2026 rev.2'!$B$6:$BK$51,MATCH(B34,'SO Januari 2026 rev.2'!$B$6:$B$51,0),MATCH($CB$3,'SO Januari 2026 rev.2'!$B$5:$XK$5,0))</f>
        <v>89.451612903225808</v>
      </c>
      <c r="CC34" s="421">
        <f>INDEX('Summary sales'!$A$6:$CA$50,MATCH($B34,'Summary sales'!$A$6:$A$50,0),MATCH($CB$3,'Summary sales'!$A$7:$CA$7,0))</f>
        <v>70.379000000000815</v>
      </c>
      <c r="CD34" s="421">
        <f t="shared" ref="CD34:CD35" si="1305">CC34-CB34</f>
        <v>-19.072612903224993</v>
      </c>
      <c r="CE34" s="706">
        <f t="shared" ref="CE34:CE35" si="1306">CC34/CB34</f>
        <v>0.78678290659936001</v>
      </c>
      <c r="CF34" s="421">
        <f>INDEX('SO Januari 2026 rev.2'!$B$6:$BK$51,MATCH(B34,'SO Januari 2026 rev.2'!$B$6:$B$51,0),MATCH($CF$3,'SO Januari 2026 rev.2'!$B$5:$XK$5,0))</f>
        <v>3500</v>
      </c>
      <c r="CG34" s="421">
        <f>INDEX('Summary sales'!$A$6:$CA$50,MATCH($B34,'Summary sales'!$A$6:$A$50,0),MATCH($CF$3,'Summary sales'!$A$7:$CA$7,0))</f>
        <v>3559.0999999996275</v>
      </c>
      <c r="CH34" s="421">
        <f t="shared" ref="CH34:CH35" si="1307">CG34-CF34</f>
        <v>59.099999999627471</v>
      </c>
      <c r="CI34" s="706">
        <f t="shared" ref="CI34:CI35" si="1308">CG34/CF34</f>
        <v>1.0168857142856078</v>
      </c>
      <c r="CJ34" s="421">
        <f>INDEX('SO Januari 2026 rev.2'!$B$6:$BK$51,MATCH(B34,'SO Januari 2026 rev.2'!$B$6:$B$51,0),MATCH($CJ$3,'SO Januari 2026 rev.2'!$B$5:$XK$5,0))</f>
        <v>0</v>
      </c>
      <c r="CK34" s="421">
        <f>INDEX('Summary sales'!$A$6:$CA$50,MATCH($B34,'Summary sales'!$A$6:$A$50,0),MATCH($CJ$3,'Summary sales'!$A$7:$CA$7,0))</f>
        <v>0</v>
      </c>
      <c r="CL34" s="421">
        <f t="shared" ref="CL34:CL35" si="1309">CK34-CJ34</f>
        <v>0</v>
      </c>
      <c r="CM34" s="706" t="e">
        <f t="shared" ref="CM34:CM35" si="1310">CK34/CJ34</f>
        <v>#DIV/0!</v>
      </c>
      <c r="CN34" s="421">
        <f>INDEX('SO Januari 2026 rev.2'!$B$6:$BK$51,MATCH(B34,'SO Januari 2026 rev.2'!$B$6:$B$51,0),MATCH($CN$3,'SO Januari 2026 rev.2'!$B$5:$XK$5,0))</f>
        <v>2901.4806451612722</v>
      </c>
      <c r="CO34" s="421">
        <f>INDEX('Summary sales'!$A$6:$CA$50,MATCH($B34,'Summary sales'!$A$6:$A$50,0),MATCH($CN$3,'Summary sales'!$A$7:$CA$7,0))</f>
        <v>0</v>
      </c>
      <c r="CP34" s="421">
        <f t="shared" ref="CP34:CP35" si="1311">CO34-CN34</f>
        <v>-2901.4806451612722</v>
      </c>
      <c r="CQ34" s="706">
        <f t="shared" ref="CQ34:CQ35" si="1312">CO34/CN34</f>
        <v>0</v>
      </c>
      <c r="CR34" s="421">
        <f>INDEX('SO Januari 2026 rev.2'!$B$6:$BK$51,MATCH(B34,'SO Januari 2026 rev.2'!$B$6:$B$51,0),MATCH($CR$3,'SO Januari 2026 rev.2'!$B$5:$XK$5,0))</f>
        <v>3500</v>
      </c>
      <c r="CS34" s="421">
        <f>INDEX('Summary sales'!$A$6:$CA$50,MATCH($B34,'Summary sales'!$A$6:$A$50,0),MATCH($CR$3,'Summary sales'!$A$7:$CA$7,0))</f>
        <v>3109.7700000000186</v>
      </c>
      <c r="CT34" s="421">
        <f t="shared" ref="CT34:CT35" si="1313">CS34-CR34</f>
        <v>-390.22999999998137</v>
      </c>
      <c r="CU34" s="706">
        <f t="shared" ref="CU34:CU35" si="1314">CS34/CR34</f>
        <v>0.88850571428571956</v>
      </c>
      <c r="CV34" s="421">
        <f>INDEX('SO Januari 2026 rev.2'!$B$6:$BK$51,MATCH(B34,'SO Januari 2026 rev.2'!$B$6:$B$51,0),MATCH($CV$3,'SO Januari 2026 rev.2'!$B$5:$XK$5,0))</f>
        <v>0</v>
      </c>
      <c r="CW34" s="421">
        <f>INDEX('Summary sales'!$A$6:$CA$50,MATCH($B34,'Summary sales'!$A$6:$A$50,0),MATCH($CV$3,'Summary sales'!$A$7:$CA$7,0))</f>
        <v>0</v>
      </c>
      <c r="CX34" s="421">
        <f t="shared" ref="CX34:CX35" si="1315">CW34-CV34</f>
        <v>0</v>
      </c>
      <c r="CY34" s="706" t="e">
        <f t="shared" ref="CY34:CY35" si="1316">CW34/CV34</f>
        <v>#DIV/0!</v>
      </c>
      <c r="CZ34" s="421">
        <f>INDEX('SO Januari 2026 rev.2'!$B$6:$BK$51,MATCH(B34,'SO Januari 2026 rev.2'!$B$6:$B$51,0),MATCH($CZ$3,'SO Januari 2026 rev.2'!$B$5:$XK$5,0))</f>
        <v>11659.554548387085</v>
      </c>
      <c r="DA34" s="421">
        <f>INDEX('Summary sales'!$A$6:$CA$50,MATCH($B34,'Summary sales'!$A$6:$A$50,0),MATCH($CZ$3,'Summary sales'!$A$7:$CA$7,0))</f>
        <v>12160.938999995589</v>
      </c>
      <c r="DB34" s="421">
        <f t="shared" ref="DB34:DB35" si="1317">DA34-CZ34</f>
        <v>501.38445160850461</v>
      </c>
      <c r="DC34" s="706">
        <f t="shared" ref="DC34:DC35" si="1318">DA34/CZ34</f>
        <v>1.0430020246080383</v>
      </c>
      <c r="DD34" s="421">
        <f>INDEX('SO Januari 2026 rev.2'!$B$6:$BK$51,MATCH(B34,'SO Januari 2026 rev.2'!$B$6:$B$51,0),MATCH($DD$3,'SO Januari 2026 rev.2'!$B$5:$XK$5,0))</f>
        <v>2020.8603225806428</v>
      </c>
      <c r="DE34" s="421">
        <f>INDEX('Summary sales'!$A$6:$CA$50,MATCH($B34,'Summary sales'!$A$6:$A$50,0),MATCH($DD$3,'Summary sales'!$A$7:$CA$7,0))</f>
        <v>2763.2199999997392</v>
      </c>
      <c r="DF34" s="421">
        <f t="shared" ref="DF34:DF35" si="1319">DE34-DD34</f>
        <v>742.35967741909644</v>
      </c>
      <c r="DG34" s="706">
        <f t="shared" ref="DG34:DG35" si="1320">DE34/DD34</f>
        <v>1.367348336312082</v>
      </c>
      <c r="DH34" s="421">
        <f>INDEX('SO Januari 2026 rev.2'!$B$6:$BK$51,MATCH(B34,'SO Januari 2026 rev.2'!$B$6:$B$51,0),MATCH($DH$3,'SO Januari 2026 rev.2'!$B$5:$XK$5,0))</f>
        <v>678.69999999999845</v>
      </c>
      <c r="DI34" s="421">
        <f>INDEX('Summary sales'!$A$6:$CA$50,MATCH($B34,'Summary sales'!$A$6:$A$50,0),MATCH($DH$3,'Summary sales'!$A$7:$CA$7,0))</f>
        <v>924.98999999999069</v>
      </c>
      <c r="DJ34" s="421">
        <f t="shared" ref="DJ34:DJ35" si="1321">DI34-DH34</f>
        <v>246.28999999999223</v>
      </c>
      <c r="DK34" s="706">
        <f t="shared" ref="DK34:DK35" si="1322">DI34/DH34</f>
        <v>1.36288492706644</v>
      </c>
      <c r="DL34" s="421">
        <f>INDEX('SO Januari 2026 rev.2'!$B$6:$BK$51,MATCH(B34,'SO Januari 2026 rev.2'!$B$6:$B$51,0),MATCH($DL$3,'SO Januari 2026 rev.2'!$B$5:$XK$5,0))</f>
        <v>7121.8519354838754</v>
      </c>
      <c r="DM34" s="421">
        <f>INDEX('Summary sales'!$A$6:$CA$50,MATCH($B34,'Summary sales'!$A$6:$A$50,0),MATCH($DL$3,'Summary sales'!$A$7:$CA$7,0))</f>
        <v>4448.5400000000373</v>
      </c>
      <c r="DN34" s="421">
        <f t="shared" ref="DN34:DN35" si="1323">DM34-DL34</f>
        <v>-2673.3119354838382</v>
      </c>
      <c r="DO34" s="706">
        <f t="shared" ref="DO34:DO35" si="1324">DM34/DL34</f>
        <v>0.62463247485329709</v>
      </c>
      <c r="DP34" s="421">
        <f>INDEX('SO Januari 2026 rev.2'!$B$6:$BK$51,MATCH(B34,'SO Januari 2026 rev.2'!$B$6:$B$51,0),MATCH($DP$3,'SO Januari 2026 rev.2'!$B$5:$XK$5,0))</f>
        <v>2943.876774193548</v>
      </c>
      <c r="DQ34" s="421">
        <f>INDEX('Summary sales'!$A$6:$CA$50,MATCH($B34,'Summary sales'!$A$6:$A$50,0),MATCH($DP$3,'Summary sales'!$A$7:$CA$7,0))</f>
        <v>0</v>
      </c>
      <c r="DR34" s="421">
        <f t="shared" ref="DR34:DR35" si="1325">DQ34-DP34</f>
        <v>-2943.876774193548</v>
      </c>
      <c r="DS34" s="706">
        <f t="shared" ref="DS34:DS35" si="1326">DQ34/DP34</f>
        <v>0</v>
      </c>
      <c r="DT34" s="421">
        <f>INDEX('SO Januari 2026 rev.2'!$B$6:$BK$51,MATCH(B34,'SO Januari 2026 rev.2'!$B$6:$B$51,0),MATCH($DT$3,'SO Januari 2026 rev.2'!$B$5:$XK$5,0))</f>
        <v>2043.2745161290325</v>
      </c>
      <c r="DU34" s="421">
        <f>INDEX('Summary sales'!$A$6:$CA$50,MATCH($B34,'Summary sales'!$A$6:$A$50,0),MATCH($DT$3,'Summary sales'!$A$7:$CA$7,0))</f>
        <v>1540.8700000001118</v>
      </c>
      <c r="DV34" s="421">
        <f t="shared" ref="DV34:DV35" si="1327">DU34-DT34</f>
        <v>-502.4045161289207</v>
      </c>
      <c r="DW34" s="706">
        <f t="shared" ref="DW34:DW35" si="1328">DU34/DT34</f>
        <v>0.75411795519247105</v>
      </c>
      <c r="DX34" s="421">
        <f>INDEX('SO Januari 2026 rev.2'!$B$6:$BK$51,MATCH(B34,'SO Januari 2026 rev.2'!$B$6:$B$51,0),MATCH($DX$3,'SO Januari 2026 rev.2'!$B$5:$XK$5,0))</f>
        <v>1439.5303225806451</v>
      </c>
      <c r="DY34" s="421">
        <f>INDEX('Summary sales'!$A$6:$CA$50,MATCH($B34,'Summary sales'!$A$6:$A$50,0),MATCH($DX$3,'Summary sales'!$A$7:$CA$7,0))</f>
        <v>1985.6700000000419</v>
      </c>
      <c r="DZ34" s="421">
        <f t="shared" ref="DZ34:DZ35" si="1329">DY34-DX34</f>
        <v>546.13967741939678</v>
      </c>
      <c r="EA34" s="706">
        <f t="shared" ref="EA34:EA35" si="1330">DY34/DX34</f>
        <v>1.379387407720827</v>
      </c>
      <c r="EB34" s="421">
        <f>INDEX('SO Januari 2026 rev.2'!$B$6:$BK$51,MATCH(B34,'SO Januari 2026 rev.2'!$B$6:$B$51,0),MATCH($EB$3,'SO Januari 2026 rev.2'!$B$5:$XK$5,0))</f>
        <v>260.97419354838746</v>
      </c>
      <c r="EC34" s="421">
        <f>INDEX('Summary sales'!$A$6:$CA$50,MATCH($B34,'Summary sales'!$A$6:$A$50,0),MATCH($EB$3,'Summary sales'!$A$7:$CA$7,0))</f>
        <v>0</v>
      </c>
      <c r="ED34" s="421">
        <f t="shared" ref="ED34:ED35" si="1331">EC34-EB34</f>
        <v>-260.97419354838746</v>
      </c>
      <c r="EE34" s="706">
        <f t="shared" ref="EE34:EE35" si="1332">EC34/EB34</f>
        <v>0</v>
      </c>
      <c r="EF34" s="421">
        <f>INDEX('SO Januari 2026 rev.2'!$B$6:$BK$51,MATCH(B34,'SO Januari 2026 rev.2'!$B$6:$B$51,0),MATCH($EF$3,'SO Januari 2026 rev.2'!$B$5:$XK$5,0))</f>
        <v>11007.047419354845</v>
      </c>
      <c r="EG34" s="421">
        <f>INDEX('Summary sales'!$A$6:$CA$50,MATCH($B34,'Summary sales'!$A$6:$A$50,0),MATCH($EF$3,'Summary sales'!$A$7:$CA$7,0))</f>
        <v>10120.540000000037</v>
      </c>
      <c r="EH34" s="421">
        <f t="shared" ref="EH34:EH35" si="1333">EG34-EF34</f>
        <v>-886.50741935480801</v>
      </c>
      <c r="EI34" s="706">
        <f t="shared" ref="EI34:EI35" si="1334">EG34/EF34</f>
        <v>0.91946001633499197</v>
      </c>
      <c r="EJ34" s="421">
        <f>INDEX('SO Januari 2026 rev.2'!$B$6:$BK$51,MATCH(B34,'SO Januari 2026 rev.2'!$B$6:$B$51,0),MATCH($EJ$3,'SO Januari 2026 rev.2'!$B$5:$XK$5,0))</f>
        <v>2999.5448387096776</v>
      </c>
      <c r="EK34" s="421">
        <f>INDEX('Summary sales'!$A$6:$CA$50,MATCH($B34,'Summary sales'!$A$6:$A$50,0),MATCH($EJ$3,'Summary sales'!$A$7:$CA$7,0))</f>
        <v>1933.4199999999255</v>
      </c>
      <c r="EL34" s="421">
        <f t="shared" ref="EL34:EL35" si="1335">EK34-EJ34</f>
        <v>-1066.1248387097521</v>
      </c>
      <c r="EM34" s="706">
        <f t="shared" ref="EM34:EM35" si="1336">EK34/EJ34</f>
        <v>0.64457112794207472</v>
      </c>
      <c r="EN34" s="421">
        <f>INDEX('SO Januari 2026 rev.2'!$B$6:$BK$51,MATCH(B34,'SO Januari 2026 rev.2'!$B$6:$B$51,0),MATCH($EN$3,'SO Januari 2026 rev.2'!$B$5:$XK$5,0))</f>
        <v>3799.6741935483842</v>
      </c>
      <c r="EO34" s="421">
        <f>INDEX('Summary sales'!$A$6:$CA$50,MATCH($B34,'Summary sales'!$A$6:$A$50,0),MATCH($EN$3,'Summary sales'!$A$7:$CA$7,0))</f>
        <v>4248.2799999997951</v>
      </c>
      <c r="EP34" s="421">
        <f t="shared" ref="EP34:EP35" si="1337">EO34-EN34</f>
        <v>448.6058064514109</v>
      </c>
      <c r="EQ34" s="706">
        <f t="shared" ref="EQ34:EQ35" si="1338">EO34/EN34</f>
        <v>1.1180642822516511</v>
      </c>
      <c r="ER34" s="421">
        <f>INDEX('SO Januari 2026 rev.2'!$B$6:$BK$51,MATCH(B34,'SO Januari 2026 rev.2'!$B$6:$B$51,0),MATCH($ER$3,'SO Januari 2026 rev.2'!$B$5:$XK$5,0))</f>
        <v>5500</v>
      </c>
      <c r="ES34" s="421">
        <f>INDEX('Summary sales'!$A$6:$CA$50,MATCH(B34,'Summary sales'!$A$6:$A$50,0),MATCH($ER$3,'Summary sales'!$A$7:$CA$7,0))</f>
        <v>4749.7399999999907</v>
      </c>
      <c r="ET34" s="421">
        <f t="shared" ref="ET34:ET35" si="1339">ES34-ER34</f>
        <v>-750.26000000000931</v>
      </c>
      <c r="EU34" s="706">
        <f t="shared" ref="EU34:EU35" si="1340">ES34/ER34</f>
        <v>0.8635890909090892</v>
      </c>
      <c r="EV34" s="421">
        <f>INDEX('SO Januari 2026 rev.2'!$B$6:$BK$51,MATCH(B34,'SO Januari 2026 rev.2'!$B$6:$B$51,0),MATCH($EV$3,'SO Januari 2026 rev.2'!$B$5:$XK$5,0))</f>
        <v>5776.689677419351</v>
      </c>
      <c r="EW34" s="421">
        <f>INDEX('Summary sales'!$A$6:$CA$50,MATCH($B34,'Summary sales'!$A$6:$A$50,0),MATCH($EV$3,'Summary sales'!$A$7:$CA$7,0))</f>
        <v>3976.8500000000931</v>
      </c>
      <c r="EX34" s="421">
        <f t="shared" ref="EX34:EX35" si="1341">EW34-EV34</f>
        <v>-1799.8396774192579</v>
      </c>
      <c r="EY34" s="706">
        <f t="shared" ref="EY34:EY35" si="1342">EW34/EV34</f>
        <v>0.68843061027586494</v>
      </c>
      <c r="EZ34" s="421">
        <f>INDEX('SO Januari 2026 rev.2'!$B$6:$BK$51,MATCH(B34,'SO Januari 2026 rev.2'!$B$6:$B$51,0),MATCH($EZ$3,'SO Januari 2026 rev.2'!$B$5:$XK$5,0))</f>
        <v>24000</v>
      </c>
      <c r="FA34" s="421">
        <f>INDEX('Summary sales'!$A$6:$CA$50,MATCH($B34,'Summary sales'!$A$6:$A$50,0),MATCH($EZ$3,'Summary sales'!$A$7:$CA$7,0))</f>
        <v>20632.910000000149</v>
      </c>
      <c r="FB34" s="421">
        <f t="shared" ref="FB34:FB35" si="1343">FA34-EZ34</f>
        <v>-3367.089999999851</v>
      </c>
      <c r="FC34" s="706">
        <f t="shared" ref="FC34:FC35" si="1344">FA34/EZ34</f>
        <v>0.85970458333333954</v>
      </c>
      <c r="FD34" s="421">
        <f>INDEX('SO Januari 2026 rev.2'!$B$6:$BK$51,MATCH(B34,'SO Januari 2026 rev.2'!$B$6:$B$51,0),MATCH($FD$3,'SO Januari 2026 rev.2'!$B$5:$XK$5,0))</f>
        <v>8000</v>
      </c>
      <c r="FE34" s="421">
        <f>INDEX('Summary sales'!$A$6:$CA$50,MATCH(B34,'Summary sales'!$A$6:$A$50,0),MATCH($FD$3,'Summary sales'!$A$7:$CA$7,0))</f>
        <v>5678.6399999998976</v>
      </c>
      <c r="FF34" s="421">
        <f t="shared" ref="FF34:FF35" si="1345">FE34-FD34</f>
        <v>-2321.3600000001024</v>
      </c>
      <c r="FG34" s="706">
        <f t="shared" ref="FG34:FG35" si="1346">FE34/FD34</f>
        <v>0.70982999999998719</v>
      </c>
      <c r="FH34" s="421">
        <f>INDEX('SO Januari 2026 rev.2'!$B$6:$BK$51,MATCH(B34,'SO Januari 2026 rev.2'!$B$6:$B$51,0),MATCH($FH$3,'SO Januari 2026 rev.2'!$B$5:$XK$5,0))</f>
        <v>2105.6477419354865</v>
      </c>
      <c r="FI34" s="421">
        <f>INDEX('Summary sales'!$A$6:$CA$50,MATCH(B34,'Summary sales'!$A$6:$A$50,0),MATCH($FH$3,'Summary sales'!$A$7:$CA$7,0))</f>
        <v>3681.2000000001863</v>
      </c>
      <c r="FJ34" s="421">
        <f t="shared" ref="FJ34:FJ35" si="1347">FI34-FH34</f>
        <v>1575.5522580646998</v>
      </c>
      <c r="FK34" s="706">
        <f t="shared" ref="FK34:FK35" si="1348">FI34/FH34</f>
        <v>1.7482506340858661</v>
      </c>
      <c r="FL34" s="421">
        <f>INDEX('SO Januari 2026 rev.2'!$B$6:$BK$51,MATCH(B34,'SO Januari 2026 rev.2'!$B$6:$B$51,0),MATCH($FL$3,'SO Januari 2026 rev.2'!$B$5:$XK$5,0))</f>
        <v>0</v>
      </c>
      <c r="FM34" s="421">
        <f>INDEX('Summary sales'!$A$6:$CA$50,MATCH(B34,'Summary sales'!$A$6:$A$50,0),MATCH($FL$3,'Summary sales'!$A$7:$CA$7,0))</f>
        <v>0</v>
      </c>
      <c r="FN34" s="421">
        <f t="shared" ref="FN34:FN35" si="1349">FM34-FL34</f>
        <v>0</v>
      </c>
      <c r="FO34" s="706" t="e">
        <f t="shared" ref="FO34:FO35" si="1350">FM34/FL34</f>
        <v>#DIV/0!</v>
      </c>
      <c r="FP34" s="421">
        <f>INDEX('SO Januari 2026 rev.2'!$B$6:$BK$51,MATCH(B34,'SO Januari 2026 rev.2'!$B$6:$B$51,0),MATCH($FP$3,'SO Januari 2026 rev.2'!$B$5:$XK$5,0))</f>
        <v>0</v>
      </c>
      <c r="FQ34" s="421">
        <f>INDEX('Summary sales'!$A$6:$CA$50,MATCH(B34,'Summary sales'!$A$6:$A$50,0),MATCH($FP$3,'Summary sales'!$A$7:$CA$7,0))</f>
        <v>0</v>
      </c>
      <c r="FR34" s="421">
        <f t="shared" ref="FR34:FR35" si="1351">FQ34-FP34</f>
        <v>0</v>
      </c>
      <c r="FS34" s="706" t="e">
        <f t="shared" ref="FS34:FS35" si="1352">FQ34/FP34</f>
        <v>#DIV/0!</v>
      </c>
      <c r="FT34" s="421">
        <f>INDEX('SO Januari 2026 rev.2'!$B$6:$BK$51,MATCH(B34,'SO Januari 2026 rev.2'!$B$6:$B$51,0),MATCH($FT$3,'SO Januari 2026 rev.2'!$B$5:$XK$5,0))</f>
        <v>726.8151612903232</v>
      </c>
      <c r="FU34" s="421">
        <f>INDEX('Summary sales'!$A$6:$CA$50,MATCH(B34,'Summary sales'!$A$6:$A$50,0),MATCH($FT$3,'Summary sales'!$A$7:$CA$7,0))</f>
        <v>798.21999999997206</v>
      </c>
      <c r="FV34" s="421">
        <f t="shared" ref="FV34:FV35" si="1353">FU34-FT34</f>
        <v>71.404838709648857</v>
      </c>
      <c r="FW34" s="706">
        <f t="shared" ref="FW34:FW35" si="1354">FU34/FT34</f>
        <v>1.0982434634176907</v>
      </c>
      <c r="FX34" s="421">
        <f>INDEX('SO Januari 2026 rev.2'!$B$6:$BK$51,MATCH(B34,'SO Januari 2026 rev.2'!$B$6:$B$51,0),MATCH($FX$3,'SO Januari 2026 rev.2'!$B$5:$XK$5,0))</f>
        <v>0</v>
      </c>
      <c r="FY34" s="421">
        <f>INDEX('Summary sales'!$A$6:$CA$50,MATCH(B34,'Summary sales'!$A$6:$A$50,0),MATCH($FX$3,'Summary sales'!$A$7:$CA$7,0))</f>
        <v>0</v>
      </c>
      <c r="FZ34" s="421">
        <f t="shared" ref="FZ34:FZ35" si="1355">FY34-FX34</f>
        <v>0</v>
      </c>
      <c r="GA34" s="706" t="e">
        <f t="shared" ref="GA34:GA35" si="1356">FY34/FX34</f>
        <v>#DIV/0!</v>
      </c>
      <c r="GB34" s="421">
        <f>INDEX('SO Januari 2026 rev.2'!$B$6:$BK$51,MATCH(B34,'SO Januari 2026 rev.2'!$B$6:$B$51,0),MATCH($GB$3,'SO Januari 2026 rev.2'!$B$5:$XK$5,0))</f>
        <v>3018.0416129032269</v>
      </c>
      <c r="GC34" s="421">
        <f>INDEX('Summary sales'!$A$6:$CA$50,MATCH(B34,'Summary sales'!$A$6:$A$50,0),MATCH($GB$3,'Summary sales'!$A$7:$CA$7,0))</f>
        <v>3545.4499999997206</v>
      </c>
      <c r="GD34" s="421">
        <f t="shared" ref="GD34:GD35" si="1357">GC34-GB34</f>
        <v>527.4083870964937</v>
      </c>
      <c r="GE34" s="706">
        <f t="shared" ref="GE34:GE35" si="1358">GC34/GB34</f>
        <v>1.1747518605580622</v>
      </c>
      <c r="GF34" s="421">
        <f>INDEX('SO Januari 2026 rev.2'!$B$6:$BK$51,MATCH(B34,'SO Januari 2026 rev.2'!$B$6:$B$51,0),MATCH($GF$3,'SO Januari 2026 rev.2'!$B$5:$XK$5,0))</f>
        <v>2044.9996774193546</v>
      </c>
      <c r="GG34" s="421">
        <f>INDEX('Summary sales'!$A$6:$CA$50,MATCH(B34,'Summary sales'!$A$6:$A$50,0),MATCH($GF$3,'Summary sales'!$A$7:$CA$7,0))</f>
        <v>2802.2799999997951</v>
      </c>
      <c r="GH34" s="421">
        <f t="shared" ref="GH34:GH35" si="1359">GG34-GF34</f>
        <v>757.2803225804405</v>
      </c>
      <c r="GI34" s="706">
        <f t="shared" ref="GI34:GI35" si="1360">GG34/GF34</f>
        <v>1.3703082846135579</v>
      </c>
      <c r="GJ34" s="421">
        <f>INDEX('SO Januari 2026 rev.2'!$B$6:$BK$51,MATCH(B34,'SO Januari 2026 rev.2'!$B$6:$B$51,0),MATCH($GJ$3,'SO Januari 2026 rev.2'!$B$5:$XK$5,0))</f>
        <v>369.61070967741654</v>
      </c>
      <c r="GK34" s="421">
        <f>INDEX('Summary sales'!$A$6:$CA$50,MATCH(B34,'Summary sales'!$A$6:$A$50,0),MATCH($GJ$3,'Summary sales'!$A$7:$CA$7,0))</f>
        <v>0</v>
      </c>
      <c r="GL34" s="421">
        <f t="shared" ref="GL34:GL35" si="1361">GK34-GJ34</f>
        <v>-369.61070967741654</v>
      </c>
      <c r="GM34" s="706">
        <f t="shared" ref="GM34:GM35" si="1362">GK34/GJ34</f>
        <v>0</v>
      </c>
      <c r="GN34" s="421">
        <f>INDEX('SO Januari 2026 rev.2'!$B$6:$BK$51,MATCH(B34,'SO Januari 2026 rev.2'!$B$6:$B$51,0),MATCH($GN$3,'SO Januari 2026 rev.2'!$B$5:$XK$5,0))</f>
        <v>0</v>
      </c>
      <c r="GO34" s="421">
        <f>INDEX('Summary sales'!$A$6:$CA$50,MATCH(B34,'Summary sales'!$A$6:$A$50,0),MATCH($GN$3,'Summary sales'!$A$7:$CA$7,0))</f>
        <v>0</v>
      </c>
      <c r="GP34" s="421">
        <f t="shared" ref="GP34:GP35" si="1363">GO34-GN34</f>
        <v>0</v>
      </c>
      <c r="GQ34" s="706" t="e">
        <f t="shared" ref="GQ34:GQ35" si="1364">GO34/GN34</f>
        <v>#DIV/0!</v>
      </c>
      <c r="GR34" s="421">
        <f>INDEX('SO Januari 2026 rev.2'!$B$6:$BK$51,MATCH(B34,'SO Januari 2026 rev.2'!$B$6:$B$51,0),MATCH($GR$3,'SO Januari 2026 rev.2'!$B$5:$XK$5,0))</f>
        <v>3500</v>
      </c>
      <c r="GS34" s="421">
        <f>INDEX('Summary sales'!$A$6:$CA$50,MATCH($B34,'Summary sales'!$A$6:$A$50,0),MATCH($GR$3,'Summary sales'!$A$7:$CA$7,0))</f>
        <v>4775.8339999997988</v>
      </c>
      <c r="GT34" s="421">
        <f t="shared" ref="GT34:GT35" si="1365">GS34-GR34</f>
        <v>1275.8339999997988</v>
      </c>
      <c r="GU34" s="706">
        <f t="shared" ref="GU34:GU35" si="1366">GS34/GR34</f>
        <v>1.3645239999999426</v>
      </c>
      <c r="GV34" s="421">
        <f>INDEX('SO Januari 2026 rev.2'!$B$6:$BK$51,MATCH(B34,'SO Januari 2026 rev.2'!$B$6:$B$51,0),MATCH($GV$3,'SO Januari 2026 rev.2'!$B$5:$XK$5,0))</f>
        <v>1121.900322580635</v>
      </c>
      <c r="GW34" s="421">
        <f>INDEX('Summary sales'!$A$6:$CA$50,MATCH($B34,'Summary sales'!$A$6:$A$50,0),MATCH($GV$3,'Summary sales'!$A$7:$CA$7,0))</f>
        <v>65.479999999981374</v>
      </c>
      <c r="GX34" s="421">
        <f t="shared" ref="GX34:GX35" si="1367">GW34-GV34</f>
        <v>-1056.4203225806536</v>
      </c>
      <c r="GY34" s="706">
        <f t="shared" ref="GY34:GY35" si="1368">GW34/GV34</f>
        <v>5.8365256415438001E-2</v>
      </c>
      <c r="GZ34" s="421">
        <f>INDEX('SO Januari 2026 rev.2'!$B$6:$BK$51,MATCH(B34,'SO Januari 2026 rev.2'!$B$6:$B$51,0),MATCH($GZ$3,'SO Januari 2026 rev.2'!$B$5:$XK$5,0))</f>
        <v>1500</v>
      </c>
      <c r="HA34" s="421">
        <f>INDEX('Summary sales'!$A$6:$CA$50,MATCH(B34,'Summary sales'!$A$6:$A$50,0),MATCH($GZ$3,'Summary sales'!$A$7:$CA$7,0))</f>
        <v>1631.6909999999916</v>
      </c>
      <c r="HB34" s="421">
        <f t="shared" ref="HB34:HB35" si="1369">HA34-GZ34</f>
        <v>131.69099999999162</v>
      </c>
      <c r="HC34" s="706">
        <f t="shared" ref="HC34:HC35" si="1370">HA34/GZ34</f>
        <v>1.0877939999999944</v>
      </c>
      <c r="HD34" s="421">
        <f>INDEX('SO Januari 2026 rev.2'!$B$6:$BK$51,MATCH(B34,'SO Januari 2026 rev.2'!$B$6:$B$51,0),MATCH($HD$3,'SO Januari 2026 rev.2'!$B$5:$XK$5,0))</f>
        <v>2549.7025806451697</v>
      </c>
      <c r="HE34" s="421">
        <f>INDEX('Summary sales'!$A$6:$CA$50,MATCH(B34,'Summary sales'!$A$6:$A$50,0),MATCH($HD$3,'Summary sales'!$A$7:$CA$7,0))</f>
        <v>4296.3500000000931</v>
      </c>
      <c r="HF34" s="421">
        <f t="shared" ref="HF34:HF35" si="1371">HE34-HD34</f>
        <v>1746.6474193549234</v>
      </c>
      <c r="HG34" s="706">
        <f t="shared" ref="HG34:HG35" si="1372">HE34/HD34</f>
        <v>1.6850396719263454</v>
      </c>
      <c r="HH34" s="421">
        <f>INDEX('SO Januari 2026 rev.2'!$B$6:$BK$51,MATCH(B34,'SO Januari 2026 rev.2'!$B$6:$B$51,0),MATCH($HH$3,'SO Januari 2026 rev.2'!$B$5:$XK$5,0))</f>
        <v>0</v>
      </c>
      <c r="HI34" s="421">
        <f>INDEX('Summary sales'!$A$6:$CA$50,MATCH(B34,'Summary sales'!$A$6:$A$50,0),MATCH($HH$3,'Summary sales'!$A$7:$CA$7,0))</f>
        <v>0</v>
      </c>
      <c r="HJ34" s="421">
        <f t="shared" ref="HJ34:HJ35" si="1373">HI34-HH34</f>
        <v>0</v>
      </c>
      <c r="HK34" s="707" t="e">
        <f t="shared" ref="HK34:HK35" si="1374">HI34/HH34</f>
        <v>#DIV/0!</v>
      </c>
    </row>
    <row r="35" spans="1:219" s="451" customFormat="1" ht="15" customHeight="1">
      <c r="A35" s="770"/>
      <c r="B35" s="463">
        <f t="shared" si="1265"/>
        <v>46047</v>
      </c>
      <c r="C35" s="463" t="str">
        <f t="shared" si="1266"/>
        <v>Mgg</v>
      </c>
      <c r="D35" s="421">
        <f>SUMIF($H$4:$HJ$4,$D$4,H35:HJ35)</f>
        <v>165505.47038709672</v>
      </c>
      <c r="E35" s="421">
        <f ca="1">SUMIF($H$4:$HJ$4,$E$4,H35:HJ35)</f>
        <v>116963.49200000652</v>
      </c>
      <c r="F35" s="421">
        <f t="shared" ca="1" si="1267"/>
        <v>-48541.978387090203</v>
      </c>
      <c r="G35" s="706">
        <f t="shared" ca="1" si="1268"/>
        <v>0.70670468913470619</v>
      </c>
      <c r="H35" s="421">
        <f>INDEX('SO Januari 2026 rev.2'!$B$6:$BK$51,MATCH(B35,'SO Januari 2026 rev.2'!$B$6:$B$51,0),MATCH($H$3,'SO Januari 2026 rev.2'!$B$5:$XK$5,0))</f>
        <v>812.17000000000064</v>
      </c>
      <c r="I35" s="421">
        <f>INDEX('Summary sales'!$A$6:$CA$50,MATCH(B35,'Summary sales'!$A$6:$A$50,0),MATCH($H$3,'Summary sales'!$A$7:$CA$7,0))</f>
        <v>927.54000000003725</v>
      </c>
      <c r="J35" s="421">
        <f t="shared" si="1269"/>
        <v>115.37000000003661</v>
      </c>
      <c r="K35" s="706">
        <f t="shared" si="1270"/>
        <v>1.1420515409335934</v>
      </c>
      <c r="L35" s="421">
        <f>INDEX('SO Januari 2026 rev.2'!$B$6:$BK$51,MATCH(B35,'SO Januari 2026 rev.2'!$B$6:$B$51,0),MATCH($L$3,'SO Januari 2026 rev.2'!$B$5:$XK$5,0))</f>
        <v>3000</v>
      </c>
      <c r="M35" s="421">
        <f>INDEX('Summary sales'!$A$6:$CA$50,MATCH($B35,'Summary sales'!$A$6:$A$50,0),MATCH($L$3,'Summary sales'!$A$7:$CA$7,0))</f>
        <v>390.58000000007451</v>
      </c>
      <c r="N35" s="421">
        <f t="shared" si="1271"/>
        <v>-2609.4199999999255</v>
      </c>
      <c r="O35" s="706">
        <f t="shared" si="1272"/>
        <v>0.13019333333335817</v>
      </c>
      <c r="P35" s="421">
        <f>INDEX('SO Januari 2026 rev.2'!$B$6:$BK$51,MATCH(B35,'SO Januari 2026 rev.2'!$B$6:$B$51,0),MATCH($P$3,'SO Januari 2026 rev.2'!$B$5:$XK$5,0))</f>
        <v>1129.7312903225857</v>
      </c>
      <c r="Q35" s="421">
        <f>INDEX('Summary sales'!$A$6:$CA$50,MATCH($B35,'Summary sales'!$A$6:$A$50,0),MATCH($P$3,'Summary sales'!$A$7:$CA$7,0))</f>
        <v>518.41999999992549</v>
      </c>
      <c r="R35" s="421">
        <f t="shared" si="1273"/>
        <v>-611.31129032266017</v>
      </c>
      <c r="S35" s="706">
        <f t="shared" si="1274"/>
        <v>0.45888788284503906</v>
      </c>
      <c r="T35" s="421">
        <f>INDEX('SO Januari 2026 rev.2'!$B$6:$BK$51,MATCH(B35,'SO Januari 2026 rev.2'!$B$6:$B$51,0),MATCH($T$3,'SO Januari 2026 rev.2'!$B$5:$XK$5,0))</f>
        <v>3282.5161290322658</v>
      </c>
      <c r="U35" s="421">
        <f>INDEX('Summary sales'!$A$6:$CA$50,MATCH($B35,'Summary sales'!$A$6:$A$50,0),MATCH($T$3,'Summary sales'!$A$7:$CA$7,0))</f>
        <v>2756.4700000002049</v>
      </c>
      <c r="V35" s="421">
        <f t="shared" si="1275"/>
        <v>-526.04612903206089</v>
      </c>
      <c r="W35" s="706">
        <f t="shared" si="1276"/>
        <v>0.83974301774805082</v>
      </c>
      <c r="X35" s="421">
        <f>INDEX('SO Januari 2026 rev.2'!$B$6:$BK$51,MATCH(B35,'SO Januari 2026 rev.2'!$B$6:$B$51,0),MATCH($X$3,'SO Januari 2026 rev.2'!$B$5:$XK$5,0))</f>
        <v>644.02064516129076</v>
      </c>
      <c r="Y35" s="421">
        <f>INDEX('Summary sales'!$A$6:$CA$50,MATCH($B35,'Summary sales'!$A$6:$A$50,0),MATCH($X$3,'Summary sales'!$A$7:$CA$7,0))</f>
        <v>342.02000000001863</v>
      </c>
      <c r="Z35" s="421">
        <f t="shared" si="1277"/>
        <v>-302.00064516127213</v>
      </c>
      <c r="AA35" s="706">
        <f t="shared" si="1278"/>
        <v>0.5310699316391666</v>
      </c>
      <c r="AB35" s="421">
        <f>INDEX('SO Januari 2026 rev.2'!$B$6:$BK$51,MATCH(B35,'SO Januari 2026 rev.2'!$B$6:$B$51,0),MATCH($AB$3,'SO Januari 2026 rev.2'!$B$5:$XK$5,0))</f>
        <v>5500</v>
      </c>
      <c r="AC35" s="421">
        <f>INDEX('Summary sales'!$A$6:$CA$50,MATCH($B35,'Summary sales'!$A$6:$A$50,0),MATCH($AB$3,'Summary sales'!$A$7:$CA$7,0))</f>
        <v>0</v>
      </c>
      <c r="AD35" s="421">
        <f t="shared" si="1279"/>
        <v>-5500</v>
      </c>
      <c r="AE35" s="706">
        <f t="shared" si="1280"/>
        <v>0</v>
      </c>
      <c r="AF35" s="421">
        <f>INDEX('SO Januari 2026 rev.2'!$B$6:$BK$51,MATCH(B35,'SO Januari 2026 rev.2'!$B$6:$B$51,0),MATCH($AF$3,'SO Januari 2026 rev.2'!$B$5:$XK$5,0))</f>
        <v>166.97064516129021</v>
      </c>
      <c r="AG35" s="421">
        <f>INDEX('Summary sales'!$A$6:$CA$50,MATCH($B35,'Summary sales'!$A$6:$A$50,0),MATCH($AF$3,'Summary sales'!$A$7:$CA$7,0))</f>
        <v>505.36999999999534</v>
      </c>
      <c r="AH35" s="421">
        <f t="shared" si="1281"/>
        <v>338.39935483870511</v>
      </c>
      <c r="AI35" s="706">
        <f t="shared" si="1282"/>
        <v>3.0266996903067502</v>
      </c>
      <c r="AJ35" s="421">
        <f>INDEX('SO Januari 2026 rev.2'!$B$6:$BK$51,MATCH(B35,'SO Januari 2026 rev.2'!$B$6:$B$51,0),MATCH($AJ$3,'SO Januari 2026 rev.2'!$B$5:$XK$5,0))</f>
        <v>603.76322580644887</v>
      </c>
      <c r="AK35" s="421">
        <f>INDEX('Summary sales'!$A$6:$CA$50,MATCH($B35,'Summary sales'!$A$6:$A$50,0),MATCH($AJ$3,'Summary sales'!$A$7:$CA$7,0))</f>
        <v>429.61000000010245</v>
      </c>
      <c r="AL35" s="421">
        <f t="shared" si="1283"/>
        <v>-174.15322580634643</v>
      </c>
      <c r="AM35" s="706">
        <f t="shared" si="1284"/>
        <v>0.71155377081184545</v>
      </c>
      <c r="AN35" s="421">
        <f>INDEX('SO Januari 2026 rev.2'!$B$6:$BK$51,MATCH(B35,'SO Januari 2026 rev.2'!$B$6:$B$51,0),MATCH($AN$3,'SO Januari 2026 rev.2'!$B$5:$XK$5,0))</f>
        <v>673.27548387096704</v>
      </c>
      <c r="AO35" s="421">
        <f>INDEX('Summary sales'!$A$6:$CA$50,MATCH($B35,'Summary sales'!$A$6:$A$50,0),MATCH($AN$3,'Summary sales'!$A$7:$CA$7,0))</f>
        <v>505.39000000001397</v>
      </c>
      <c r="AP35" s="421">
        <f t="shared" si="1285"/>
        <v>-167.88548387095307</v>
      </c>
      <c r="AQ35" s="706">
        <f t="shared" si="1286"/>
        <v>0.75064369950662235</v>
      </c>
      <c r="AR35" s="421">
        <f>INDEX('SO Januari 2026 rev.2'!$B$6:$BK$51,MATCH(B35,'SO Januari 2026 rev.2'!$B$6:$B$51,0),MATCH($AR$3,'SO Januari 2026 rev.2'!$B$5:$XK$5,0))</f>
        <v>4514.1990322580623</v>
      </c>
      <c r="AS35" s="421">
        <f>INDEX('Summary sales'!$A$6:$CA$50,MATCH($B35,'Summary sales'!$A$6:$A$50,0),MATCH($AR$3,'Summary sales'!$A$7:$CA$7,0))</f>
        <v>0</v>
      </c>
      <c r="AT35" s="421">
        <f t="shared" si="1287"/>
        <v>-4514.1990322580623</v>
      </c>
      <c r="AU35" s="706">
        <f t="shared" si="1288"/>
        <v>0</v>
      </c>
      <c r="AV35" s="421">
        <f>INDEX('SO Januari 2026 rev.2'!$B$6:$BK$51,MATCH(B35,'SO Januari 2026 rev.2'!$B$6:$B$51,0),MATCH($AV$3,'SO Januari 2026 rev.2'!$B$5:$XK$5,0))</f>
        <v>6823.0622580645213</v>
      </c>
      <c r="AW35" s="421">
        <f ca="1">INDEX('Summary sales'!$A$6:$CA$50,MATCH($B35,'Summary sales'!$A$6:$A$50,0),MATCH($AV$3,'Summary sales'!$A$7:$CA$7,0))</f>
        <v>2180.160000000149</v>
      </c>
      <c r="AX35" s="421">
        <f t="shared" ca="1" si="1289"/>
        <v>-4642.9022580643723</v>
      </c>
      <c r="AY35" s="706">
        <f t="shared" ca="1" si="1290"/>
        <v>0.3195280824857355</v>
      </c>
      <c r="AZ35" s="421">
        <f>INDEX('SO Januari 2026 rev.2'!$B$6:$BK$51,MATCH(B35,'SO Januari 2026 rev.2'!$B$6:$B$51,0),MATCH($AZ$3,'SO Januari 2026 rev.2'!$B$5:$XK$5,0))</f>
        <v>2874.3264516129029</v>
      </c>
      <c r="BA35" s="421">
        <f>INDEX('Summary sales'!$A$6:$CA$50,MATCH($B35,'Summary sales'!$A$6:$A$50,0),MATCH($AZ$3,'Summary sales'!$A$7:$CA$7,0))</f>
        <v>247.34000000008382</v>
      </c>
      <c r="BB35" s="421">
        <f t="shared" si="1291"/>
        <v>-2626.9864516128191</v>
      </c>
      <c r="BC35" s="706">
        <f t="shared" si="1292"/>
        <v>8.6051464286977963E-2</v>
      </c>
      <c r="BD35" s="421">
        <f>INDEX('SO Januari 2026 rev.2'!$B$6:$BK$51,MATCH(B35,'SO Januari 2026 rev.2'!$B$6:$B$51,0),MATCH($BD$3,'SO Januari 2026 rev.2'!$B$5:$XK$5,0))</f>
        <v>500</v>
      </c>
      <c r="BE35" s="421">
        <f>INDEX('Summary sales'!$A$6:$CA$50,MATCH($B35,'Summary sales'!$A$6:$A$50,0),MATCH($BD$3,'Summary sales'!$A$7:$CA$7,0))</f>
        <v>0</v>
      </c>
      <c r="BF35" s="421">
        <f t="shared" si="1293"/>
        <v>-500</v>
      </c>
      <c r="BG35" s="706">
        <f t="shared" si="1294"/>
        <v>0</v>
      </c>
      <c r="BH35" s="421">
        <f>INDEX('SO Januari 2026 rev.2'!$B$6:$BK$51,MATCH(B35,'SO Januari 2026 rev.2'!$B$6:$B$51,0),MATCH($BH$3,'SO Januari 2026 rev.2'!$B$5:$XK$5,0))</f>
        <v>3600</v>
      </c>
      <c r="BI35" s="421">
        <f>INDEX('Summary sales'!$A$6:$CA$50,MATCH($B35,'Summary sales'!$A$6:$A$50,0),MATCH($BH$3,'Summary sales'!$A$7:$CA$7,0))</f>
        <v>1223.1399999998976</v>
      </c>
      <c r="BJ35" s="421">
        <f t="shared" si="1295"/>
        <v>-2376.8600000001024</v>
      </c>
      <c r="BK35" s="706">
        <f t="shared" si="1296"/>
        <v>0.33976111111108265</v>
      </c>
      <c r="BL35" s="421">
        <f>INDEX('SO Januari 2026 rev.2'!$B$6:$BK$51,MATCH(B35,'SO Januari 2026 rev.2'!$B$6:$B$51,0),MATCH($BL$3,'SO Januari 2026 rev.2'!$B$5:$XK$5,0))</f>
        <v>8706.0570967741915</v>
      </c>
      <c r="BM35" s="421">
        <f>INDEX('Summary sales'!$A$6:$CA$50,MATCH($B35,'Summary sales'!$A$6:$A$50,0),MATCH($BL$3,'Summary sales'!$A$7:$CA$7,0))</f>
        <v>5937.0900000000838</v>
      </c>
      <c r="BN35" s="421">
        <f t="shared" si="1297"/>
        <v>-2768.9670967741076</v>
      </c>
      <c r="BO35" s="706">
        <f t="shared" si="1298"/>
        <v>0.68194935250308908</v>
      </c>
      <c r="BP35" s="421">
        <f>INDEX('SO Januari 2026 rev.2'!$B$6:$BK$51,MATCH(B35,'SO Januari 2026 rev.2'!$B$6:$B$51,0),MATCH($BP$3,'SO Januari 2026 rev.2'!$B$5:$XK$5,0))</f>
        <v>926.09448387096791</v>
      </c>
      <c r="BQ35" s="421">
        <f>INDEX('Summary sales'!$A$6:$CA$50,MATCH($B35,'Summary sales'!$A$6:$A$50,0),MATCH($BP$3,'Summary sales'!$A$7:$CA$7,0))</f>
        <v>713.5679999999702</v>
      </c>
      <c r="BR35" s="421">
        <f t="shared" si="1299"/>
        <v>-212.52648387099771</v>
      </c>
      <c r="BS35" s="706">
        <f t="shared" si="1300"/>
        <v>0.77051317379338924</v>
      </c>
      <c r="BT35" s="421">
        <f>INDEX('SO Januari 2026 rev.2'!$B$6:$BK$51,MATCH(B35,'SO Januari 2026 rev.2'!$B$6:$B$51,0),MATCH($BT$3,'SO Januari 2026 rev.2'!$B$5:$XK$5,0))</f>
        <v>5500</v>
      </c>
      <c r="BU35" s="421">
        <f ca="1">INDEX('Summary sales'!$A$6:$CA$50,MATCH($B35,'Summary sales'!$A$6:$A$50,0),MATCH($BT$3,'Summary sales'!$A$7:$CA$7,0))</f>
        <v>2683.35</v>
      </c>
      <c r="BV35" s="421">
        <f t="shared" ca="1" si="1301"/>
        <v>-2816.65</v>
      </c>
      <c r="BW35" s="706">
        <f t="shared" ca="1" si="1302"/>
        <v>0.48788181818181814</v>
      </c>
      <c r="BX35" s="421">
        <f>INDEX('SO Januari 2026 rev.2'!$B$6:$BK$51,MATCH(B35,'SO Januari 2026 rev.2'!$B$6:$B$51,0),MATCH($BX$3,'SO Januari 2026 rev.2'!$B$5:$XK$5,0))</f>
        <v>70.054838709677327</v>
      </c>
      <c r="BY35" s="421">
        <f>INDEX('Summary sales'!$A$6:$CA$50,MATCH($B35,'Summary sales'!$A$6:$A$50,0),MATCH($BX$3,'Summary sales'!$A$7:$CA$7,0))</f>
        <v>0</v>
      </c>
      <c r="BZ35" s="421">
        <f t="shared" si="1303"/>
        <v>-70.054838709677327</v>
      </c>
      <c r="CA35" s="706">
        <f t="shared" si="1304"/>
        <v>0</v>
      </c>
      <c r="CB35" s="421">
        <f>INDEX('SO Januari 2026 rev.2'!$B$6:$BK$51,MATCH(B35,'SO Januari 2026 rev.2'!$B$6:$B$51,0),MATCH($CB$3,'SO Januari 2026 rev.2'!$B$5:$XK$5,0))</f>
        <v>89.451612903225808</v>
      </c>
      <c r="CC35" s="421">
        <f>INDEX('Summary sales'!$A$6:$CA$50,MATCH($B35,'Summary sales'!$A$6:$A$50,0),MATCH($CB$3,'Summary sales'!$A$7:$CA$7,0))</f>
        <v>63.01600000000326</v>
      </c>
      <c r="CD35" s="421">
        <f t="shared" si="1305"/>
        <v>-26.435612903222548</v>
      </c>
      <c r="CE35" s="706">
        <f t="shared" si="1306"/>
        <v>0.70447024882802056</v>
      </c>
      <c r="CF35" s="421">
        <f>INDEX('SO Januari 2026 rev.2'!$B$6:$BK$51,MATCH(B35,'SO Januari 2026 rev.2'!$B$6:$B$51,0),MATCH($CF$3,'SO Januari 2026 rev.2'!$B$5:$XK$5,0))</f>
        <v>3500</v>
      </c>
      <c r="CG35" s="421">
        <f>INDEX('Summary sales'!$A$6:$CA$50,MATCH($B35,'Summary sales'!$A$6:$A$50,0),MATCH($CF$3,'Summary sales'!$A$7:$CA$7,0))</f>
        <v>181.10000000009313</v>
      </c>
      <c r="CH35" s="421">
        <f t="shared" si="1307"/>
        <v>-3318.8999999999069</v>
      </c>
      <c r="CI35" s="706">
        <f t="shared" si="1308"/>
        <v>5.174285714288375E-2</v>
      </c>
      <c r="CJ35" s="421">
        <f>INDEX('SO Januari 2026 rev.2'!$B$6:$BK$51,MATCH(B35,'SO Januari 2026 rev.2'!$B$6:$B$51,0),MATCH($CJ$3,'SO Januari 2026 rev.2'!$B$5:$XK$5,0))</f>
        <v>0</v>
      </c>
      <c r="CK35" s="421">
        <f>INDEX('Summary sales'!$A$6:$CA$50,MATCH($B35,'Summary sales'!$A$6:$A$50,0),MATCH($CJ$3,'Summary sales'!$A$7:$CA$7,0))</f>
        <v>0</v>
      </c>
      <c r="CL35" s="421">
        <f t="shared" si="1309"/>
        <v>0</v>
      </c>
      <c r="CM35" s="706" t="e">
        <f t="shared" si="1310"/>
        <v>#DIV/0!</v>
      </c>
      <c r="CN35" s="421">
        <f>INDEX('SO Januari 2026 rev.2'!$B$6:$BK$51,MATCH(B35,'SO Januari 2026 rev.2'!$B$6:$B$51,0),MATCH($CN$3,'SO Januari 2026 rev.2'!$B$5:$XK$5,0))</f>
        <v>2901.4806451612722</v>
      </c>
      <c r="CO35" s="421">
        <f>INDEX('Summary sales'!$A$6:$CA$50,MATCH($B35,'Summary sales'!$A$6:$A$50,0),MATCH($CN$3,'Summary sales'!$A$7:$CA$7,0))</f>
        <v>0</v>
      </c>
      <c r="CP35" s="421">
        <f t="shared" si="1311"/>
        <v>-2901.4806451612722</v>
      </c>
      <c r="CQ35" s="706">
        <f t="shared" si="1312"/>
        <v>0</v>
      </c>
      <c r="CR35" s="421">
        <f>INDEX('SO Januari 2026 rev.2'!$B$6:$BK$51,MATCH(B35,'SO Januari 2026 rev.2'!$B$6:$B$51,0),MATCH($CR$3,'SO Januari 2026 rev.2'!$B$5:$XK$5,0))</f>
        <v>3500</v>
      </c>
      <c r="CS35" s="421">
        <f>INDEX('Summary sales'!$A$6:$CA$50,MATCH($B35,'Summary sales'!$A$6:$A$50,0),MATCH($CR$3,'Summary sales'!$A$7:$CA$7,0))</f>
        <v>3036.5</v>
      </c>
      <c r="CT35" s="421">
        <f t="shared" si="1313"/>
        <v>-463.5</v>
      </c>
      <c r="CU35" s="706">
        <f t="shared" si="1314"/>
        <v>0.86757142857142855</v>
      </c>
      <c r="CV35" s="421">
        <f>INDEX('SO Januari 2026 rev.2'!$B$6:$BK$51,MATCH(B35,'SO Januari 2026 rev.2'!$B$6:$B$51,0),MATCH($CV$3,'SO Januari 2026 rev.2'!$B$5:$XK$5,0))</f>
        <v>0</v>
      </c>
      <c r="CW35" s="421">
        <f>INDEX('Summary sales'!$A$6:$CA$50,MATCH($B35,'Summary sales'!$A$6:$A$50,0),MATCH($CV$3,'Summary sales'!$A$7:$CA$7,0))</f>
        <v>0</v>
      </c>
      <c r="CX35" s="421">
        <f t="shared" si="1315"/>
        <v>0</v>
      </c>
      <c r="CY35" s="706" t="e">
        <f t="shared" si="1316"/>
        <v>#DIV/0!</v>
      </c>
      <c r="CZ35" s="421">
        <f>INDEX('SO Januari 2026 rev.2'!$B$6:$BK$51,MATCH(B35,'SO Januari 2026 rev.2'!$B$6:$B$51,0),MATCH($CZ$3,'SO Januari 2026 rev.2'!$B$5:$XK$5,0))</f>
        <v>11659.554548387085</v>
      </c>
      <c r="DA35" s="421">
        <f>INDEX('Summary sales'!$A$6:$CA$50,MATCH($B35,'Summary sales'!$A$6:$A$50,0),MATCH($CZ$3,'Summary sales'!$A$7:$CA$7,0))</f>
        <v>10054.301000006497</v>
      </c>
      <c r="DB35" s="421">
        <f t="shared" si="1317"/>
        <v>-1605.2535483805877</v>
      </c>
      <c r="DC35" s="706">
        <f t="shared" si="1318"/>
        <v>0.86232290935997646</v>
      </c>
      <c r="DD35" s="421">
        <f>INDEX('SO Januari 2026 rev.2'!$B$6:$BK$51,MATCH(B35,'SO Januari 2026 rev.2'!$B$6:$B$51,0),MATCH($DD$3,'SO Januari 2026 rev.2'!$B$5:$XK$5,0))</f>
        <v>2020.8603225806428</v>
      </c>
      <c r="DE35" s="421">
        <f>INDEX('Summary sales'!$A$6:$CA$50,MATCH($B35,'Summary sales'!$A$6:$A$50,0),MATCH($DD$3,'Summary sales'!$A$7:$CA$7,0))</f>
        <v>2521.9900000002235</v>
      </c>
      <c r="DF35" s="421">
        <f t="shared" si="1319"/>
        <v>501.12967741958073</v>
      </c>
      <c r="DG35" s="706">
        <f t="shared" si="1320"/>
        <v>1.2479783841664214</v>
      </c>
      <c r="DH35" s="421">
        <f>INDEX('SO Januari 2026 rev.2'!$B$6:$BK$51,MATCH(B35,'SO Januari 2026 rev.2'!$B$6:$B$51,0),MATCH($DH$3,'SO Januari 2026 rev.2'!$B$5:$XK$5,0))</f>
        <v>678.69999999999845</v>
      </c>
      <c r="DI35" s="421">
        <f>INDEX('Summary sales'!$A$6:$CA$50,MATCH($B35,'Summary sales'!$A$6:$A$50,0),MATCH($DH$3,'Summary sales'!$A$7:$CA$7,0))</f>
        <v>40.680000000051223</v>
      </c>
      <c r="DJ35" s="421">
        <f t="shared" si="1321"/>
        <v>-638.01999999994723</v>
      </c>
      <c r="DK35" s="706">
        <f t="shared" si="1322"/>
        <v>5.9938116988435708E-2</v>
      </c>
      <c r="DL35" s="421">
        <f>INDEX('SO Januari 2026 rev.2'!$B$6:$BK$51,MATCH(B35,'SO Januari 2026 rev.2'!$B$6:$B$51,0),MATCH($DL$3,'SO Januari 2026 rev.2'!$B$5:$XK$5,0))</f>
        <v>7121.8519354838754</v>
      </c>
      <c r="DM35" s="421">
        <f>INDEX('Summary sales'!$A$6:$CA$50,MATCH($B35,'Summary sales'!$A$6:$A$50,0),MATCH($DL$3,'Summary sales'!$A$7:$CA$7,0))</f>
        <v>966.42999999970198</v>
      </c>
      <c r="DN35" s="421">
        <f t="shared" si="1323"/>
        <v>-6155.4219354841734</v>
      </c>
      <c r="DO35" s="706">
        <f t="shared" si="1324"/>
        <v>0.13569925473802208</v>
      </c>
      <c r="DP35" s="421">
        <f>INDEX('SO Januari 2026 rev.2'!$B$6:$BK$51,MATCH(B35,'SO Januari 2026 rev.2'!$B$6:$B$51,0),MATCH($DP$3,'SO Januari 2026 rev.2'!$B$5:$XK$5,0))</f>
        <v>2943.876774193548</v>
      </c>
      <c r="DQ35" s="421">
        <f>INDEX('Summary sales'!$A$6:$CA$50,MATCH($B35,'Summary sales'!$A$6:$A$50,0),MATCH($DP$3,'Summary sales'!$A$7:$CA$7,0))</f>
        <v>0</v>
      </c>
      <c r="DR35" s="421">
        <f t="shared" si="1325"/>
        <v>-2943.876774193548</v>
      </c>
      <c r="DS35" s="706">
        <f t="shared" si="1326"/>
        <v>0</v>
      </c>
      <c r="DT35" s="421">
        <f>INDEX('SO Januari 2026 rev.2'!$B$6:$BK$51,MATCH(B35,'SO Januari 2026 rev.2'!$B$6:$B$51,0),MATCH($DT$3,'SO Januari 2026 rev.2'!$B$5:$XK$5,0))</f>
        <v>2043.2745161290325</v>
      </c>
      <c r="DU35" s="421">
        <f>INDEX('Summary sales'!$A$6:$CA$50,MATCH($B35,'Summary sales'!$A$6:$A$50,0),MATCH($DT$3,'Summary sales'!$A$7:$CA$7,0))</f>
        <v>1312.1099999998696</v>
      </c>
      <c r="DV35" s="421">
        <f t="shared" si="1327"/>
        <v>-731.16451612916285</v>
      </c>
      <c r="DW35" s="706">
        <f t="shared" si="1328"/>
        <v>0.64216040950075159</v>
      </c>
      <c r="DX35" s="421">
        <f>INDEX('SO Januari 2026 rev.2'!$B$6:$BK$51,MATCH(B35,'SO Januari 2026 rev.2'!$B$6:$B$51,0),MATCH($DX$3,'SO Januari 2026 rev.2'!$B$5:$XK$5,0))</f>
        <v>1439.5303225806451</v>
      </c>
      <c r="DY35" s="421">
        <f>INDEX('Summary sales'!$A$6:$CA$50,MATCH($B35,'Summary sales'!$A$6:$A$50,0),MATCH($DX$3,'Summary sales'!$A$7:$CA$7,0))</f>
        <v>1753.4499999999534</v>
      </c>
      <c r="DZ35" s="421">
        <f t="shared" si="1329"/>
        <v>313.9196774193083</v>
      </c>
      <c r="EA35" s="706">
        <f t="shared" si="1330"/>
        <v>1.2180709030543688</v>
      </c>
      <c r="EB35" s="421">
        <f>INDEX('SO Januari 2026 rev.2'!$B$6:$BK$51,MATCH(B35,'SO Januari 2026 rev.2'!$B$6:$B$51,0),MATCH($EB$3,'SO Januari 2026 rev.2'!$B$5:$XK$5,0))</f>
        <v>260.97419354838746</v>
      </c>
      <c r="EC35" s="421">
        <f>INDEX('Summary sales'!$A$6:$CA$50,MATCH($B35,'Summary sales'!$A$6:$A$50,0),MATCH($EB$3,'Summary sales'!$A$7:$CA$7,0))</f>
        <v>2.0899999999674037</v>
      </c>
      <c r="ED35" s="421">
        <f t="shared" si="1331"/>
        <v>-258.88419354842006</v>
      </c>
      <c r="EE35" s="706">
        <f t="shared" si="1332"/>
        <v>8.0084546734307469E-3</v>
      </c>
      <c r="EF35" s="421">
        <f>INDEX('SO Januari 2026 rev.2'!$B$6:$BK$51,MATCH(B35,'SO Januari 2026 rev.2'!$B$6:$B$51,0),MATCH($EF$3,'SO Januari 2026 rev.2'!$B$5:$XK$5,0))</f>
        <v>11007.047419354845</v>
      </c>
      <c r="EG35" s="421">
        <f>INDEX('Summary sales'!$A$6:$CA$50,MATCH($B35,'Summary sales'!$A$6:$A$50,0),MATCH($EF$3,'Summary sales'!$A$7:$CA$7,0))</f>
        <v>10179.090000000317</v>
      </c>
      <c r="EH35" s="421">
        <f t="shared" si="1333"/>
        <v>-827.95741935452861</v>
      </c>
      <c r="EI35" s="706">
        <f t="shared" si="1334"/>
        <v>0.9247793356555688</v>
      </c>
      <c r="EJ35" s="421">
        <f>INDEX('SO Januari 2026 rev.2'!$B$6:$BK$51,MATCH(B35,'SO Januari 2026 rev.2'!$B$6:$B$51,0),MATCH($EJ$3,'SO Januari 2026 rev.2'!$B$5:$XK$5,0))</f>
        <v>2999.5448387096776</v>
      </c>
      <c r="EK35" s="421">
        <f>INDEX('Summary sales'!$A$6:$CA$50,MATCH($B35,'Summary sales'!$A$6:$A$50,0),MATCH($EJ$3,'Summary sales'!$A$7:$CA$7,0))</f>
        <v>2172.190000000177</v>
      </c>
      <c r="EL35" s="421">
        <f t="shared" si="1335"/>
        <v>-827.35483870950065</v>
      </c>
      <c r="EM35" s="706">
        <f t="shared" si="1336"/>
        <v>0.7241732052035581</v>
      </c>
      <c r="EN35" s="421">
        <f>INDEX('SO Januari 2026 rev.2'!$B$6:$BK$51,MATCH(B35,'SO Januari 2026 rev.2'!$B$6:$B$51,0),MATCH($EN$3,'SO Januari 2026 rev.2'!$B$5:$XK$5,0))</f>
        <v>3799.6741935483842</v>
      </c>
      <c r="EO35" s="421">
        <f>INDEX('Summary sales'!$A$6:$CA$50,MATCH($B35,'Summary sales'!$A$6:$A$50,0),MATCH($EN$3,'Summary sales'!$A$7:$CA$7,0))</f>
        <v>10358.680000000168</v>
      </c>
      <c r="EP35" s="421">
        <f t="shared" si="1337"/>
        <v>6559.0058064517834</v>
      </c>
      <c r="EQ35" s="706">
        <f t="shared" si="1338"/>
        <v>2.7262021616454843</v>
      </c>
      <c r="ER35" s="421">
        <f>INDEX('SO Januari 2026 rev.2'!$B$6:$BK$51,MATCH(B35,'SO Januari 2026 rev.2'!$B$6:$B$51,0),MATCH($ER$3,'SO Januari 2026 rev.2'!$B$5:$XK$5,0))</f>
        <v>5500</v>
      </c>
      <c r="ES35" s="421">
        <f>INDEX('Summary sales'!$A$6:$CA$50,MATCH(B35,'Summary sales'!$A$6:$A$50,0),MATCH($ER$3,'Summary sales'!$A$7:$CA$7,0))</f>
        <v>0</v>
      </c>
      <c r="ET35" s="421">
        <f t="shared" si="1339"/>
        <v>-5500</v>
      </c>
      <c r="EU35" s="706">
        <f t="shared" si="1340"/>
        <v>0</v>
      </c>
      <c r="EV35" s="421">
        <f>INDEX('SO Januari 2026 rev.2'!$B$6:$BK$51,MATCH(B35,'SO Januari 2026 rev.2'!$B$6:$B$51,0),MATCH($EV$3,'SO Januari 2026 rev.2'!$B$5:$XK$5,0))</f>
        <v>5776.689677419351</v>
      </c>
      <c r="EW35" s="421">
        <f>INDEX('Summary sales'!$A$6:$CA$50,MATCH($B35,'Summary sales'!$A$6:$A$50,0),MATCH($EV$3,'Summary sales'!$A$7:$CA$7,0))</f>
        <v>3896.5799999998417</v>
      </c>
      <c r="EX35" s="421">
        <f t="shared" si="1341"/>
        <v>-1880.1096774195094</v>
      </c>
      <c r="EY35" s="706">
        <f t="shared" si="1342"/>
        <v>0.67453510878925727</v>
      </c>
      <c r="EZ35" s="421">
        <f>INDEX('SO Januari 2026 rev.2'!$B$6:$BK$51,MATCH(B35,'SO Januari 2026 rev.2'!$B$6:$B$51,0),MATCH($EZ$3,'SO Januari 2026 rev.2'!$B$5:$XK$5,0))</f>
        <v>24000</v>
      </c>
      <c r="FA35" s="421">
        <f>INDEX('Summary sales'!$A$6:$CA$50,MATCH($B35,'Summary sales'!$A$6:$A$50,0),MATCH($EZ$3,'Summary sales'!$A$7:$CA$7,0))</f>
        <v>28397.839999999851</v>
      </c>
      <c r="FB35" s="421">
        <f t="shared" si="1343"/>
        <v>4397.839999999851</v>
      </c>
      <c r="FC35" s="706">
        <f t="shared" si="1344"/>
        <v>1.1832433333333272</v>
      </c>
      <c r="FD35" s="421">
        <f>INDEX('SO Januari 2026 rev.2'!$B$6:$BK$51,MATCH(B35,'SO Januari 2026 rev.2'!$B$6:$B$51,0),MATCH($FD$3,'SO Januari 2026 rev.2'!$B$5:$XK$5,0))</f>
        <v>8000</v>
      </c>
      <c r="FE35" s="421">
        <f>INDEX('Summary sales'!$A$6:$CA$50,MATCH(B35,'Summary sales'!$A$6:$A$50,0),MATCH($FD$3,'Summary sales'!$A$7:$CA$7,0))</f>
        <v>5708.2000000001863</v>
      </c>
      <c r="FF35" s="421">
        <f t="shared" si="1345"/>
        <v>-2291.7999999998137</v>
      </c>
      <c r="FG35" s="706">
        <f t="shared" si="1346"/>
        <v>0.71352500000002328</v>
      </c>
      <c r="FH35" s="421">
        <f>INDEX('SO Januari 2026 rev.2'!$B$6:$BK$51,MATCH(B35,'SO Januari 2026 rev.2'!$B$6:$B$51,0),MATCH($FH$3,'SO Januari 2026 rev.2'!$B$5:$XK$5,0))</f>
        <v>2105.6477419354865</v>
      </c>
      <c r="FI35" s="421">
        <f>INDEX('Summary sales'!$A$6:$CA$50,MATCH(B35,'Summary sales'!$A$6:$A$50,0),MATCH($FH$3,'Summary sales'!$A$7:$CA$7,0))</f>
        <v>3586.0999999996275</v>
      </c>
      <c r="FJ35" s="421">
        <f t="shared" si="1347"/>
        <v>1480.452258064141</v>
      </c>
      <c r="FK35" s="706">
        <f t="shared" si="1348"/>
        <v>1.7030863845741486</v>
      </c>
      <c r="FL35" s="421">
        <f>INDEX('SO Januari 2026 rev.2'!$B$6:$BK$51,MATCH(B35,'SO Januari 2026 rev.2'!$B$6:$B$51,0),MATCH($FL$3,'SO Januari 2026 rev.2'!$B$5:$XK$5,0))</f>
        <v>0</v>
      </c>
      <c r="FM35" s="421">
        <f>INDEX('Summary sales'!$A$6:$CA$50,MATCH(B35,'Summary sales'!$A$6:$A$50,0),MATCH($FL$3,'Summary sales'!$A$7:$CA$7,0))</f>
        <v>0</v>
      </c>
      <c r="FN35" s="421">
        <f t="shared" si="1349"/>
        <v>0</v>
      </c>
      <c r="FO35" s="706" t="e">
        <f t="shared" si="1350"/>
        <v>#DIV/0!</v>
      </c>
      <c r="FP35" s="421">
        <f>INDEX('SO Januari 2026 rev.2'!$B$6:$BK$51,MATCH(B35,'SO Januari 2026 rev.2'!$B$6:$B$51,0),MATCH($FP$3,'SO Januari 2026 rev.2'!$B$5:$XK$5,0))</f>
        <v>0</v>
      </c>
      <c r="FQ35" s="421">
        <f>INDEX('Summary sales'!$A$6:$CA$50,MATCH(B35,'Summary sales'!$A$6:$A$50,0),MATCH($FP$3,'Summary sales'!$A$7:$CA$7,0))</f>
        <v>0</v>
      </c>
      <c r="FR35" s="421">
        <f t="shared" si="1351"/>
        <v>0</v>
      </c>
      <c r="FS35" s="706" t="e">
        <f t="shared" si="1352"/>
        <v>#DIV/0!</v>
      </c>
      <c r="FT35" s="421">
        <f>INDEX('SO Januari 2026 rev.2'!$B$6:$BK$51,MATCH(B35,'SO Januari 2026 rev.2'!$B$6:$B$51,0),MATCH($FT$3,'SO Januari 2026 rev.2'!$B$5:$XK$5,0))</f>
        <v>726.8151612903232</v>
      </c>
      <c r="FU35" s="421">
        <f>INDEX('Summary sales'!$A$6:$CA$50,MATCH(B35,'Summary sales'!$A$6:$A$50,0),MATCH($FT$3,'Summary sales'!$A$7:$CA$7,0))</f>
        <v>768.02000000001863</v>
      </c>
      <c r="FV35" s="421">
        <f t="shared" si="1353"/>
        <v>41.204838709695423</v>
      </c>
      <c r="FW35" s="706">
        <f t="shared" si="1354"/>
        <v>1.0566923213827075</v>
      </c>
      <c r="FX35" s="421">
        <f>INDEX('SO Januari 2026 rev.2'!$B$6:$BK$51,MATCH(B35,'SO Januari 2026 rev.2'!$B$6:$B$51,0),MATCH($FX$3,'SO Januari 2026 rev.2'!$B$5:$XK$5,0))</f>
        <v>0</v>
      </c>
      <c r="FY35" s="421">
        <f>INDEX('Summary sales'!$A$6:$CA$50,MATCH(B35,'Summary sales'!$A$6:$A$50,0),MATCH($FX$3,'Summary sales'!$A$7:$CA$7,0))</f>
        <v>0</v>
      </c>
      <c r="FZ35" s="421">
        <f t="shared" si="1355"/>
        <v>0</v>
      </c>
      <c r="GA35" s="706" t="e">
        <f t="shared" si="1356"/>
        <v>#DIV/0!</v>
      </c>
      <c r="GB35" s="421">
        <f>INDEX('SO Januari 2026 rev.2'!$B$6:$BK$51,MATCH(B35,'SO Januari 2026 rev.2'!$B$6:$B$51,0),MATCH($GB$3,'SO Januari 2026 rev.2'!$B$5:$XK$5,0))</f>
        <v>3018.0416129032269</v>
      </c>
      <c r="GC35" s="421">
        <f>INDEX('Summary sales'!$A$6:$CA$50,MATCH(B35,'Summary sales'!$A$6:$A$50,0),MATCH($GB$3,'Summary sales'!$A$7:$CA$7,0))</f>
        <v>3329.320000000298</v>
      </c>
      <c r="GD35" s="421">
        <f t="shared" si="1357"/>
        <v>311.27838709707112</v>
      </c>
      <c r="GE35" s="706">
        <f t="shared" si="1358"/>
        <v>1.1031391965459465</v>
      </c>
      <c r="GF35" s="421">
        <f>INDEX('SO Januari 2026 rev.2'!$B$6:$BK$51,MATCH(B35,'SO Januari 2026 rev.2'!$B$6:$B$51,0),MATCH($GF$3,'SO Januari 2026 rev.2'!$B$5:$XK$5,0))</f>
        <v>2044.9996774193546</v>
      </c>
      <c r="GG35" s="421">
        <f>INDEX('Summary sales'!$A$6:$CA$50,MATCH(B35,'Summary sales'!$A$6:$A$50,0),MATCH($GF$3,'Summary sales'!$A$7:$CA$7,0))</f>
        <v>568.95000000018626</v>
      </c>
      <c r="GH35" s="421">
        <f t="shared" si="1359"/>
        <v>-1476.0496774191683</v>
      </c>
      <c r="GI35" s="706">
        <f t="shared" si="1360"/>
        <v>0.27821520281028161</v>
      </c>
      <c r="GJ35" s="421">
        <f>INDEX('SO Januari 2026 rev.2'!$B$6:$BK$51,MATCH(B35,'SO Januari 2026 rev.2'!$B$6:$B$51,0),MATCH($GJ$3,'SO Januari 2026 rev.2'!$B$5:$XK$5,0))</f>
        <v>369.61070967741654</v>
      </c>
      <c r="GK35" s="421">
        <f>INDEX('Summary sales'!$A$6:$CA$50,MATCH(B35,'Summary sales'!$A$6:$A$50,0),MATCH($GJ$3,'Summary sales'!$A$7:$CA$7,0))</f>
        <v>0</v>
      </c>
      <c r="GL35" s="421">
        <f t="shared" si="1361"/>
        <v>-369.61070967741654</v>
      </c>
      <c r="GM35" s="706">
        <f t="shared" si="1362"/>
        <v>0</v>
      </c>
      <c r="GN35" s="421">
        <f>INDEX('SO Januari 2026 rev.2'!$B$6:$BK$51,MATCH(B35,'SO Januari 2026 rev.2'!$B$6:$B$51,0),MATCH($GN$3,'SO Januari 2026 rev.2'!$B$5:$XK$5,0))</f>
        <v>0</v>
      </c>
      <c r="GO35" s="421">
        <f>INDEX('Summary sales'!$A$6:$CA$50,MATCH(B35,'Summary sales'!$A$6:$A$50,0),MATCH($GN$3,'Summary sales'!$A$7:$CA$7,0))</f>
        <v>0</v>
      </c>
      <c r="GP35" s="421">
        <f t="shared" si="1363"/>
        <v>0</v>
      </c>
      <c r="GQ35" s="706" t="e">
        <f t="shared" si="1364"/>
        <v>#DIV/0!</v>
      </c>
      <c r="GR35" s="421">
        <f>INDEX('SO Januari 2026 rev.2'!$B$6:$BK$51,MATCH(B35,'SO Januari 2026 rev.2'!$B$6:$B$51,0),MATCH($GR$3,'SO Januari 2026 rev.2'!$B$5:$XK$5,0))</f>
        <v>3500</v>
      </c>
      <c r="GS35" s="421">
        <f>INDEX('Summary sales'!$A$6:$CA$50,MATCH($B35,'Summary sales'!$A$6:$A$50,0),MATCH($GR$3,'Summary sales'!$A$7:$CA$7,0))</f>
        <v>666.65800000075251</v>
      </c>
      <c r="GT35" s="421">
        <f t="shared" si="1365"/>
        <v>-2833.3419999992475</v>
      </c>
      <c r="GU35" s="706">
        <f t="shared" si="1366"/>
        <v>0.1904737142859293</v>
      </c>
      <c r="GV35" s="421">
        <f>INDEX('SO Januari 2026 rev.2'!$B$6:$BK$51,MATCH(B35,'SO Januari 2026 rev.2'!$B$6:$B$51,0),MATCH($GV$3,'SO Januari 2026 rev.2'!$B$5:$XK$5,0))</f>
        <v>1121.900322580635</v>
      </c>
      <c r="GW35" s="421">
        <f>INDEX('Summary sales'!$A$6:$CA$50,MATCH($B35,'Summary sales'!$A$6:$A$50,0),MATCH($GV$3,'Summary sales'!$A$7:$CA$7,0))</f>
        <v>0</v>
      </c>
      <c r="GX35" s="421">
        <f t="shared" si="1367"/>
        <v>-1121.900322580635</v>
      </c>
      <c r="GY35" s="706">
        <f t="shared" si="1368"/>
        <v>0</v>
      </c>
      <c r="GZ35" s="421">
        <f>INDEX('SO Januari 2026 rev.2'!$B$6:$BK$51,MATCH(B35,'SO Januari 2026 rev.2'!$B$6:$B$51,0),MATCH($GZ$3,'SO Januari 2026 rev.2'!$B$5:$XK$5,0))</f>
        <v>1500</v>
      </c>
      <c r="HA35" s="421">
        <f>INDEX('Summary sales'!$A$6:$CA$50,MATCH(B35,'Summary sales'!$A$6:$A$50,0),MATCH($GZ$3,'Summary sales'!$A$7:$CA$7,0))</f>
        <v>1548.804999999993</v>
      </c>
      <c r="HB35" s="421">
        <f t="shared" si="1369"/>
        <v>48.804999999993015</v>
      </c>
      <c r="HC35" s="706">
        <f t="shared" si="1370"/>
        <v>1.032536666666662</v>
      </c>
      <c r="HD35" s="421">
        <f>INDEX('SO Januari 2026 rev.2'!$B$6:$BK$51,MATCH(B35,'SO Januari 2026 rev.2'!$B$6:$B$51,0),MATCH($HD$3,'SO Januari 2026 rev.2'!$B$5:$XK$5,0))</f>
        <v>2549.7025806451697</v>
      </c>
      <c r="HE35" s="421">
        <f>INDEX('Summary sales'!$A$6:$CA$50,MATCH(B35,'Summary sales'!$A$6:$A$50,0),MATCH($HD$3,'Summary sales'!$A$7:$CA$7,0))</f>
        <v>2300.9899999997579</v>
      </c>
      <c r="HF35" s="421">
        <f t="shared" si="1371"/>
        <v>-248.71258064541189</v>
      </c>
      <c r="HG35" s="706">
        <f t="shared" si="1372"/>
        <v>0.90245427739949247</v>
      </c>
      <c r="HH35" s="421">
        <f>INDEX('SO Januari 2026 rev.2'!$B$6:$BK$51,MATCH(B35,'SO Januari 2026 rev.2'!$B$6:$B$51,0),MATCH($HH$3,'SO Januari 2026 rev.2'!$B$5:$XK$5,0))</f>
        <v>0</v>
      </c>
      <c r="HI35" s="421">
        <f>INDEX('Summary sales'!$A$6:$CA$50,MATCH(B35,'Summary sales'!$A$6:$A$50,0),MATCH($HH$3,'Summary sales'!$A$7:$CA$7,0))</f>
        <v>4190.3539999984205</v>
      </c>
      <c r="HJ35" s="421">
        <f t="shared" si="1373"/>
        <v>4190.3539999984205</v>
      </c>
      <c r="HK35" s="707" t="e">
        <f t="shared" si="1374"/>
        <v>#DIV/0!</v>
      </c>
    </row>
    <row r="36" spans="1:219" ht="15" customHeight="1">
      <c r="A36" s="464"/>
      <c r="B36" s="465" t="s">
        <v>18</v>
      </c>
      <c r="C36" s="462"/>
      <c r="D36" s="708">
        <f>SUM(D29:D35)</f>
        <v>1158538.292709677</v>
      </c>
      <c r="E36" s="708">
        <f t="shared" ref="E36:F36" ca="1" si="1375">SUM(E29:E35)</f>
        <v>1105881.746999999</v>
      </c>
      <c r="F36" s="708">
        <f t="shared" ca="1" si="1375"/>
        <v>-52656.545709677885</v>
      </c>
      <c r="G36" s="709">
        <f ca="1">AVERAGE(G29:G35)</f>
        <v>0.95454915384236372</v>
      </c>
      <c r="H36" s="708">
        <f>SUM(H29:H35)</f>
        <v>5685.1900000000051</v>
      </c>
      <c r="I36" s="708">
        <f t="shared" ref="I36:J36" si="1376">SUM(I29:I35)</f>
        <v>6940.5400000000373</v>
      </c>
      <c r="J36" s="708">
        <f t="shared" si="1376"/>
        <v>1255.3500000000327</v>
      </c>
      <c r="K36" s="709">
        <f>AVERAGE(K29:K35)</f>
        <v>1.2208105621799856</v>
      </c>
      <c r="L36" s="708">
        <f t="shared" ref="L36:N36" si="1377">SUM(L29:L35)</f>
        <v>21000</v>
      </c>
      <c r="M36" s="708">
        <f t="shared" si="1377"/>
        <v>17241.759999999776</v>
      </c>
      <c r="N36" s="708">
        <f t="shared" si="1377"/>
        <v>-3758.2400000002235</v>
      </c>
      <c r="O36" s="709">
        <f>AVERAGE(O29:O35)</f>
        <v>0.82103619047617993</v>
      </c>
      <c r="P36" s="708">
        <f t="shared" ref="P36:R36" si="1378">SUM(P29:P35)</f>
        <v>7908.1190322580997</v>
      </c>
      <c r="Q36" s="708">
        <f t="shared" si="1378"/>
        <v>6883.5400000000373</v>
      </c>
      <c r="R36" s="708">
        <f t="shared" si="1378"/>
        <v>-1024.5790322580624</v>
      </c>
      <c r="S36" s="709">
        <f>AVERAGE(S29:S35)</f>
        <v>0.87043960414876287</v>
      </c>
      <c r="T36" s="708">
        <f t="shared" ref="T36:V36" si="1379">SUM(T29:T35)</f>
        <v>22977.612903225858</v>
      </c>
      <c r="U36" s="708">
        <f t="shared" si="1379"/>
        <v>23438.110000000335</v>
      </c>
      <c r="V36" s="708">
        <f t="shared" si="1379"/>
        <v>460.49709677447481</v>
      </c>
      <c r="W36" s="709">
        <f>AVERAGE(W29:W35)</f>
        <v>1.0200411199681159</v>
      </c>
      <c r="X36" s="708">
        <f t="shared" ref="X36:Z36" si="1380">SUM(X29:X35)</f>
        <v>4508.1445161290358</v>
      </c>
      <c r="Y36" s="708">
        <f t="shared" si="1380"/>
        <v>3926.2200000000885</v>
      </c>
      <c r="Z36" s="708">
        <f t="shared" si="1380"/>
        <v>-581.92451612894683</v>
      </c>
      <c r="AA36" s="709">
        <f>AVERAGE(AA29:AA35)</f>
        <v>0.87091706708891792</v>
      </c>
      <c r="AB36" s="708">
        <f t="shared" ref="AB36:AD36" si="1381">SUM(AB29:AB35)</f>
        <v>38500</v>
      </c>
      <c r="AC36" s="708">
        <f t="shared" si="1381"/>
        <v>37189.279999999329</v>
      </c>
      <c r="AD36" s="708">
        <f t="shared" si="1381"/>
        <v>-1310.7200000006706</v>
      </c>
      <c r="AE36" s="709">
        <f>AVERAGE(AE29:AE35)</f>
        <v>0.9659553246753072</v>
      </c>
      <c r="AF36" s="708">
        <f t="shared" ref="AF36:AH36" si="1382">SUM(AF29:AF35)</f>
        <v>1168.7945161290315</v>
      </c>
      <c r="AG36" s="708">
        <f t="shared" si="1382"/>
        <v>4187.109999999986</v>
      </c>
      <c r="AH36" s="708">
        <f t="shared" si="1382"/>
        <v>3018.3154838709547</v>
      </c>
      <c r="AI36" s="709">
        <f>AVERAGE(AI29:AI35)</f>
        <v>3.5824175611872406</v>
      </c>
      <c r="AJ36" s="708">
        <f t="shared" ref="AJ36:AL36" si="1383">SUM(AJ29:AJ35)</f>
        <v>4226.3425806451414</v>
      </c>
      <c r="AK36" s="708">
        <f t="shared" si="1383"/>
        <v>5412.8100000000559</v>
      </c>
      <c r="AL36" s="708">
        <f t="shared" si="1383"/>
        <v>1186.4674193549138</v>
      </c>
      <c r="AM36" s="709">
        <f>AVERAGE(AM29:AM35)</f>
        <v>1.2807314827691516</v>
      </c>
      <c r="AN36" s="708">
        <f t="shared" ref="AN36:AP36" si="1384">SUM(AN29:AN35)</f>
        <v>4712.9283870967693</v>
      </c>
      <c r="AO36" s="708">
        <f t="shared" si="1384"/>
        <v>4425.7199999999721</v>
      </c>
      <c r="AP36" s="708">
        <f t="shared" si="1384"/>
        <v>-287.2083870967972</v>
      </c>
      <c r="AQ36" s="709">
        <f>AVERAGE(AQ29:AQ35)</f>
        <v>0.93905946292688713</v>
      </c>
      <c r="AR36" s="708">
        <f t="shared" ref="AR36:AT36" si="1385">SUM(AR29:AR35)</f>
        <v>31599.393225806431</v>
      </c>
      <c r="AS36" s="708">
        <f t="shared" si="1385"/>
        <v>29089.029999999329</v>
      </c>
      <c r="AT36" s="708">
        <f t="shared" si="1385"/>
        <v>-2510.3632258071066</v>
      </c>
      <c r="AU36" s="709">
        <f>AVERAGE(AU29:AU35)</f>
        <v>0.92055660031607967</v>
      </c>
      <c r="AV36" s="708">
        <f t="shared" ref="AV36:AX36" si="1386">SUM(AV29:AV35)</f>
        <v>47761.435806451649</v>
      </c>
      <c r="AW36" s="708">
        <f t="shared" ca="1" si="1386"/>
        <v>38648.340000000026</v>
      </c>
      <c r="AX36" s="708">
        <f t="shared" ca="1" si="1386"/>
        <v>-9113.0958064516235</v>
      </c>
      <c r="AY36" s="709">
        <f ca="1">AVERAGE(AY29:AY35)</f>
        <v>0.8091955224423838</v>
      </c>
      <c r="AZ36" s="708">
        <f t="shared" ref="AZ36:BB36" si="1387">SUM(AZ29:AZ35)</f>
        <v>20120.285161290318</v>
      </c>
      <c r="BA36" s="708">
        <f t="shared" si="1387"/>
        <v>11866.820000000065</v>
      </c>
      <c r="BB36" s="708">
        <f t="shared" si="1387"/>
        <v>-8253.4651612902562</v>
      </c>
      <c r="BC36" s="709">
        <f>AVERAGE(BC29:BC35)</f>
        <v>0.5897938277152649</v>
      </c>
      <c r="BD36" s="708">
        <f t="shared" ref="BD36:BF36" si="1388">SUM(BD29:BD35)</f>
        <v>3500</v>
      </c>
      <c r="BE36" s="708">
        <f t="shared" si="1388"/>
        <v>408.94000000000005</v>
      </c>
      <c r="BF36" s="708">
        <f t="shared" si="1388"/>
        <v>-3091.06</v>
      </c>
      <c r="BG36" s="709">
        <f>AVERAGE(BG29:BG35)</f>
        <v>0.11684000000000003</v>
      </c>
      <c r="BH36" s="708">
        <f t="shared" ref="BH36:BJ36" si="1389">SUM(BH29:BH35)</f>
        <v>25200</v>
      </c>
      <c r="BI36" s="708">
        <f t="shared" si="1389"/>
        <v>9086.6999999999534</v>
      </c>
      <c r="BJ36" s="708">
        <f t="shared" si="1389"/>
        <v>-16113.300000000047</v>
      </c>
      <c r="BK36" s="709">
        <f>AVERAGE(BK29:BK35)</f>
        <v>0.36058333333333153</v>
      </c>
      <c r="BL36" s="708">
        <f t="shared" ref="BL36:BN36" si="1390">SUM(BL29:BL35)</f>
        <v>60942.399677419351</v>
      </c>
      <c r="BM36" s="708">
        <f t="shared" si="1390"/>
        <v>67283.969999999972</v>
      </c>
      <c r="BN36" s="708">
        <f t="shared" si="1390"/>
        <v>6341.5703225806319</v>
      </c>
      <c r="BO36" s="709">
        <f>AVERAGE(BO29:BO35)</f>
        <v>1.1040584282231725</v>
      </c>
      <c r="BP36" s="708">
        <f t="shared" ref="BP36:BR36" si="1391">SUM(BP29:BP35)</f>
        <v>6482.661387096774</v>
      </c>
      <c r="BQ36" s="708">
        <f t="shared" si="1391"/>
        <v>7116.0579999999609</v>
      </c>
      <c r="BR36" s="708">
        <f t="shared" si="1391"/>
        <v>633.39661290318554</v>
      </c>
      <c r="BS36" s="709">
        <f>AVERAGE(BS29:BS35)</f>
        <v>1.0977062621478135</v>
      </c>
      <c r="BT36" s="708">
        <f t="shared" ref="BT36:BV36" si="1392">SUM(BT29:BT35)</f>
        <v>38500</v>
      </c>
      <c r="BU36" s="708">
        <f t="shared" ca="1" si="1392"/>
        <v>27164.59</v>
      </c>
      <c r="BV36" s="708">
        <f t="shared" ca="1" si="1392"/>
        <v>-11335.410000000002</v>
      </c>
      <c r="BW36" s="709">
        <f ca="1">AVERAGE(BW29:BW35)</f>
        <v>0.70557376623376622</v>
      </c>
      <c r="BX36" s="708">
        <f t="shared" ref="BX36:BZ36" si="1393">SUM(BX29:BX35)</f>
        <v>490.38387096774125</v>
      </c>
      <c r="BY36" s="708">
        <f t="shared" si="1393"/>
        <v>509.10000000000582</v>
      </c>
      <c r="BZ36" s="708">
        <f t="shared" si="1393"/>
        <v>18.716129032264547</v>
      </c>
      <c r="CA36" s="709">
        <f>AVERAGE(CA29:CA35)</f>
        <v>1.0381662818463615</v>
      </c>
      <c r="CB36" s="708">
        <f t="shared" ref="CB36:CD36" si="1394">SUM(CB29:CB35)</f>
        <v>626.16129032258073</v>
      </c>
      <c r="CC36" s="708">
        <f t="shared" si="1394"/>
        <v>394</v>
      </c>
      <c r="CD36" s="708">
        <f t="shared" si="1394"/>
        <v>-232.16129032258061</v>
      </c>
      <c r="CE36" s="709">
        <f>AVERAGE(CE29:CE35)</f>
        <v>0.62923084848797062</v>
      </c>
      <c r="CF36" s="708">
        <f t="shared" ref="CF36:CH36" si="1395">SUM(CF29:CF35)</f>
        <v>24500</v>
      </c>
      <c r="CG36" s="708">
        <f t="shared" si="1395"/>
        <v>14922.799999999814</v>
      </c>
      <c r="CH36" s="708">
        <f t="shared" si="1395"/>
        <v>-9577.2000000001863</v>
      </c>
      <c r="CI36" s="709">
        <f>AVERAGE(CI29:CI35)</f>
        <v>0.60909387755101285</v>
      </c>
      <c r="CJ36" s="708">
        <f t="shared" ref="CJ36:CL36" si="1396">SUM(CJ29:CJ35)</f>
        <v>0</v>
      </c>
      <c r="CK36" s="708">
        <f t="shared" si="1396"/>
        <v>0</v>
      </c>
      <c r="CL36" s="708">
        <f t="shared" si="1396"/>
        <v>0</v>
      </c>
      <c r="CM36" s="709" t="e">
        <f>AVERAGE(CM29:CM35)</f>
        <v>#DIV/0!</v>
      </c>
      <c r="CN36" s="708">
        <f t="shared" ref="CN36:CP36" si="1397">SUM(CN29:CN35)</f>
        <v>20310.364516128902</v>
      </c>
      <c r="CO36" s="708">
        <f t="shared" si="1397"/>
        <v>17504.400000000373</v>
      </c>
      <c r="CP36" s="708">
        <f t="shared" si="1397"/>
        <v>-2805.9645161285325</v>
      </c>
      <c r="CQ36" s="709">
        <f>AVERAGE(CQ29:CQ35)</f>
        <v>0.86184568406439688</v>
      </c>
      <c r="CR36" s="708">
        <f t="shared" ref="CR36:CT36" si="1398">SUM(CR29:CR35)</f>
        <v>24500</v>
      </c>
      <c r="CS36" s="708">
        <f t="shared" si="1398"/>
        <v>26593.540000000008</v>
      </c>
      <c r="CT36" s="708">
        <f t="shared" si="1398"/>
        <v>2093.5400000000081</v>
      </c>
      <c r="CU36" s="709">
        <f>AVERAGE(CU29:CU35)</f>
        <v>1.0854506122448984</v>
      </c>
      <c r="CV36" s="708">
        <f t="shared" ref="CV36:CX36" si="1399">SUM(CV29:CV35)</f>
        <v>0</v>
      </c>
      <c r="CW36" s="708">
        <f t="shared" si="1399"/>
        <v>0</v>
      </c>
      <c r="CX36" s="708">
        <f t="shared" si="1399"/>
        <v>0</v>
      </c>
      <c r="CY36" s="709" t="e">
        <f>AVERAGE(CY29:CY35)</f>
        <v>#DIV/0!</v>
      </c>
      <c r="CZ36" s="708">
        <f t="shared" ref="CZ36:DB36" si="1400">SUM(CZ29:CZ35)</f>
        <v>81616.881838709582</v>
      </c>
      <c r="DA36" s="708">
        <f t="shared" si="1400"/>
        <v>86335.787000000477</v>
      </c>
      <c r="DB36" s="708">
        <f t="shared" si="1400"/>
        <v>4718.9051612908843</v>
      </c>
      <c r="DC36" s="709">
        <f>AVERAGE(DC29:DC35)</f>
        <v>1.0578177584708066</v>
      </c>
      <c r="DD36" s="708">
        <f t="shared" ref="DD36:DF36" si="1401">SUM(DD29:DD35)</f>
        <v>14146.022258064502</v>
      </c>
      <c r="DE36" s="708">
        <f t="shared" si="1401"/>
        <v>15922.070000000298</v>
      </c>
      <c r="DF36" s="708">
        <f t="shared" si="1401"/>
        <v>1776.0477419357985</v>
      </c>
      <c r="DG36" s="709">
        <f>AVERAGE(DG29:DG35)</f>
        <v>1.1255510354455502</v>
      </c>
      <c r="DH36" s="708">
        <f t="shared" ref="DH36:DJ36" si="1402">SUM(DH29:DH35)</f>
        <v>4750.8999999999887</v>
      </c>
      <c r="DI36" s="708">
        <f t="shared" si="1402"/>
        <v>4695.8699999999953</v>
      </c>
      <c r="DJ36" s="708">
        <f t="shared" si="1402"/>
        <v>-55.029999999993834</v>
      </c>
      <c r="DK36" s="709">
        <f>AVERAGE(DK29:DK35)</f>
        <v>0.98841693152876431</v>
      </c>
      <c r="DL36" s="708">
        <f t="shared" ref="DL36:DN36" si="1403">SUM(DL29:DL35)</f>
        <v>49852.963548387139</v>
      </c>
      <c r="DM36" s="708">
        <f t="shared" si="1403"/>
        <v>41435.209999999963</v>
      </c>
      <c r="DN36" s="708">
        <f t="shared" si="1403"/>
        <v>-8417.7535483871652</v>
      </c>
      <c r="DO36" s="709">
        <f>AVERAGE(DO29:DO35)</f>
        <v>0.8311483821775828</v>
      </c>
      <c r="DP36" s="708">
        <f t="shared" ref="DP36:DR36" si="1404">SUM(DP29:DP35)</f>
        <v>20607.137419354836</v>
      </c>
      <c r="DQ36" s="708">
        <f t="shared" si="1404"/>
        <v>16232.280000000028</v>
      </c>
      <c r="DR36" s="708">
        <f t="shared" si="1404"/>
        <v>-4374.8574193548084</v>
      </c>
      <c r="DS36" s="709">
        <f>AVERAGE(DS29:DS35)</f>
        <v>0.78770183697393048</v>
      </c>
      <c r="DT36" s="708">
        <f t="shared" ref="DT36:DV36" si="1405">SUM(DT29:DT35)</f>
        <v>14302.921612903228</v>
      </c>
      <c r="DU36" s="708">
        <f t="shared" si="1405"/>
        <v>9134.8199999998324</v>
      </c>
      <c r="DV36" s="708">
        <f t="shared" si="1405"/>
        <v>-5168.1016129033942</v>
      </c>
      <c r="DW36" s="709">
        <f>AVERAGE(DW29:DW35)</f>
        <v>0.63866811601337126</v>
      </c>
      <c r="DX36" s="708">
        <f t="shared" ref="DX36:DZ36" si="1406">SUM(DX29:DX35)</f>
        <v>10076.712258064517</v>
      </c>
      <c r="DY36" s="708">
        <f t="shared" si="1406"/>
        <v>13667.939999999944</v>
      </c>
      <c r="DZ36" s="708">
        <f t="shared" si="1406"/>
        <v>3591.2277419354282</v>
      </c>
      <c r="EA36" s="709">
        <f>AVERAGE(EA29:EA35)</f>
        <v>1.356388834965623</v>
      </c>
      <c r="EB36" s="708">
        <f t="shared" ref="EB36:ED36" si="1407">SUM(EB29:EB35)</f>
        <v>1826.8193548387126</v>
      </c>
      <c r="EC36" s="708">
        <f t="shared" si="1407"/>
        <v>4820.9599999999627</v>
      </c>
      <c r="ED36" s="708">
        <f t="shared" si="1407"/>
        <v>2994.1406451612502</v>
      </c>
      <c r="EE36" s="709">
        <f>AVERAGE(EE29:EE35)</f>
        <v>2.6389910897487723</v>
      </c>
      <c r="EF36" s="708">
        <f t="shared" ref="EF36:EH36" si="1408">SUM(EF29:EF35)</f>
        <v>77049.331935483919</v>
      </c>
      <c r="EG36" s="708">
        <f t="shared" si="1408"/>
        <v>67299.959999999963</v>
      </c>
      <c r="EH36" s="708">
        <f t="shared" si="1408"/>
        <v>-9749.3719354839541</v>
      </c>
      <c r="EI36" s="709">
        <f>AVERAGE(EI29:EI35)</f>
        <v>0.87346584726201848</v>
      </c>
      <c r="EJ36" s="708">
        <f t="shared" ref="EJ36:EL36" si="1409">SUM(EJ29:EJ35)</f>
        <v>20996.813870967741</v>
      </c>
      <c r="EK36" s="708">
        <f t="shared" si="1409"/>
        <v>14294.300000000047</v>
      </c>
      <c r="EL36" s="708">
        <f t="shared" si="1409"/>
        <v>-6702.5138709676967</v>
      </c>
      <c r="EM36" s="709">
        <f>AVERAGE(EM29:EM35)</f>
        <v>0.68078424125884873</v>
      </c>
      <c r="EN36" s="708">
        <f t="shared" ref="EN36:EP36" si="1410">SUM(EN29:EN35)</f>
        <v>26597.719354838689</v>
      </c>
      <c r="EO36" s="708">
        <f t="shared" si="1410"/>
        <v>35664.320000000298</v>
      </c>
      <c r="EP36" s="708">
        <f t="shared" si="1410"/>
        <v>9066.6006451616086</v>
      </c>
      <c r="EQ36" s="709">
        <f>AVERAGE(EQ29:EQ35)</f>
        <v>1.3408788747713516</v>
      </c>
      <c r="ER36" s="708">
        <f t="shared" ref="ER36:ET36" si="1411">SUM(ER29:ER35)</f>
        <v>38500</v>
      </c>
      <c r="ES36" s="708">
        <f t="shared" si="1411"/>
        <v>35882.20000000007</v>
      </c>
      <c r="ET36" s="708">
        <f t="shared" si="1411"/>
        <v>-2617.7999999999302</v>
      </c>
      <c r="EU36" s="709">
        <f>AVERAGE(EU29:EU35)</f>
        <v>0.9320051948051965</v>
      </c>
      <c r="EV36" s="708">
        <f t="shared" ref="EV36:EX36" si="1412">SUM(EV29:EV35)</f>
        <v>40436.827741935456</v>
      </c>
      <c r="EW36" s="708">
        <f t="shared" si="1412"/>
        <v>26702.799999999814</v>
      </c>
      <c r="EX36" s="708">
        <f t="shared" si="1412"/>
        <v>-13734.027741935646</v>
      </c>
      <c r="EY36" s="709">
        <f>AVERAGE(EY29:EY35)</f>
        <v>0.66035842797597544</v>
      </c>
      <c r="EZ36" s="708">
        <f t="shared" ref="EZ36:FB36" si="1413">SUM(EZ29:EZ35)</f>
        <v>168000</v>
      </c>
      <c r="FA36" s="708">
        <f t="shared" si="1413"/>
        <v>170820.25999999978</v>
      </c>
      <c r="FB36" s="708">
        <f t="shared" si="1413"/>
        <v>2820.2599999997765</v>
      </c>
      <c r="FC36" s="709">
        <f>AVERAGE(FC29:FC35)</f>
        <v>1.0167872619047607</v>
      </c>
      <c r="FD36" s="708">
        <f t="shared" ref="FD36:FF36" si="1414">SUM(FD29:FD35)</f>
        <v>56000</v>
      </c>
      <c r="FE36" s="708">
        <f t="shared" si="1414"/>
        <v>44563.100000000093</v>
      </c>
      <c r="FF36" s="708">
        <f t="shared" si="1414"/>
        <v>-11436.899999999907</v>
      </c>
      <c r="FG36" s="709">
        <f>AVERAGE(FG29:FG35)</f>
        <v>0.79576964285714447</v>
      </c>
      <c r="FH36" s="708">
        <f t="shared" ref="FH36:FJ36" si="1415">SUM(FH29:FH35)</f>
        <v>14739.534193548407</v>
      </c>
      <c r="FI36" s="708">
        <f t="shared" si="1415"/>
        <v>26429.900000000373</v>
      </c>
      <c r="FJ36" s="708">
        <f t="shared" si="1415"/>
        <v>11690.365806451966</v>
      </c>
      <c r="FK36" s="709">
        <f>AVERAGE(FK29:FK35)</f>
        <v>1.7931299356508106</v>
      </c>
      <c r="FL36" s="708">
        <f t="shared" ref="FL36:FN36" si="1416">SUM(FL29:FL35)</f>
        <v>0</v>
      </c>
      <c r="FM36" s="708">
        <f t="shared" si="1416"/>
        <v>0</v>
      </c>
      <c r="FN36" s="708">
        <f t="shared" si="1416"/>
        <v>0</v>
      </c>
      <c r="FO36" s="709" t="e">
        <f>AVERAGE(FO29:FO35)</f>
        <v>#DIV/0!</v>
      </c>
      <c r="FP36" s="708">
        <f t="shared" ref="FP36:FR36" si="1417">SUM(FP29:FP35)</f>
        <v>0</v>
      </c>
      <c r="FQ36" s="708">
        <f t="shared" si="1417"/>
        <v>0</v>
      </c>
      <c r="FR36" s="708">
        <f t="shared" si="1417"/>
        <v>0</v>
      </c>
      <c r="FS36" s="709" t="e">
        <f>AVERAGE(FS29:FS35)</f>
        <v>#DIV/0!</v>
      </c>
      <c r="FT36" s="708">
        <f t="shared" ref="FT36:FV36" si="1418">SUM(FT29:FT35)</f>
        <v>5087.7061290322617</v>
      </c>
      <c r="FU36" s="708">
        <f t="shared" si="1418"/>
        <v>5412.2600000000093</v>
      </c>
      <c r="FV36" s="708">
        <f t="shared" si="1418"/>
        <v>324.55387096774689</v>
      </c>
      <c r="FW36" s="709">
        <f>AVERAGE(FW29:FW35)</f>
        <v>1.0637917880350296</v>
      </c>
      <c r="FX36" s="708">
        <f t="shared" ref="FX36:FZ36" si="1419">SUM(FX29:FX35)</f>
        <v>0</v>
      </c>
      <c r="FY36" s="708">
        <f t="shared" si="1419"/>
        <v>0</v>
      </c>
      <c r="FZ36" s="708">
        <f t="shared" si="1419"/>
        <v>0</v>
      </c>
      <c r="GA36" s="709" t="e">
        <f>AVERAGE(GA29:GA35)</f>
        <v>#DIV/0!</v>
      </c>
      <c r="GB36" s="708">
        <f t="shared" ref="GB36:GD36" si="1420">SUM(GB29:GB35)</f>
        <v>21126.291290322588</v>
      </c>
      <c r="GC36" s="708">
        <f t="shared" si="1420"/>
        <v>21409.930000000168</v>
      </c>
      <c r="GD36" s="708">
        <f t="shared" si="1420"/>
        <v>283.6387096775793</v>
      </c>
      <c r="GE36" s="709">
        <f>AVERAGE(GE29:GE35)</f>
        <v>1.0134258638101572</v>
      </c>
      <c r="GF36" s="708">
        <f t="shared" ref="GF36:GH36" si="1421">SUM(GF29:GF35)</f>
        <v>14314.997741935484</v>
      </c>
      <c r="GG36" s="708">
        <f t="shared" si="1421"/>
        <v>20581.440000000177</v>
      </c>
      <c r="GH36" s="708">
        <f t="shared" si="1421"/>
        <v>6266.4422580646933</v>
      </c>
      <c r="GI36" s="709">
        <f>AVERAGE(GI29:GI35)</f>
        <v>1.437753632311606</v>
      </c>
      <c r="GJ36" s="708">
        <f t="shared" ref="GJ36:GL36" si="1422">SUM(GJ29:GJ35)</f>
        <v>2587.274967741916</v>
      </c>
      <c r="GK36" s="708">
        <f t="shared" si="1422"/>
        <v>5552.170999999973</v>
      </c>
      <c r="GL36" s="708">
        <f t="shared" si="1422"/>
        <v>2964.8960322580569</v>
      </c>
      <c r="GM36" s="709">
        <f>AVERAGE(GM29:GM35)</f>
        <v>2.1459532014278775</v>
      </c>
      <c r="GN36" s="708">
        <f t="shared" ref="GN36:GP36" si="1423">SUM(GN29:GN35)</f>
        <v>0</v>
      </c>
      <c r="GO36" s="708">
        <f t="shared" si="1423"/>
        <v>0</v>
      </c>
      <c r="GP36" s="708">
        <f t="shared" si="1423"/>
        <v>0</v>
      </c>
      <c r="GQ36" s="709" t="e">
        <f>AVERAGE(GQ29:GQ35)</f>
        <v>#DIV/0!</v>
      </c>
      <c r="GR36" s="708">
        <f t="shared" ref="GR36:GT36" si="1424">SUM(GR29:GR35)</f>
        <v>24500</v>
      </c>
      <c r="GS36" s="708">
        <f t="shared" si="1424"/>
        <v>30494.827000000514</v>
      </c>
      <c r="GT36" s="708">
        <f t="shared" si="1424"/>
        <v>5994.8270000005141</v>
      </c>
      <c r="GU36" s="709">
        <f>AVERAGE(GU29:GU35)</f>
        <v>1.2446868163265516</v>
      </c>
      <c r="GV36" s="708">
        <f t="shared" ref="GV36:GX36" si="1425">SUM(GV29:GV35)</f>
        <v>7853.3022580644465</v>
      </c>
      <c r="GW36" s="708">
        <f t="shared" si="1425"/>
        <v>12266.370000000112</v>
      </c>
      <c r="GX36" s="708">
        <f t="shared" si="1425"/>
        <v>4413.0677419356653</v>
      </c>
      <c r="GY36" s="709">
        <f>AVERAGE(GY29:GY35)</f>
        <v>1.5619378443512666</v>
      </c>
      <c r="GZ36" s="708">
        <f t="shared" ref="GZ36:HB36" si="1426">SUM(GZ29:GZ35)</f>
        <v>10500</v>
      </c>
      <c r="HA36" s="708">
        <f t="shared" si="1426"/>
        <v>11611.979999999981</v>
      </c>
      <c r="HB36" s="708">
        <f t="shared" si="1426"/>
        <v>1111.9799999999814</v>
      </c>
      <c r="HC36" s="709">
        <f>AVERAGE(HC29:HC35)</f>
        <v>1.1059028571428553</v>
      </c>
      <c r="HD36" s="708">
        <f t="shared" ref="HD36:HF36" si="1427">SUM(HD29:HD35)</f>
        <v>17847.918064516187</v>
      </c>
      <c r="HE36" s="708">
        <f t="shared" si="1427"/>
        <v>20227.259999999776</v>
      </c>
      <c r="HF36" s="708">
        <f t="shared" si="1427"/>
        <v>2379.3419354835883</v>
      </c>
      <c r="HG36" s="709">
        <f>AVERAGE(HG29:HG35)</f>
        <v>1.1333120158263168</v>
      </c>
      <c r="HH36" s="708">
        <f t="shared" ref="HH36:HJ36" si="1428">SUM(HH29:HH35)</f>
        <v>0</v>
      </c>
      <c r="HI36" s="708">
        <f t="shared" si="1428"/>
        <v>4190.3539999984205</v>
      </c>
      <c r="HJ36" s="708">
        <f t="shared" si="1428"/>
        <v>4190.3539999984205</v>
      </c>
      <c r="HK36" s="709" t="e">
        <f>AVERAGE(HK29:HK35)</f>
        <v>#DIV/0!</v>
      </c>
    </row>
    <row r="37" spans="1:219" ht="15" customHeight="1">
      <c r="A37" s="464"/>
      <c r="B37" s="462"/>
      <c r="C37" s="462"/>
      <c r="D37" s="421"/>
      <c r="E37" s="421"/>
      <c r="F37" s="421"/>
      <c r="G37" s="706"/>
      <c r="H37" s="421"/>
      <c r="I37" s="421"/>
      <c r="J37" s="421"/>
      <c r="K37" s="706"/>
      <c r="L37" s="421"/>
      <c r="M37" s="421"/>
      <c r="N37" s="421"/>
      <c r="O37" s="706"/>
      <c r="P37" s="421"/>
      <c r="Q37" s="421"/>
      <c r="R37" s="421"/>
      <c r="S37" s="706"/>
      <c r="T37" s="421"/>
      <c r="U37" s="421"/>
      <c r="V37" s="421"/>
      <c r="W37" s="706"/>
      <c r="X37" s="421"/>
      <c r="Y37" s="421"/>
      <c r="Z37" s="421"/>
      <c r="AA37" s="706"/>
      <c r="AB37" s="421"/>
      <c r="AC37" s="421"/>
      <c r="AD37" s="421"/>
      <c r="AE37" s="706"/>
      <c r="AF37" s="421"/>
      <c r="AG37" s="421"/>
      <c r="AH37" s="421"/>
      <c r="AI37" s="706"/>
      <c r="AJ37" s="421"/>
      <c r="AK37" s="421"/>
      <c r="AL37" s="421"/>
      <c r="AM37" s="706"/>
      <c r="AN37" s="421"/>
      <c r="AO37" s="421"/>
      <c r="AP37" s="421"/>
      <c r="AQ37" s="706"/>
      <c r="AR37" s="421"/>
      <c r="AS37" s="421"/>
      <c r="AT37" s="421"/>
      <c r="AU37" s="706"/>
      <c r="AV37" s="421"/>
      <c r="AW37" s="421"/>
      <c r="AX37" s="421"/>
      <c r="AY37" s="706"/>
      <c r="AZ37" s="421"/>
      <c r="BA37" s="421"/>
      <c r="BB37" s="421"/>
      <c r="BC37" s="706"/>
      <c r="BD37" s="421"/>
      <c r="BE37" s="421"/>
      <c r="BF37" s="421"/>
      <c r="BG37" s="706"/>
      <c r="BH37" s="421"/>
      <c r="BI37" s="421"/>
      <c r="BJ37" s="421"/>
      <c r="BK37" s="706"/>
      <c r="BL37" s="421"/>
      <c r="BM37" s="421"/>
      <c r="BN37" s="421"/>
      <c r="BO37" s="706"/>
      <c r="BP37" s="421"/>
      <c r="BQ37" s="421"/>
      <c r="BR37" s="421"/>
      <c r="BS37" s="706"/>
      <c r="BT37" s="421"/>
      <c r="BU37" s="421"/>
      <c r="BV37" s="421"/>
      <c r="BW37" s="706"/>
      <c r="BX37" s="421"/>
      <c r="BY37" s="421"/>
      <c r="BZ37" s="421"/>
      <c r="CA37" s="706"/>
      <c r="CB37" s="421"/>
      <c r="CC37" s="421"/>
      <c r="CD37" s="421"/>
      <c r="CE37" s="706"/>
      <c r="CF37" s="421"/>
      <c r="CG37" s="421"/>
      <c r="CH37" s="421"/>
      <c r="CI37" s="706"/>
      <c r="CJ37" s="421"/>
      <c r="CK37" s="421"/>
      <c r="CL37" s="421"/>
      <c r="CM37" s="706"/>
      <c r="CN37" s="421"/>
      <c r="CO37" s="421"/>
      <c r="CP37" s="421"/>
      <c r="CQ37" s="706"/>
      <c r="CR37" s="421"/>
      <c r="CS37" s="421"/>
      <c r="CT37" s="421"/>
      <c r="CU37" s="706"/>
      <c r="CV37" s="421"/>
      <c r="CW37" s="421"/>
      <c r="CX37" s="421"/>
      <c r="CY37" s="706"/>
      <c r="CZ37" s="421"/>
      <c r="DA37" s="421"/>
      <c r="DB37" s="421"/>
      <c r="DC37" s="706"/>
      <c r="DD37" s="421"/>
      <c r="DE37" s="421"/>
      <c r="DF37" s="421"/>
      <c r="DG37" s="706"/>
      <c r="DH37" s="421"/>
      <c r="DI37" s="421"/>
      <c r="DJ37" s="421"/>
      <c r="DK37" s="706"/>
      <c r="DL37" s="421"/>
      <c r="DM37" s="421"/>
      <c r="DN37" s="421"/>
      <c r="DO37" s="706"/>
      <c r="DP37" s="421"/>
      <c r="DQ37" s="421"/>
      <c r="DR37" s="421"/>
      <c r="DS37" s="706"/>
      <c r="DT37" s="421"/>
      <c r="DU37" s="421"/>
      <c r="DV37" s="421"/>
      <c r="DW37" s="706"/>
      <c r="DX37" s="421"/>
      <c r="DY37" s="421"/>
      <c r="DZ37" s="421"/>
      <c r="EA37" s="706"/>
      <c r="EB37" s="421"/>
      <c r="EC37" s="421"/>
      <c r="ED37" s="421"/>
      <c r="EE37" s="706"/>
      <c r="EF37" s="421"/>
      <c r="EG37" s="421"/>
      <c r="EH37" s="421"/>
      <c r="EI37" s="706"/>
      <c r="EJ37" s="421"/>
      <c r="EK37" s="421"/>
      <c r="EL37" s="421"/>
      <c r="EM37" s="706"/>
      <c r="EN37" s="421"/>
      <c r="EO37" s="421"/>
      <c r="EP37" s="421"/>
      <c r="EQ37" s="706"/>
      <c r="ER37" s="421"/>
      <c r="ES37" s="421"/>
      <c r="ET37" s="421"/>
      <c r="EU37" s="706"/>
      <c r="EV37" s="421"/>
      <c r="EW37" s="421"/>
      <c r="EX37" s="421"/>
      <c r="EY37" s="706"/>
      <c r="EZ37" s="421"/>
      <c r="FA37" s="421"/>
      <c r="FB37" s="421"/>
      <c r="FC37" s="706"/>
      <c r="FD37" s="421"/>
      <c r="FE37" s="421"/>
      <c r="FF37" s="421"/>
      <c r="FG37" s="706"/>
      <c r="FH37" s="421"/>
      <c r="FI37" s="421"/>
      <c r="FJ37" s="421"/>
      <c r="FK37" s="706"/>
      <c r="FL37" s="421"/>
      <c r="FM37" s="421"/>
      <c r="FN37" s="421"/>
      <c r="FO37" s="706"/>
      <c r="FP37" s="421"/>
      <c r="FQ37" s="421"/>
      <c r="FR37" s="421"/>
      <c r="FS37" s="706"/>
      <c r="FT37" s="421"/>
      <c r="FU37" s="421"/>
      <c r="FV37" s="421"/>
      <c r="FW37" s="706"/>
      <c r="FX37" s="421"/>
      <c r="FY37" s="421"/>
      <c r="FZ37" s="421"/>
      <c r="GA37" s="706"/>
      <c r="GB37" s="421"/>
      <c r="GC37" s="421"/>
      <c r="GD37" s="421"/>
      <c r="GE37" s="706"/>
      <c r="GF37" s="421"/>
      <c r="GG37" s="421"/>
      <c r="GH37" s="421"/>
      <c r="GI37" s="706"/>
      <c r="GJ37" s="421"/>
      <c r="GK37" s="421"/>
      <c r="GL37" s="421"/>
      <c r="GM37" s="706"/>
      <c r="GN37" s="421"/>
      <c r="GO37" s="421"/>
      <c r="GP37" s="421"/>
      <c r="GQ37" s="706"/>
      <c r="GR37" s="421"/>
      <c r="GS37" s="421"/>
      <c r="GT37" s="421"/>
      <c r="GU37" s="706"/>
      <c r="GV37" s="421"/>
      <c r="GW37" s="421"/>
      <c r="GX37" s="421"/>
      <c r="GY37" s="706"/>
      <c r="GZ37" s="421"/>
      <c r="HA37" s="421"/>
      <c r="HB37" s="421"/>
      <c r="HC37" s="706"/>
      <c r="HD37" s="421"/>
      <c r="HE37" s="421"/>
      <c r="HF37" s="421"/>
      <c r="HG37" s="706"/>
      <c r="HH37" s="421"/>
      <c r="HI37" s="421"/>
      <c r="HJ37" s="421"/>
      <c r="HK37" s="707"/>
    </row>
    <row r="38" spans="1:219" ht="15" customHeight="1">
      <c r="A38" s="768">
        <f>A29+1</f>
        <v>5</v>
      </c>
      <c r="B38" s="462">
        <f>B35+1</f>
        <v>46048</v>
      </c>
      <c r="C38" s="462" t="str">
        <f t="shared" ref="C38:C39" si="1429">TEXT(B38,"ddd")</f>
        <v>Sen</v>
      </c>
      <c r="D38" s="421">
        <f t="shared" ref="D38:D39" si="1430">SUMIF($H$4:$HJ$4,$D$4,H38:HJ38)</f>
        <v>165505.47038709672</v>
      </c>
      <c r="E38" s="421">
        <f t="shared" ref="E38:E39" ca="1" si="1431">SUMIF($H$4:$HJ$4,$E$4,H38:HJ38)</f>
        <v>170698.25599999705</v>
      </c>
      <c r="F38" s="421">
        <f t="shared" ref="F38:F39" ca="1" si="1432">E38-D38</f>
        <v>5192.7856129003339</v>
      </c>
      <c r="G38" s="706">
        <f t="shared" ref="G38:G39" ca="1" si="1433">E38/D38</f>
        <v>1.0313753110441308</v>
      </c>
      <c r="H38" s="421">
        <f>INDEX('SO Januari 2026 rev.2'!$B$6:$BK$51,MATCH(B38,'SO Januari 2026 rev.2'!$B$6:$B$51,0),MATCH($H$3,'SO Januari 2026 rev.2'!$B$5:$XK$5,0))</f>
        <v>812.17000000000064</v>
      </c>
      <c r="I38" s="421">
        <f>INDEX('Summary sales'!$A$6:$CA$50,MATCH(B38,'Summary sales'!$A$6:$A$50,0),MATCH($H$3,'Summary sales'!$A$7:$CA$7,0))</f>
        <v>1223.2199999999721</v>
      </c>
      <c r="J38" s="421">
        <f t="shared" ref="J38:J39" si="1434">I38-H38</f>
        <v>411.04999999997142</v>
      </c>
      <c r="K38" s="706">
        <f t="shared" ref="K38:K39" si="1435">I38/H38</f>
        <v>1.5061132521516076</v>
      </c>
      <c r="L38" s="421">
        <f>INDEX('SO Januari 2026 rev.2'!$B$6:$BK$51,MATCH(B38,'SO Januari 2026 rev.2'!$B$6:$B$51,0),MATCH($L$3,'SO Januari 2026 rev.2'!$B$5:$XK$5,0))</f>
        <v>3000</v>
      </c>
      <c r="M38" s="421">
        <f>INDEX('Summary sales'!$A$6:$CA$50,MATCH($B38,'Summary sales'!$A$6:$A$50,0),MATCH($L$3,'Summary sales'!$A$7:$CA$7,0))</f>
        <v>1491.609999999404</v>
      </c>
      <c r="N38" s="421">
        <f t="shared" ref="N38:N39" si="1436">M38-L38</f>
        <v>-1508.390000000596</v>
      </c>
      <c r="O38" s="706">
        <f t="shared" ref="O38:O39" si="1437">M38/L38</f>
        <v>0.49720333333313466</v>
      </c>
      <c r="P38" s="421">
        <f>INDEX('SO Januari 2026 rev.2'!$B$6:$BK$51,MATCH(B38,'SO Januari 2026 rev.2'!$B$6:$B$51,0),MATCH($P$3,'SO Januari 2026 rev.2'!$B$5:$XK$5,0))</f>
        <v>1129.7312903225857</v>
      </c>
      <c r="Q38" s="421">
        <f>INDEX('Summary sales'!$A$6:$CA$50,MATCH($B38,'Summary sales'!$A$6:$A$50,0),MATCH($P$3,'Summary sales'!$A$7:$CA$7,0))</f>
        <v>1185.7900000000373</v>
      </c>
      <c r="R38" s="421">
        <f t="shared" ref="R38:R39" si="1438">Q38-P38</f>
        <v>56.058709677451589</v>
      </c>
      <c r="S38" s="706">
        <f t="shared" ref="S38:S39" si="1439">Q38/P38</f>
        <v>1.0496212773406006</v>
      </c>
      <c r="T38" s="421">
        <f>INDEX('SO Januari 2026 rev.2'!$B$6:$BK$51,MATCH(B38,'SO Januari 2026 rev.2'!$B$6:$B$51,0),MATCH($T$3,'SO Januari 2026 rev.2'!$B$5:$XK$5,0))</f>
        <v>3282.5161290322658</v>
      </c>
      <c r="U38" s="421">
        <f>INDEX('Summary sales'!$A$6:$CA$50,MATCH($B38,'Summary sales'!$A$6:$A$50,0),MATCH($T$3,'Summary sales'!$A$7:$CA$7,0))</f>
        <v>1978.4599999999627</v>
      </c>
      <c r="V38" s="421">
        <f t="shared" ref="V38:V39" si="1440">U38-T38</f>
        <v>-1304.056129032303</v>
      </c>
      <c r="W38" s="706">
        <f t="shared" ref="W38:W39" si="1441">U38/T38</f>
        <v>0.60272666522532581</v>
      </c>
      <c r="X38" s="421">
        <f>INDEX('SO Januari 2026 rev.2'!$B$6:$BK$51,MATCH(B38,'SO Januari 2026 rev.2'!$B$6:$B$51,0),MATCH($X$3,'SO Januari 2026 rev.2'!$B$5:$XK$5,0))</f>
        <v>644.02064516129076</v>
      </c>
      <c r="Y38" s="421">
        <f>INDEX('Summary sales'!$A$6:$CA$50,MATCH($B38,'Summary sales'!$A$6:$A$50,0),MATCH($X$3,'Summary sales'!$A$7:$CA$7,0))</f>
        <v>585.38000000000466</v>
      </c>
      <c r="Z38" s="421">
        <f t="shared" ref="Z38:Z39" si="1442">Y38-X38</f>
        <v>-58.640645161286102</v>
      </c>
      <c r="AA38" s="706">
        <f t="shared" ref="AA38:AA39" si="1443">Y38/X38</f>
        <v>0.90894601655727991</v>
      </c>
      <c r="AB38" s="421">
        <f>INDEX('SO Januari 2026 rev.2'!$B$6:$BK$51,MATCH(B38,'SO Januari 2026 rev.2'!$B$6:$B$51,0),MATCH($AB$3,'SO Januari 2026 rev.2'!$B$5:$XK$5,0))</f>
        <v>5500</v>
      </c>
      <c r="AC38" s="421">
        <f>INDEX('Summary sales'!$A$6:$CA$50,MATCH($B38,'Summary sales'!$A$6:$A$50,0),MATCH($AB$3,'Summary sales'!$A$7:$CA$7,0))</f>
        <v>6485.0100000007078</v>
      </c>
      <c r="AD38" s="421">
        <f t="shared" ref="AD38:AD39" si="1444">AC38-AB38</f>
        <v>985.01000000070781</v>
      </c>
      <c r="AE38" s="706">
        <f t="shared" ref="AE38:AE39" si="1445">AC38/AB38</f>
        <v>1.179092727272856</v>
      </c>
      <c r="AF38" s="421">
        <f>INDEX('SO Januari 2026 rev.2'!$B$6:$BK$51,MATCH(B38,'SO Januari 2026 rev.2'!$B$6:$B$51,0),MATCH($AF$3,'SO Januari 2026 rev.2'!$B$5:$XK$5,0))</f>
        <v>166.97064516129021</v>
      </c>
      <c r="AG38" s="421">
        <f>INDEX('Summary sales'!$A$6:$CA$50,MATCH($B38,'Summary sales'!$A$6:$A$50,0),MATCH($AF$3,'Summary sales'!$A$7:$CA$7,0))</f>
        <v>653.64999999999418</v>
      </c>
      <c r="AH38" s="421">
        <f t="shared" ref="AH38:AH39" si="1446">AG38-AF38</f>
        <v>486.67935483870394</v>
      </c>
      <c r="AI38" s="706">
        <f t="shared" ref="AI38:AI39" si="1447">AG38/AF38</f>
        <v>3.9147599829214395</v>
      </c>
      <c r="AJ38" s="421">
        <f>INDEX('SO Januari 2026 rev.2'!$B$6:$BK$51,MATCH(B38,'SO Januari 2026 rev.2'!$B$6:$B$51,0),MATCH($AJ$3,'SO Januari 2026 rev.2'!$B$5:$XK$5,0))</f>
        <v>603.76322580644887</v>
      </c>
      <c r="AK38" s="421">
        <f>INDEX('Summary sales'!$A$6:$CA$50,MATCH($B38,'Summary sales'!$A$6:$A$50,0),MATCH($AJ$3,'Summary sales'!$A$7:$CA$7,0))</f>
        <v>856.76000000000931</v>
      </c>
      <c r="AL38" s="421">
        <f t="shared" ref="AL38:AL39" si="1448">AK38-AJ38</f>
        <v>252.99677419356044</v>
      </c>
      <c r="AM38" s="706">
        <f t="shared" ref="AM38:AM39" si="1449">AK38/AJ38</f>
        <v>1.4190330967170643</v>
      </c>
      <c r="AN38" s="421">
        <f>INDEX('SO Januari 2026 rev.2'!$B$6:$BK$51,MATCH(B38,'SO Januari 2026 rev.2'!$B$6:$B$51,0),MATCH($AN$3,'SO Januari 2026 rev.2'!$B$5:$XK$5,0))</f>
        <v>673.27548387096704</v>
      </c>
      <c r="AO38" s="421">
        <f>INDEX('Summary sales'!$A$6:$CA$50,MATCH($B38,'Summary sales'!$A$6:$A$50,0),MATCH($AN$3,'Summary sales'!$A$7:$CA$7,0))</f>
        <v>777.5</v>
      </c>
      <c r="AP38" s="421">
        <f t="shared" ref="AP38:AP39" si="1450">AO38-AN38</f>
        <v>104.22451612903296</v>
      </c>
      <c r="AQ38" s="706">
        <f t="shared" ref="AQ38:AQ39" si="1451">AO38/AN38</f>
        <v>1.1548021851765622</v>
      </c>
      <c r="AR38" s="421">
        <f>INDEX('SO Januari 2026 rev.2'!$B$6:$BK$51,MATCH(B38,'SO Januari 2026 rev.2'!$B$6:$B$51,0),MATCH($AR$3,'SO Januari 2026 rev.2'!$B$5:$XK$5,0))</f>
        <v>4514.1990322580623</v>
      </c>
      <c r="AS38" s="421">
        <f>INDEX('Summary sales'!$A$6:$CA$50,MATCH($B38,'Summary sales'!$A$6:$A$50,0),MATCH($AR$3,'Summary sales'!$A$7:$CA$7,0))</f>
        <v>6454.6200000010431</v>
      </c>
      <c r="AT38" s="421">
        <f t="shared" ref="AT38:AT39" si="1452">AS38-AR38</f>
        <v>1940.4209677429808</v>
      </c>
      <c r="AU38" s="706">
        <f t="shared" ref="AU38:AU39" si="1453">AS38/AR38</f>
        <v>1.4298483416165095</v>
      </c>
      <c r="AV38" s="421">
        <f>INDEX('SO Januari 2026 rev.2'!$B$6:$BK$51,MATCH(B38,'SO Januari 2026 rev.2'!$B$6:$B$51,0),MATCH($AV$3,'SO Januari 2026 rev.2'!$B$5:$XK$5,0))</f>
        <v>6823.0622580645213</v>
      </c>
      <c r="AW38" s="421">
        <f ca="1">INDEX('Summary sales'!$A$6:$CA$50,MATCH($B38,'Summary sales'!$A$6:$A$50,0),MATCH($AV$3,'Summary sales'!$A$7:$CA$7,0))</f>
        <v>4736.1599999996834</v>
      </c>
      <c r="AX38" s="421">
        <f t="shared" ref="AX38:AX39" ca="1" si="1454">AW38-AV38</f>
        <v>-2086.902258064838</v>
      </c>
      <c r="AY38" s="706">
        <f t="shared" ref="AY38:AY39" ca="1" si="1455">AW38/AV38</f>
        <v>0.69413993612644775</v>
      </c>
      <c r="AZ38" s="421">
        <f>INDEX('SO Januari 2026 rev.2'!$B$6:$BK$51,MATCH(B38,'SO Januari 2026 rev.2'!$B$6:$B$51,0),MATCH($AZ$3,'SO Januari 2026 rev.2'!$B$5:$XK$5,0))</f>
        <v>2874.3264516129029</v>
      </c>
      <c r="BA38" s="421">
        <f>INDEX('Summary sales'!$A$6:$CA$50,MATCH($B38,'Summary sales'!$A$6:$A$50,0),MATCH($AZ$3,'Summary sales'!$A$7:$CA$7,0))</f>
        <v>2284.9599999999627</v>
      </c>
      <c r="BB38" s="421">
        <f t="shared" ref="BB38:BB39" si="1456">BA38-AZ38</f>
        <v>-589.36645161294018</v>
      </c>
      <c r="BC38" s="706">
        <f t="shared" ref="BC38:BC39" si="1457">BA38/AZ38</f>
        <v>0.79495493586602783</v>
      </c>
      <c r="BD38" s="421">
        <f>INDEX('SO Januari 2026 rev.2'!$B$6:$BK$51,MATCH(B38,'SO Januari 2026 rev.2'!$B$6:$B$51,0),MATCH($BD$3,'SO Januari 2026 rev.2'!$B$5:$XK$5,0))</f>
        <v>500</v>
      </c>
      <c r="BE38" s="421">
        <f>INDEX('Summary sales'!$A$6:$CA$50,MATCH($B38,'Summary sales'!$A$6:$A$50,0),MATCH($BD$3,'Summary sales'!$A$7:$CA$7,0))</f>
        <v>0</v>
      </c>
      <c r="BF38" s="421">
        <f t="shared" ref="BF38:BF39" si="1458">BE38-BD38</f>
        <v>-500</v>
      </c>
      <c r="BG38" s="706">
        <f t="shared" ref="BG38:BG39" si="1459">BE38/BD38</f>
        <v>0</v>
      </c>
      <c r="BH38" s="421">
        <f>INDEX('SO Januari 2026 rev.2'!$B$6:$BK$51,MATCH(B38,'SO Januari 2026 rev.2'!$B$6:$B$51,0),MATCH($BH$3,'SO Januari 2026 rev.2'!$B$5:$XK$5,0))</f>
        <v>3600</v>
      </c>
      <c r="BI38" s="421">
        <f>INDEX('Summary sales'!$A$6:$CA$50,MATCH($B38,'Summary sales'!$A$6:$A$50,0),MATCH($BH$3,'Summary sales'!$A$7:$CA$7,0))</f>
        <v>1264.8000000000466</v>
      </c>
      <c r="BJ38" s="421">
        <f t="shared" ref="BJ38:BJ39" si="1460">BI38-BH38</f>
        <v>-2335.1999999999534</v>
      </c>
      <c r="BK38" s="706">
        <f t="shared" ref="BK38:BK39" si="1461">BI38/BH38</f>
        <v>0.35133333333334626</v>
      </c>
      <c r="BL38" s="421">
        <f>INDEX('SO Januari 2026 rev.2'!$B$6:$BK$51,MATCH(B38,'SO Januari 2026 rev.2'!$B$6:$B$51,0),MATCH($BL$3,'SO Januari 2026 rev.2'!$B$5:$XK$5,0))</f>
        <v>8706.0570967741915</v>
      </c>
      <c r="BM38" s="421">
        <f>INDEX('Summary sales'!$A$6:$CA$50,MATCH($B38,'Summary sales'!$A$6:$A$50,0),MATCH($BL$3,'Summary sales'!$A$7:$CA$7,0))</f>
        <v>11507.419999999925</v>
      </c>
      <c r="BN38" s="421">
        <f t="shared" ref="BN38:BN39" si="1462">BM38-BL38</f>
        <v>2801.362903225734</v>
      </c>
      <c r="BO38" s="706">
        <f t="shared" ref="BO38:BO39" si="1463">BM38/BL38</f>
        <v>1.3217717127382163</v>
      </c>
      <c r="BP38" s="421">
        <f>INDEX('SO Januari 2026 rev.2'!$B$6:$BK$51,MATCH(B38,'SO Januari 2026 rev.2'!$B$6:$B$51,0),MATCH($BP$3,'SO Januari 2026 rev.2'!$B$5:$XK$5,0))</f>
        <v>926.09448387096791</v>
      </c>
      <c r="BQ38" s="421">
        <f>INDEX('Summary sales'!$A$6:$CA$50,MATCH($B38,'Summary sales'!$A$6:$A$50,0),MATCH($BP$3,'Summary sales'!$A$7:$CA$7,0))</f>
        <v>904.77199999999721</v>
      </c>
      <c r="BR38" s="421">
        <f t="shared" ref="BR38:BR39" si="1464">BQ38-BP38</f>
        <v>-21.3224838709707</v>
      </c>
      <c r="BS38" s="706">
        <f t="shared" ref="BS38:BS39" si="1465">BQ38/BP38</f>
        <v>0.9769759087843336</v>
      </c>
      <c r="BT38" s="421">
        <f>INDEX('SO Januari 2026 rev.2'!$B$6:$BK$51,MATCH(B38,'SO Januari 2026 rev.2'!$B$6:$B$51,0),MATCH($BT$3,'SO Januari 2026 rev.2'!$B$5:$XK$5,0))</f>
        <v>5500</v>
      </c>
      <c r="BU38" s="421">
        <f ca="1">INDEX('Summary sales'!$A$6:$CA$50,MATCH($B38,'Summary sales'!$A$6:$A$50,0),MATCH($BT$3,'Summary sales'!$A$7:$CA$7,0))</f>
        <v>3112.29</v>
      </c>
      <c r="BV38" s="421">
        <f t="shared" ref="BV38:BV39" ca="1" si="1466">BU38-BT38</f>
        <v>-2387.71</v>
      </c>
      <c r="BW38" s="706">
        <f t="shared" ref="BW38:BW39" ca="1" si="1467">BU38/BT38</f>
        <v>0.56587090909090909</v>
      </c>
      <c r="BX38" s="421">
        <f>INDEX('SO Januari 2026 rev.2'!$B$6:$BK$51,MATCH(B38,'SO Januari 2026 rev.2'!$B$6:$B$51,0),MATCH($BX$3,'SO Januari 2026 rev.2'!$B$5:$XK$5,0))</f>
        <v>70.054838709677327</v>
      </c>
      <c r="BY38" s="421">
        <f>INDEX('Summary sales'!$A$6:$CA$50,MATCH($B38,'Summary sales'!$A$6:$A$50,0),MATCH($BX$3,'Summary sales'!$A$7:$CA$7,0))</f>
        <v>128.89999999999418</v>
      </c>
      <c r="BZ38" s="421">
        <f t="shared" ref="BZ38:BZ39" si="1468">BY38-BX38</f>
        <v>58.845161290316852</v>
      </c>
      <c r="CA38" s="706">
        <f t="shared" ref="CA38:CA39" si="1469">BY38/BX38</f>
        <v>1.8399871068747178</v>
      </c>
      <c r="CB38" s="421">
        <f>INDEX('SO Januari 2026 rev.2'!$B$6:$BK$51,MATCH(B38,'SO Januari 2026 rev.2'!$B$6:$B$51,0),MATCH($CB$3,'SO Januari 2026 rev.2'!$B$5:$XK$5,0))</f>
        <v>89.451612903225808</v>
      </c>
      <c r="CC38" s="421">
        <f>INDEX('Summary sales'!$A$6:$CA$50,MATCH($B38,'Summary sales'!$A$6:$A$50,0),MATCH($CB$3,'Summary sales'!$A$7:$CA$7,0))</f>
        <v>46</v>
      </c>
      <c r="CD38" s="421">
        <f t="shared" ref="CD38:CD39" si="1470">CC38-CB38</f>
        <v>-43.451612903225808</v>
      </c>
      <c r="CE38" s="706">
        <f t="shared" ref="CE38:CE39" si="1471">CC38/CB38</f>
        <v>0.5142445005409304</v>
      </c>
      <c r="CF38" s="421">
        <f>INDEX('SO Januari 2026 rev.2'!$B$6:$BK$51,MATCH(B38,'SO Januari 2026 rev.2'!$B$6:$B$51,0),MATCH($CF$3,'SO Januari 2026 rev.2'!$B$5:$XK$5,0))</f>
        <v>3500</v>
      </c>
      <c r="CG38" s="421">
        <f>INDEX('Summary sales'!$A$6:$CA$50,MATCH($B38,'Summary sales'!$A$6:$A$50,0),MATCH($CF$3,'Summary sales'!$A$7:$CA$7,0))</f>
        <v>3284.2000000001863</v>
      </c>
      <c r="CH38" s="421">
        <f t="shared" ref="CH38:CH39" si="1472">CG38-CF38</f>
        <v>-215.79999999981374</v>
      </c>
      <c r="CI38" s="706">
        <f t="shared" ref="CI38:CI39" si="1473">CG38/CF38</f>
        <v>0.93834285714291032</v>
      </c>
      <c r="CJ38" s="421">
        <f>INDEX('SO Januari 2026 rev.2'!$B$6:$BK$51,MATCH(B38,'SO Januari 2026 rev.2'!$B$6:$B$51,0),MATCH($CJ$3,'SO Januari 2026 rev.2'!$B$5:$XK$5,0))</f>
        <v>0</v>
      </c>
      <c r="CK38" s="421">
        <f>INDEX('Summary sales'!$A$6:$CA$50,MATCH($B38,'Summary sales'!$A$6:$A$50,0),MATCH($CJ$3,'Summary sales'!$A$7:$CA$7,0))</f>
        <v>0</v>
      </c>
      <c r="CL38" s="421">
        <f t="shared" ref="CL38:CL39" si="1474">CK38-CJ38</f>
        <v>0</v>
      </c>
      <c r="CM38" s="706" t="e">
        <f t="shared" ref="CM38:CM39" si="1475">CK38/CJ38</f>
        <v>#DIV/0!</v>
      </c>
      <c r="CN38" s="421">
        <f>INDEX('SO Januari 2026 rev.2'!$B$6:$BK$51,MATCH(B38,'SO Januari 2026 rev.2'!$B$6:$B$51,0),MATCH($CN$3,'SO Januari 2026 rev.2'!$B$5:$XK$5,0))</f>
        <v>2901.4806451612722</v>
      </c>
      <c r="CO38" s="421">
        <f>INDEX('Summary sales'!$A$6:$CA$50,MATCH($B38,'Summary sales'!$A$6:$A$50,0),MATCH($CN$3,'Summary sales'!$A$7:$CA$7,0))</f>
        <v>4885.2000000001863</v>
      </c>
      <c r="CP38" s="421">
        <f t="shared" ref="CP38:CP39" si="1476">CO38-CN38</f>
        <v>1983.7193548389141</v>
      </c>
      <c r="CQ38" s="706">
        <f t="shared" ref="CQ38:CQ39" si="1477">CO38/CN38</f>
        <v>1.6836920860206717</v>
      </c>
      <c r="CR38" s="421">
        <f>INDEX('SO Januari 2026 rev.2'!$B$6:$BK$51,MATCH(B38,'SO Januari 2026 rev.2'!$B$6:$B$51,0),MATCH($CR$3,'SO Januari 2026 rev.2'!$B$5:$XK$5,0))</f>
        <v>3500</v>
      </c>
      <c r="CS38" s="421">
        <f>INDEX('Summary sales'!$A$6:$CA$50,MATCH($B38,'Summary sales'!$A$6:$A$50,0),MATCH($CR$3,'Summary sales'!$A$7:$CA$7,0))</f>
        <v>5272.5499999999884</v>
      </c>
      <c r="CT38" s="421">
        <f t="shared" ref="CT38:CT39" si="1478">CS38-CR38</f>
        <v>1772.5499999999884</v>
      </c>
      <c r="CU38" s="706">
        <f t="shared" ref="CU38:CU39" si="1479">CS38/CR38</f>
        <v>1.5064428571428539</v>
      </c>
      <c r="CV38" s="421">
        <f>INDEX('SO Januari 2026 rev.2'!$B$6:$BK$51,MATCH(B38,'SO Januari 2026 rev.2'!$B$6:$B$51,0),MATCH($CV$3,'SO Januari 2026 rev.2'!$B$5:$XK$5,0))</f>
        <v>0</v>
      </c>
      <c r="CW38" s="421">
        <f>INDEX('Summary sales'!$A$6:$CA$50,MATCH($B38,'Summary sales'!$A$6:$A$50,0),MATCH($CV$3,'Summary sales'!$A$7:$CA$7,0))</f>
        <v>0</v>
      </c>
      <c r="CX38" s="421">
        <f t="shared" ref="CX38:CX39" si="1480">CW38-CV38</f>
        <v>0</v>
      </c>
      <c r="CY38" s="706" t="e">
        <f t="shared" ref="CY38:CY39" si="1481">CW38/CV38</f>
        <v>#DIV/0!</v>
      </c>
      <c r="CZ38" s="421">
        <f>INDEX('SO Januari 2026 rev.2'!$B$6:$BK$51,MATCH(B38,'SO Januari 2026 rev.2'!$B$6:$B$51,0),MATCH($CZ$3,'SO Januari 2026 rev.2'!$B$5:$XK$5,0))</f>
        <v>11659.554548387085</v>
      </c>
      <c r="DA38" s="421">
        <f>INDEX('Summary sales'!$A$6:$CA$50,MATCH($B38,'Summary sales'!$A$6:$A$50,0),MATCH($CZ$3,'Summary sales'!$A$7:$CA$7,0))</f>
        <v>13960.630999997258</v>
      </c>
      <c r="DB38" s="421">
        <f t="shared" ref="DB38:DB39" si="1482">DA38-CZ38</f>
        <v>2301.0764516101735</v>
      </c>
      <c r="DC38" s="706">
        <f t="shared" ref="DC38:DC39" si="1483">DA38/CZ38</f>
        <v>1.1973554342973156</v>
      </c>
      <c r="DD38" s="421">
        <f>INDEX('SO Januari 2026 rev.2'!$B$6:$BK$51,MATCH(B38,'SO Januari 2026 rev.2'!$B$6:$B$51,0),MATCH($DD$3,'SO Januari 2026 rev.2'!$B$5:$XK$5,0))</f>
        <v>2020.8603225806428</v>
      </c>
      <c r="DE38" s="421">
        <f>INDEX('Summary sales'!$A$6:$CA$50,MATCH($B38,'Summary sales'!$A$6:$A$50,0),MATCH($DD$3,'Summary sales'!$A$7:$CA$7,0))</f>
        <v>1846.6399999996647</v>
      </c>
      <c r="DF38" s="421">
        <f t="shared" ref="DF38:DF39" si="1484">DE38-DD38</f>
        <v>-174.22032258097806</v>
      </c>
      <c r="DG38" s="706">
        <f t="shared" ref="DG38:DG39" si="1485">DE38/DD38</f>
        <v>0.91378903300031233</v>
      </c>
      <c r="DH38" s="421">
        <f>INDEX('SO Januari 2026 rev.2'!$B$6:$BK$51,MATCH(B38,'SO Januari 2026 rev.2'!$B$6:$B$51,0),MATCH($DH$3,'SO Januari 2026 rev.2'!$B$5:$XK$5,0))</f>
        <v>678.69999999999845</v>
      </c>
      <c r="DI38" s="421">
        <f>INDEX('Summary sales'!$A$6:$CA$50,MATCH($B38,'Summary sales'!$A$6:$A$50,0),MATCH($DH$3,'Summary sales'!$A$7:$CA$7,0))</f>
        <v>649</v>
      </c>
      <c r="DJ38" s="421">
        <f t="shared" ref="DJ38:DJ39" si="1486">DI38-DH38</f>
        <v>-29.699999999998454</v>
      </c>
      <c r="DK38" s="706">
        <f t="shared" ref="DK38:DK39" si="1487">DI38/DH38</f>
        <v>0.95623987034035873</v>
      </c>
      <c r="DL38" s="421">
        <f>INDEX('SO Januari 2026 rev.2'!$B$6:$BK$51,MATCH(B38,'SO Januari 2026 rev.2'!$B$6:$B$51,0),MATCH($DL$3,'SO Januari 2026 rev.2'!$B$5:$XK$5,0))</f>
        <v>7121.8519354838754</v>
      </c>
      <c r="DM38" s="421">
        <f>INDEX('Summary sales'!$A$6:$CA$50,MATCH($B38,'Summary sales'!$A$6:$A$50,0),MATCH($DL$3,'Summary sales'!$A$7:$CA$7,0))</f>
        <v>7357.429999999702</v>
      </c>
      <c r="DN38" s="421">
        <f t="shared" ref="DN38:DN39" si="1488">DM38-DL38</f>
        <v>235.57806451582655</v>
      </c>
      <c r="DO38" s="706">
        <f t="shared" ref="DO38:DO39" si="1489">DM38/DL38</f>
        <v>1.0330782030643018</v>
      </c>
      <c r="DP38" s="421">
        <f>INDEX('SO Januari 2026 rev.2'!$B$6:$BK$51,MATCH(B38,'SO Januari 2026 rev.2'!$B$6:$B$51,0),MATCH($DP$3,'SO Januari 2026 rev.2'!$B$5:$XK$5,0))</f>
        <v>2943.876774193548</v>
      </c>
      <c r="DQ38" s="421">
        <f>INDEX('Summary sales'!$A$6:$CA$50,MATCH($B38,'Summary sales'!$A$6:$A$50,0),MATCH($DP$3,'Summary sales'!$A$7:$CA$7,0))</f>
        <v>3649.8199999999488</v>
      </c>
      <c r="DR38" s="421">
        <f t="shared" ref="DR38:DR39" si="1490">DQ38-DP38</f>
        <v>705.94322580640073</v>
      </c>
      <c r="DS38" s="706">
        <f t="shared" ref="DS38:DS39" si="1491">DQ38/DP38</f>
        <v>1.239800535129324</v>
      </c>
      <c r="DT38" s="421">
        <f>INDEX('SO Januari 2026 rev.2'!$B$6:$BK$51,MATCH(B38,'SO Januari 2026 rev.2'!$B$6:$B$51,0),MATCH($DT$3,'SO Januari 2026 rev.2'!$B$5:$XK$5,0))</f>
        <v>2043.2745161290325</v>
      </c>
      <c r="DU38" s="421">
        <f>INDEX('Summary sales'!$A$6:$CA$50,MATCH($B38,'Summary sales'!$A$6:$A$50,0),MATCH($DT$3,'Summary sales'!$A$7:$CA$7,0))</f>
        <v>1537.75</v>
      </c>
      <c r="DV38" s="421">
        <f t="shared" ref="DV38:DV39" si="1492">DU38-DT38</f>
        <v>-505.52451612903246</v>
      </c>
      <c r="DW38" s="706">
        <f t="shared" ref="DW38:DW39" si="1493">DU38/DT38</f>
        <v>0.7525909944363498</v>
      </c>
      <c r="DX38" s="421">
        <f>INDEX('SO Januari 2026 rev.2'!$B$6:$BK$51,MATCH(B38,'SO Januari 2026 rev.2'!$B$6:$B$51,0),MATCH($DX$3,'SO Januari 2026 rev.2'!$B$5:$XK$5,0))</f>
        <v>1439.5303225806451</v>
      </c>
      <c r="DY38" s="421">
        <f>INDEX('Summary sales'!$A$6:$CA$50,MATCH($B38,'Summary sales'!$A$6:$A$50,0),MATCH($DX$3,'Summary sales'!$A$7:$CA$7,0))</f>
        <v>0</v>
      </c>
      <c r="DZ38" s="421">
        <f t="shared" ref="DZ38:DZ39" si="1494">DY38-DX38</f>
        <v>-1439.5303225806451</v>
      </c>
      <c r="EA38" s="706">
        <f t="shared" ref="EA38:EA39" si="1495">DY38/DX38</f>
        <v>0</v>
      </c>
      <c r="EB38" s="421">
        <f>INDEX('SO Januari 2026 rev.2'!$B$6:$BK$51,MATCH(B38,'SO Januari 2026 rev.2'!$B$6:$B$51,0),MATCH($EB$3,'SO Januari 2026 rev.2'!$B$5:$XK$5,0))</f>
        <v>260.97419354838746</v>
      </c>
      <c r="EC38" s="421">
        <f>INDEX('Summary sales'!$A$6:$CA$50,MATCH($B38,'Summary sales'!$A$6:$A$50,0),MATCH($EB$3,'Summary sales'!$A$7:$CA$7,0))</f>
        <v>1776.2299999999814</v>
      </c>
      <c r="ED38" s="421">
        <f t="shared" ref="ED38:ED39" si="1496">EC38-EB38</f>
        <v>1515.2558064515938</v>
      </c>
      <c r="EE38" s="706">
        <f t="shared" ref="EE38:EE39" si="1497">EC38/EB38</f>
        <v>6.8061518874687081</v>
      </c>
      <c r="EF38" s="421">
        <f>INDEX('SO Januari 2026 rev.2'!$B$6:$BK$51,MATCH(B38,'SO Januari 2026 rev.2'!$B$6:$B$51,0),MATCH($EF$3,'SO Januari 2026 rev.2'!$B$5:$XK$5,0))</f>
        <v>11007.047419354845</v>
      </c>
      <c r="EG38" s="421">
        <f>INDEX('Summary sales'!$A$6:$CA$50,MATCH($B38,'Summary sales'!$A$6:$A$50,0),MATCH($EF$3,'Summary sales'!$A$7:$CA$7,0))</f>
        <v>10863.80999999959</v>
      </c>
      <c r="EH38" s="421">
        <f t="shared" ref="EH38:EH39" si="1498">EG38-EF38</f>
        <v>-143.23741935525504</v>
      </c>
      <c r="EI38" s="706">
        <f t="shared" ref="EI38:EI39" si="1499">EG38/EF38</f>
        <v>0.98698675367715905</v>
      </c>
      <c r="EJ38" s="421">
        <f>INDEX('SO Januari 2026 rev.2'!$B$6:$BK$51,MATCH(B38,'SO Januari 2026 rev.2'!$B$6:$B$51,0),MATCH($EJ$3,'SO Januari 2026 rev.2'!$B$5:$XK$5,0))</f>
        <v>2999.5448387096776</v>
      </c>
      <c r="EK38" s="421">
        <f>INDEX('Summary sales'!$A$6:$CA$50,MATCH($B38,'Summary sales'!$A$6:$A$50,0),MATCH($EJ$3,'Summary sales'!$A$7:$CA$7,0))</f>
        <v>2128.6999999999534</v>
      </c>
      <c r="EL38" s="421">
        <f t="shared" ref="EL38:EL39" si="1500">EK38-EJ38</f>
        <v>-870.84483870972417</v>
      </c>
      <c r="EM38" s="706">
        <f t="shared" ref="EM38:EM39" si="1501">EK38/EJ38</f>
        <v>0.70967433876256447</v>
      </c>
      <c r="EN38" s="421">
        <f>INDEX('SO Januari 2026 rev.2'!$B$6:$BK$51,MATCH(B38,'SO Januari 2026 rev.2'!$B$6:$B$51,0),MATCH($EN$3,'SO Januari 2026 rev.2'!$B$5:$XK$5,0))</f>
        <v>3799.6741935483842</v>
      </c>
      <c r="EO38" s="421">
        <f>INDEX('Summary sales'!$A$6:$CA$50,MATCH($B38,'Summary sales'!$A$6:$A$50,0),MATCH($EN$3,'Summary sales'!$A$7:$CA$7,0))</f>
        <v>6413.1200000001118</v>
      </c>
      <c r="EP38" s="421">
        <f t="shared" ref="EP38:EP39" si="1502">EO38-EN38</f>
        <v>2613.4458064517275</v>
      </c>
      <c r="EQ38" s="706">
        <f t="shared" ref="EQ38:EQ39" si="1503">EO38/EN38</f>
        <v>1.687807868077005</v>
      </c>
      <c r="ER38" s="421">
        <f>INDEX('SO Januari 2026 rev.2'!$B$6:$BK$51,MATCH(B38,'SO Januari 2026 rev.2'!$B$6:$B$51,0),MATCH($ER$3,'SO Januari 2026 rev.2'!$B$5:$XK$5,0))</f>
        <v>5500</v>
      </c>
      <c r="ES38" s="421">
        <f>INDEX('Summary sales'!$A$6:$CA$50,MATCH(B38,'Summary sales'!$A$6:$A$50,0),MATCH($ER$3,'Summary sales'!$A$7:$CA$7,0))</f>
        <v>6805.8099999999395</v>
      </c>
      <c r="ET38" s="421">
        <f t="shared" ref="ET38:ET39" si="1504">ES38-ER38</f>
        <v>1305.8099999999395</v>
      </c>
      <c r="EU38" s="706">
        <f t="shared" ref="EU38:EU39" si="1505">ES38/ER38</f>
        <v>1.2374199999999891</v>
      </c>
      <c r="EV38" s="421">
        <f>INDEX('SO Januari 2026 rev.2'!$B$6:$BK$51,MATCH(B38,'SO Januari 2026 rev.2'!$B$6:$B$51,0),MATCH($EV$3,'SO Januari 2026 rev.2'!$B$5:$XK$5,0))</f>
        <v>5776.689677419351</v>
      </c>
      <c r="EW38" s="421">
        <f>INDEX('Summary sales'!$A$6:$CA$50,MATCH($B38,'Summary sales'!$A$6:$A$50,0),MATCH($EV$3,'Summary sales'!$A$7:$CA$7,0))</f>
        <v>3932.0900000000838</v>
      </c>
      <c r="EX38" s="421">
        <f t="shared" ref="EX38:EX39" si="1506">EW38-EV38</f>
        <v>-1844.5996774192672</v>
      </c>
      <c r="EY38" s="706">
        <f t="shared" ref="EY38:EY39" si="1507">EW38/EV38</f>
        <v>0.68068222798436451</v>
      </c>
      <c r="EZ38" s="421">
        <f>INDEX('SO Januari 2026 rev.2'!$B$6:$BK$51,MATCH(B38,'SO Januari 2026 rev.2'!$B$6:$B$51,0),MATCH($EZ$3,'SO Januari 2026 rev.2'!$B$5:$XK$5,0))</f>
        <v>24000</v>
      </c>
      <c r="FA38" s="421">
        <f>INDEX('Summary sales'!$A$6:$CA$50,MATCH($B38,'Summary sales'!$A$6:$A$50,0),MATCH($EZ$3,'Summary sales'!$A$7:$CA$7,0))</f>
        <v>28494.580000000075</v>
      </c>
      <c r="FB38" s="421">
        <f t="shared" ref="FB38:FB39" si="1508">FA38-EZ38</f>
        <v>4494.5800000000745</v>
      </c>
      <c r="FC38" s="706">
        <f t="shared" ref="FC38:FC39" si="1509">FA38/EZ38</f>
        <v>1.1872741666666697</v>
      </c>
      <c r="FD38" s="421">
        <f>INDEX('SO Januari 2026 rev.2'!$B$6:$BK$51,MATCH(B38,'SO Januari 2026 rev.2'!$B$6:$B$51,0),MATCH($FD$3,'SO Januari 2026 rev.2'!$B$5:$XK$5,0))</f>
        <v>8000</v>
      </c>
      <c r="FE38" s="421">
        <f>INDEX('Summary sales'!$A$6:$CA$50,MATCH(B38,'Summary sales'!$A$6:$A$50,0),MATCH($FD$3,'Summary sales'!$A$7:$CA$7,0))</f>
        <v>2727.25</v>
      </c>
      <c r="FF38" s="421">
        <f t="shared" ref="FF38:FF39" si="1510">FE38-FD38</f>
        <v>-5272.75</v>
      </c>
      <c r="FG38" s="706">
        <f t="shared" ref="FG38:FG39" si="1511">FE38/FD38</f>
        <v>0.34090625000000002</v>
      </c>
      <c r="FH38" s="421">
        <f>INDEX('SO Januari 2026 rev.2'!$B$6:$BK$51,MATCH(B38,'SO Januari 2026 rev.2'!$B$6:$B$51,0),MATCH($FH$3,'SO Januari 2026 rev.2'!$B$5:$XK$5,0))</f>
        <v>2105.6477419354865</v>
      </c>
      <c r="FI38" s="421">
        <f>INDEX('Summary sales'!$A$6:$CA$50,MATCH(B38,'Summary sales'!$A$6:$A$50,0),MATCH($FH$3,'Summary sales'!$A$7:$CA$7,0))</f>
        <v>4022.5</v>
      </c>
      <c r="FJ38" s="421">
        <f t="shared" ref="FJ38:FJ39" si="1512">FI38-FH38</f>
        <v>1916.8522580645135</v>
      </c>
      <c r="FK38" s="706">
        <f t="shared" ref="FK38:FK39" si="1513">FI38/FH38</f>
        <v>1.9103385242882864</v>
      </c>
      <c r="FL38" s="421">
        <f>INDEX('SO Januari 2026 rev.2'!$B$6:$BK$51,MATCH(B38,'SO Januari 2026 rev.2'!$B$6:$B$51,0),MATCH($FL$3,'SO Januari 2026 rev.2'!$B$5:$XK$5,0))</f>
        <v>0</v>
      </c>
      <c r="FM38" s="421">
        <f>INDEX('Summary sales'!$A$6:$CA$50,MATCH(B38,'Summary sales'!$A$6:$A$50,0),MATCH($FL$3,'Summary sales'!$A$7:$CA$7,0))</f>
        <v>0</v>
      </c>
      <c r="FN38" s="421">
        <f t="shared" ref="FN38:FN39" si="1514">FM38-FL38</f>
        <v>0</v>
      </c>
      <c r="FO38" s="706" t="e">
        <f t="shared" ref="FO38:FO39" si="1515">FM38/FL38</f>
        <v>#DIV/0!</v>
      </c>
      <c r="FP38" s="421">
        <f>INDEX('SO Januari 2026 rev.2'!$B$6:$BK$51,MATCH(B38,'SO Januari 2026 rev.2'!$B$6:$B$51,0),MATCH($FP$3,'SO Januari 2026 rev.2'!$B$5:$XK$5,0))</f>
        <v>0</v>
      </c>
      <c r="FQ38" s="421">
        <f>INDEX('Summary sales'!$A$6:$CA$50,MATCH(B38,'Summary sales'!$A$6:$A$50,0),MATCH($FP$3,'Summary sales'!$A$7:$CA$7,0))</f>
        <v>0</v>
      </c>
      <c r="FR38" s="421">
        <f t="shared" ref="FR38:FR39" si="1516">FQ38-FP38</f>
        <v>0</v>
      </c>
      <c r="FS38" s="706" t="e">
        <f t="shared" ref="FS38:FS39" si="1517">FQ38/FP38</f>
        <v>#DIV/0!</v>
      </c>
      <c r="FT38" s="421">
        <f>INDEX('SO Januari 2026 rev.2'!$B$6:$BK$51,MATCH(B38,'SO Januari 2026 rev.2'!$B$6:$B$51,0),MATCH($FT$3,'SO Januari 2026 rev.2'!$B$5:$XK$5,0))</f>
        <v>726.8151612903232</v>
      </c>
      <c r="FU38" s="421">
        <f>INDEX('Summary sales'!$A$6:$CA$50,MATCH(B38,'Summary sales'!$A$6:$A$50,0),MATCH($FT$3,'Summary sales'!$A$7:$CA$7,0))</f>
        <v>790.79000000003725</v>
      </c>
      <c r="FV38" s="421">
        <f t="shared" ref="FV38:FV39" si="1518">FU38-FT38</f>
        <v>63.974838709714049</v>
      </c>
      <c r="FW38" s="706">
        <f t="shared" ref="FW38:FW39" si="1519">FU38/FT38</f>
        <v>1.0880207817846546</v>
      </c>
      <c r="FX38" s="421">
        <f>INDEX('SO Januari 2026 rev.2'!$B$6:$BK$51,MATCH(B38,'SO Januari 2026 rev.2'!$B$6:$B$51,0),MATCH($FX$3,'SO Januari 2026 rev.2'!$B$5:$XK$5,0))</f>
        <v>0</v>
      </c>
      <c r="FY38" s="421">
        <f>INDEX('Summary sales'!$A$6:$CA$50,MATCH(B38,'Summary sales'!$A$6:$A$50,0),MATCH($FX$3,'Summary sales'!$A$7:$CA$7,0))</f>
        <v>0</v>
      </c>
      <c r="FZ38" s="421">
        <f t="shared" ref="FZ38:FZ39" si="1520">FY38-FX38</f>
        <v>0</v>
      </c>
      <c r="GA38" s="706" t="e">
        <f t="shared" ref="GA38:GA39" si="1521">FY38/FX38</f>
        <v>#DIV/0!</v>
      </c>
      <c r="GB38" s="421">
        <f>INDEX('SO Januari 2026 rev.2'!$B$6:$BK$51,MATCH(B38,'SO Januari 2026 rev.2'!$B$6:$B$51,0),MATCH($GB$3,'SO Januari 2026 rev.2'!$B$5:$XK$5,0))</f>
        <v>3018.0416129032269</v>
      </c>
      <c r="GC38" s="421">
        <f>INDEX('Summary sales'!$A$6:$CA$50,MATCH(B38,'Summary sales'!$A$6:$A$50,0),MATCH($GB$3,'Summary sales'!$A$7:$CA$7,0))</f>
        <v>3643.1399999996647</v>
      </c>
      <c r="GD38" s="421">
        <f t="shared" ref="GD38:GD39" si="1522">GC38-GB38</f>
        <v>625.09838709643782</v>
      </c>
      <c r="GE38" s="706">
        <f t="shared" ref="GE38:GE39" si="1523">GC38/GB38</f>
        <v>1.2071205328726795</v>
      </c>
      <c r="GF38" s="421">
        <f>INDEX('SO Januari 2026 rev.2'!$B$6:$BK$51,MATCH(B38,'SO Januari 2026 rev.2'!$B$6:$B$51,0),MATCH($GF$3,'SO Januari 2026 rev.2'!$B$5:$XK$5,0))</f>
        <v>2044.9996774193546</v>
      </c>
      <c r="GG38" s="421">
        <f>INDEX('Summary sales'!$A$6:$CA$50,MATCH(B38,'Summary sales'!$A$6:$A$50,0),MATCH($GF$3,'Summary sales'!$A$7:$CA$7,0))</f>
        <v>2452.8199999998324</v>
      </c>
      <c r="GH38" s="421">
        <f t="shared" ref="GH38:GH39" si="1524">GG38-GF38</f>
        <v>407.82032258047775</v>
      </c>
      <c r="GI38" s="706">
        <f t="shared" ref="GI38:GI39" si="1525">GG38/GF38</f>
        <v>1.1994231720833903</v>
      </c>
      <c r="GJ38" s="421">
        <f>INDEX('SO Januari 2026 rev.2'!$B$6:$BK$51,MATCH(B38,'SO Januari 2026 rev.2'!$B$6:$B$51,0),MATCH($GJ$3,'SO Januari 2026 rev.2'!$B$5:$XK$5,0))</f>
        <v>369.61070967741654</v>
      </c>
      <c r="GK38" s="421">
        <f>INDEX('Summary sales'!$A$6:$CA$50,MATCH(B38,'Summary sales'!$A$6:$A$50,0),MATCH($GJ$3,'Summary sales'!$A$7:$CA$7,0))</f>
        <v>502.22999999998137</v>
      </c>
      <c r="GL38" s="421">
        <f t="shared" ref="GL38:GL39" si="1526">GK38-GJ38</f>
        <v>132.61929032256484</v>
      </c>
      <c r="GM38" s="706">
        <f t="shared" ref="GM38:GM39" si="1527">GK38/GJ38</f>
        <v>1.3588080292324602</v>
      </c>
      <c r="GN38" s="421">
        <f>INDEX('SO Januari 2026 rev.2'!$B$6:$BK$51,MATCH(B38,'SO Januari 2026 rev.2'!$B$6:$B$51,0),MATCH($GN$3,'SO Januari 2026 rev.2'!$B$5:$XK$5,0))</f>
        <v>0</v>
      </c>
      <c r="GO38" s="421">
        <f>INDEX('Summary sales'!$A$6:$CA$50,MATCH(B38,'Summary sales'!$A$6:$A$50,0),MATCH($GN$3,'Summary sales'!$A$7:$CA$7,0))</f>
        <v>0</v>
      </c>
      <c r="GP38" s="421">
        <f t="shared" ref="GP38:GP39" si="1528">GO38-GN38</f>
        <v>0</v>
      </c>
      <c r="GQ38" s="706" t="e">
        <f t="shared" ref="GQ38:GQ39" si="1529">GO38/GN38</f>
        <v>#DIV/0!</v>
      </c>
      <c r="GR38" s="421">
        <f>INDEX('SO Januari 2026 rev.2'!$B$6:$BK$51,MATCH(B38,'SO Januari 2026 rev.2'!$B$6:$B$51,0),MATCH($GR$3,'SO Januari 2026 rev.2'!$B$5:$XK$5,0))</f>
        <v>3500</v>
      </c>
      <c r="GS38" s="421">
        <f>INDEX('Summary sales'!$A$6:$CA$50,MATCH($B38,'Summary sales'!$A$6:$A$50,0),MATCH($GR$3,'Summary sales'!$A$7:$CA$7,0))</f>
        <v>3566.8899999996647</v>
      </c>
      <c r="GT38" s="421">
        <f t="shared" ref="GT38:GT39" si="1530">GS38-GR38</f>
        <v>66.889999999664724</v>
      </c>
      <c r="GU38" s="706">
        <f t="shared" ref="GU38:GU39" si="1531">GS38/GR38</f>
        <v>1.0191114285713327</v>
      </c>
      <c r="GV38" s="421">
        <f>INDEX('SO Januari 2026 rev.2'!$B$6:$BK$51,MATCH(B38,'SO Januari 2026 rev.2'!$B$6:$B$51,0),MATCH($GV$3,'SO Januari 2026 rev.2'!$B$5:$XK$5,0))</f>
        <v>1121.900322580635</v>
      </c>
      <c r="GW38" s="421">
        <f>INDEX('Summary sales'!$A$6:$CA$50,MATCH($B38,'Summary sales'!$A$6:$A$50,0),MATCH($GV$3,'Summary sales'!$A$7:$CA$7,0))</f>
        <v>997.41000000014901</v>
      </c>
      <c r="GX38" s="421">
        <f t="shared" ref="GX38:GX39" si="1532">GW38-GV38</f>
        <v>-124.49032258048601</v>
      </c>
      <c r="GY38" s="706">
        <f t="shared" ref="GY38:GY39" si="1533">GW38/GV38</f>
        <v>0.88903620038709952</v>
      </c>
      <c r="GZ38" s="421">
        <f>INDEX('SO Januari 2026 rev.2'!$B$6:$BK$51,MATCH(B38,'SO Januari 2026 rev.2'!$B$6:$B$51,0),MATCH($GZ$3,'SO Januari 2026 rev.2'!$B$5:$XK$5,0))</f>
        <v>1500</v>
      </c>
      <c r="HA38" s="421">
        <f>INDEX('Summary sales'!$A$6:$CA$50,MATCH(B38,'Summary sales'!$A$6:$A$50,0),MATCH($GZ$3,'Summary sales'!$A$7:$CA$7,0))</f>
        <v>1669.0430000000051</v>
      </c>
      <c r="HB38" s="421">
        <f t="shared" ref="HB38:HB39" si="1534">HA38-GZ38</f>
        <v>169.04300000000512</v>
      </c>
      <c r="HC38" s="706">
        <f t="shared" ref="HC38:HC39" si="1535">HA38/GZ38</f>
        <v>1.1126953333333367</v>
      </c>
      <c r="HD38" s="421">
        <f>INDEX('SO Januari 2026 rev.2'!$B$6:$BK$51,MATCH(B38,'SO Januari 2026 rev.2'!$B$6:$B$51,0),MATCH($HD$3,'SO Januari 2026 rev.2'!$B$5:$XK$5,0))</f>
        <v>2549.7025806451697</v>
      </c>
      <c r="HE38" s="421">
        <f>INDEX('Summary sales'!$A$6:$CA$50,MATCH(B38,'Summary sales'!$A$6:$A$50,0),MATCH($HD$3,'Summary sales'!$A$7:$CA$7,0))</f>
        <v>1791.320000000298</v>
      </c>
      <c r="HF38" s="421">
        <f t="shared" ref="HF38:HF39" si="1536">HE38-HD38</f>
        <v>-758.38258064487172</v>
      </c>
      <c r="HG38" s="706">
        <f t="shared" ref="HG38:HG39" si="1537">HE38/HD38</f>
        <v>0.70256037453083153</v>
      </c>
      <c r="HH38" s="421">
        <f>INDEX('SO Januari 2026 rev.2'!$B$6:$BK$51,MATCH(B38,'SO Januari 2026 rev.2'!$B$6:$B$51,0),MATCH($HH$3,'SO Januari 2026 rev.2'!$B$5:$XK$5,0))</f>
        <v>0</v>
      </c>
      <c r="HI38" s="421">
        <f>INDEX('Summary sales'!$A$6:$CA$50,MATCH(B38,'Summary sales'!$A$6:$A$50,0),MATCH($HH$3,'Summary sales'!$A$7:$CA$7,0))</f>
        <v>0</v>
      </c>
      <c r="HJ38" s="421">
        <f t="shared" ref="HJ38:HJ39" si="1538">HI38-HH38</f>
        <v>0</v>
      </c>
      <c r="HK38" s="707" t="e">
        <f t="shared" ref="HK38:HK39" si="1539">HI38/HH38</f>
        <v>#DIV/0!</v>
      </c>
    </row>
    <row r="39" spans="1:219" ht="15" customHeight="1">
      <c r="A39" s="769"/>
      <c r="B39" s="462">
        <f t="shared" ref="B39:B41" si="1540">B38+1</f>
        <v>46049</v>
      </c>
      <c r="C39" s="462" t="str">
        <f t="shared" si="1429"/>
        <v>Sel</v>
      </c>
      <c r="D39" s="421">
        <f t="shared" si="1430"/>
        <v>165505.47038709672</v>
      </c>
      <c r="E39" s="421">
        <f t="shared" ca="1" si="1431"/>
        <v>189960.97199999992</v>
      </c>
      <c r="F39" s="421">
        <f t="shared" ca="1" si="1432"/>
        <v>24455.501612903201</v>
      </c>
      <c r="G39" s="706">
        <f t="shared" ca="1" si="1433"/>
        <v>1.1477624972498179</v>
      </c>
      <c r="H39" s="421">
        <f>INDEX('SO Januari 2026 rev.2'!$B$6:$BK$51,MATCH(B39,'SO Januari 2026 rev.2'!$B$6:$B$51,0),MATCH($H$3,'SO Januari 2026 rev.2'!$B$5:$XK$5,0))</f>
        <v>812.17000000000064</v>
      </c>
      <c r="I39" s="421">
        <f>INDEX('Summary sales'!$A$6:$CA$50,MATCH(B39,'Summary sales'!$A$6:$A$50,0),MATCH($H$3,'Summary sales'!$A$7:$CA$7,0))</f>
        <v>1242.3000000000466</v>
      </c>
      <c r="J39" s="421">
        <f t="shared" si="1434"/>
        <v>430.13000000004592</v>
      </c>
      <c r="K39" s="706">
        <f t="shared" si="1435"/>
        <v>1.5296058706921527</v>
      </c>
      <c r="L39" s="421">
        <f>INDEX('SO Januari 2026 rev.2'!$B$6:$BK$51,MATCH(B39,'SO Januari 2026 rev.2'!$B$6:$B$51,0),MATCH($L$3,'SO Januari 2026 rev.2'!$B$5:$XK$5,0))</f>
        <v>3000</v>
      </c>
      <c r="M39" s="421">
        <f>INDEX('Summary sales'!$A$6:$CA$50,MATCH($B39,'Summary sales'!$A$6:$A$50,0),MATCH($L$3,'Summary sales'!$A$7:$CA$7,0))</f>
        <v>2301.1800000015646</v>
      </c>
      <c r="N39" s="421">
        <f t="shared" si="1436"/>
        <v>-698.81999999843538</v>
      </c>
      <c r="O39" s="706">
        <f t="shared" si="1437"/>
        <v>0.76706000000052155</v>
      </c>
      <c r="P39" s="421">
        <f>INDEX('SO Januari 2026 rev.2'!$B$6:$BK$51,MATCH(B39,'SO Januari 2026 rev.2'!$B$6:$B$51,0),MATCH($P$3,'SO Januari 2026 rev.2'!$B$5:$XK$5,0))</f>
        <v>1129.7312903225857</v>
      </c>
      <c r="Q39" s="421">
        <f>INDEX('Summary sales'!$A$6:$CA$50,MATCH($B39,'Summary sales'!$A$6:$A$50,0),MATCH($P$3,'Summary sales'!$A$7:$CA$7,0))</f>
        <v>1041.1399999996647</v>
      </c>
      <c r="R39" s="421">
        <f t="shared" si="1438"/>
        <v>-88.591290322920941</v>
      </c>
      <c r="S39" s="706">
        <f t="shared" si="1439"/>
        <v>0.92158198052775508</v>
      </c>
      <c r="T39" s="421">
        <f>INDEX('SO Januari 2026 rev.2'!$B$6:$BK$51,MATCH(B39,'SO Januari 2026 rev.2'!$B$6:$B$51,0),MATCH($T$3,'SO Januari 2026 rev.2'!$B$5:$XK$5,0))</f>
        <v>3282.5161290322658</v>
      </c>
      <c r="U39" s="421">
        <f>INDEX('Summary sales'!$A$6:$CA$50,MATCH($B39,'Summary sales'!$A$6:$A$50,0),MATCH($T$3,'Summary sales'!$A$7:$CA$7,0))</f>
        <v>3116.3199999998324</v>
      </c>
      <c r="V39" s="421">
        <f t="shared" si="1440"/>
        <v>-166.19612903243342</v>
      </c>
      <c r="W39" s="706">
        <f t="shared" si="1441"/>
        <v>0.9493692879183413</v>
      </c>
      <c r="X39" s="421">
        <f>INDEX('SO Januari 2026 rev.2'!$B$6:$BK$51,MATCH(B39,'SO Januari 2026 rev.2'!$B$6:$B$51,0),MATCH($X$3,'SO Januari 2026 rev.2'!$B$5:$XK$5,0))</f>
        <v>644.02064516129076</v>
      </c>
      <c r="Y39" s="421">
        <f>INDEX('Summary sales'!$A$6:$CA$50,MATCH($B39,'Summary sales'!$A$6:$A$50,0),MATCH($X$3,'Summary sales'!$A$7:$CA$7,0))</f>
        <v>553.32999999995809</v>
      </c>
      <c r="Z39" s="421">
        <f t="shared" si="1442"/>
        <v>-90.690645161332668</v>
      </c>
      <c r="AA39" s="706">
        <f t="shared" si="1443"/>
        <v>0.85918053117905901</v>
      </c>
      <c r="AB39" s="421">
        <f>INDEX('SO Januari 2026 rev.2'!$B$6:$BK$51,MATCH(B39,'SO Januari 2026 rev.2'!$B$6:$B$51,0),MATCH($AB$3,'SO Januari 2026 rev.2'!$B$5:$XK$5,0))</f>
        <v>5500</v>
      </c>
      <c r="AC39" s="421">
        <f>INDEX('Summary sales'!$A$6:$CA$50,MATCH($B39,'Summary sales'!$A$6:$A$50,0),MATCH($AB$3,'Summary sales'!$A$7:$CA$7,0))</f>
        <v>6241.9399999994785</v>
      </c>
      <c r="AD39" s="421">
        <f t="shared" si="1444"/>
        <v>741.93999999947846</v>
      </c>
      <c r="AE39" s="706">
        <f t="shared" si="1445"/>
        <v>1.134898181818087</v>
      </c>
      <c r="AF39" s="421">
        <f>INDEX('SO Januari 2026 rev.2'!$B$6:$BK$51,MATCH(B39,'SO Januari 2026 rev.2'!$B$6:$B$51,0),MATCH($AF$3,'SO Januari 2026 rev.2'!$B$5:$XK$5,0))</f>
        <v>166.97064516129021</v>
      </c>
      <c r="AG39" s="421">
        <f>INDEX('Summary sales'!$A$6:$CA$50,MATCH($B39,'Summary sales'!$A$6:$A$50,0),MATCH($AF$3,'Summary sales'!$A$7:$CA$7,0))</f>
        <v>616.58999999999651</v>
      </c>
      <c r="AH39" s="421">
        <f t="shared" si="1446"/>
        <v>449.61935483870627</v>
      </c>
      <c r="AI39" s="706">
        <f t="shared" si="1447"/>
        <v>3.692804800534748</v>
      </c>
      <c r="AJ39" s="421">
        <f>INDEX('SO Januari 2026 rev.2'!$B$6:$BK$51,MATCH(B39,'SO Januari 2026 rev.2'!$B$6:$B$51,0),MATCH($AJ$3,'SO Januari 2026 rev.2'!$B$5:$XK$5,0))</f>
        <v>603.76322580644887</v>
      </c>
      <c r="AK39" s="421">
        <f>INDEX('Summary sales'!$A$6:$CA$50,MATCH($B39,'Summary sales'!$A$6:$A$50,0),MATCH($AJ$3,'Summary sales'!$A$7:$CA$7,0))</f>
        <v>967.17999999993481</v>
      </c>
      <c r="AL39" s="421">
        <f t="shared" si="1448"/>
        <v>363.41677419348594</v>
      </c>
      <c r="AM39" s="706">
        <f t="shared" si="1449"/>
        <v>1.6019193595437495</v>
      </c>
      <c r="AN39" s="421">
        <f>INDEX('SO Januari 2026 rev.2'!$B$6:$BK$51,MATCH(B39,'SO Januari 2026 rev.2'!$B$6:$B$51,0),MATCH($AN$3,'SO Januari 2026 rev.2'!$B$5:$XK$5,0))</f>
        <v>673.27548387096704</v>
      </c>
      <c r="AO39" s="421">
        <f>INDEX('Summary sales'!$A$6:$CA$50,MATCH($B39,'Summary sales'!$A$6:$A$50,0),MATCH($AN$3,'Summary sales'!$A$7:$CA$7,0))</f>
        <v>734.04000000003725</v>
      </c>
      <c r="AP39" s="421">
        <f t="shared" si="1450"/>
        <v>60.764516129070216</v>
      </c>
      <c r="AQ39" s="706">
        <f t="shared" si="1451"/>
        <v>1.0902520848965231</v>
      </c>
      <c r="AR39" s="421">
        <f>INDEX('SO Januari 2026 rev.2'!$B$6:$BK$51,MATCH(B39,'SO Januari 2026 rev.2'!$B$6:$B$51,0),MATCH($AR$3,'SO Januari 2026 rev.2'!$B$5:$XK$5,0))</f>
        <v>4514.1990322580623</v>
      </c>
      <c r="AS39" s="421">
        <f>INDEX('Summary sales'!$A$6:$CA$50,MATCH($B39,'Summary sales'!$A$6:$A$50,0),MATCH($AR$3,'Summary sales'!$A$7:$CA$7,0))</f>
        <v>6565.6299999989569</v>
      </c>
      <c r="AT39" s="421">
        <f t="shared" si="1452"/>
        <v>2051.4309677408946</v>
      </c>
      <c r="AU39" s="706">
        <f t="shared" si="1453"/>
        <v>1.4544396365958949</v>
      </c>
      <c r="AV39" s="421">
        <f>INDEX('SO Januari 2026 rev.2'!$B$6:$BK$51,MATCH(B39,'SO Januari 2026 rev.2'!$B$6:$B$51,0),MATCH($AV$3,'SO Januari 2026 rev.2'!$B$5:$XK$5,0))</f>
        <v>6823.0622580645213</v>
      </c>
      <c r="AW39" s="421">
        <f ca="1">INDEX('Summary sales'!$A$6:$CA$50,MATCH($B39,'Summary sales'!$A$6:$A$50,0),MATCH($AV$3,'Summary sales'!$A$7:$CA$7,0))</f>
        <v>5304.6800000001676</v>
      </c>
      <c r="AX39" s="421">
        <f t="shared" ca="1" si="1454"/>
        <v>-1518.3822580643537</v>
      </c>
      <c r="AY39" s="706">
        <f t="shared" ca="1" si="1455"/>
        <v>0.77746322682755808</v>
      </c>
      <c r="AZ39" s="421">
        <f>INDEX('SO Januari 2026 rev.2'!$B$6:$BK$51,MATCH(B39,'SO Januari 2026 rev.2'!$B$6:$B$51,0),MATCH($AZ$3,'SO Januari 2026 rev.2'!$B$5:$XK$5,0))</f>
        <v>2874.3264516129029</v>
      </c>
      <c r="BA39" s="421">
        <f>INDEX('Summary sales'!$A$6:$CA$50,MATCH($B39,'Summary sales'!$A$6:$A$50,0),MATCH($AZ$3,'Summary sales'!$A$7:$CA$7,0))</f>
        <v>2037.8800000000047</v>
      </c>
      <c r="BB39" s="421">
        <f t="shared" si="1456"/>
        <v>-836.44645161289827</v>
      </c>
      <c r="BC39" s="706">
        <f t="shared" si="1457"/>
        <v>0.70899392755351998</v>
      </c>
      <c r="BD39" s="421">
        <f>INDEX('SO Januari 2026 rev.2'!$B$6:$BK$51,MATCH(B39,'SO Januari 2026 rev.2'!$B$6:$B$51,0),MATCH($BD$3,'SO Januari 2026 rev.2'!$B$5:$XK$5,0))</f>
        <v>500</v>
      </c>
      <c r="BE39" s="421">
        <f>INDEX('Summary sales'!$A$6:$CA$50,MATCH($B39,'Summary sales'!$A$6:$A$50,0),MATCH($BD$3,'Summary sales'!$A$7:$CA$7,0))</f>
        <v>164.36</v>
      </c>
      <c r="BF39" s="421">
        <f t="shared" si="1458"/>
        <v>-335.64</v>
      </c>
      <c r="BG39" s="706">
        <f t="shared" si="1459"/>
        <v>0.32872000000000001</v>
      </c>
      <c r="BH39" s="421">
        <f>INDEX('SO Januari 2026 rev.2'!$B$6:$BK$51,MATCH(B39,'SO Januari 2026 rev.2'!$B$6:$B$51,0),MATCH($BH$3,'SO Januari 2026 rev.2'!$B$5:$XK$5,0))</f>
        <v>3600</v>
      </c>
      <c r="BI39" s="421">
        <f>INDEX('Summary sales'!$A$6:$CA$50,MATCH($B39,'Summary sales'!$A$6:$A$50,0),MATCH($BH$3,'Summary sales'!$A$7:$CA$7,0))</f>
        <v>1255.5100000000093</v>
      </c>
      <c r="BJ39" s="421">
        <f t="shared" si="1460"/>
        <v>-2344.4899999999907</v>
      </c>
      <c r="BK39" s="706">
        <f t="shared" si="1461"/>
        <v>0.34875277777778035</v>
      </c>
      <c r="BL39" s="421">
        <f>INDEX('SO Januari 2026 rev.2'!$B$6:$BK$51,MATCH(B39,'SO Januari 2026 rev.2'!$B$6:$B$51,0),MATCH($BL$3,'SO Januari 2026 rev.2'!$B$5:$XK$5,0))</f>
        <v>8706.0570967741915</v>
      </c>
      <c r="BM39" s="421">
        <f>INDEX('Summary sales'!$A$6:$CA$50,MATCH($B39,'Summary sales'!$A$6:$A$50,0),MATCH($BL$3,'Summary sales'!$A$7:$CA$7,0))</f>
        <v>11279.669999999925</v>
      </c>
      <c r="BN39" s="421">
        <f t="shared" si="1462"/>
        <v>2573.612903225734</v>
      </c>
      <c r="BO39" s="706">
        <f t="shared" si="1463"/>
        <v>1.2956117648458017</v>
      </c>
      <c r="BP39" s="421">
        <f>INDEX('SO Januari 2026 rev.2'!$B$6:$BK$51,MATCH(B39,'SO Januari 2026 rev.2'!$B$6:$B$51,0),MATCH($BP$3,'SO Januari 2026 rev.2'!$B$5:$XK$5,0))</f>
        <v>926.09448387096791</v>
      </c>
      <c r="BQ39" s="421">
        <f>INDEX('Summary sales'!$A$6:$CA$50,MATCH($B39,'Summary sales'!$A$6:$A$50,0),MATCH($BP$3,'Summary sales'!$A$7:$CA$7,0))</f>
        <v>734.57400000002235</v>
      </c>
      <c r="BR39" s="421">
        <f t="shared" si="1464"/>
        <v>-191.52048387094555</v>
      </c>
      <c r="BS39" s="706">
        <f t="shared" si="1465"/>
        <v>0.79319552463976239</v>
      </c>
      <c r="BT39" s="421">
        <f>INDEX('SO Januari 2026 rev.2'!$B$6:$BK$51,MATCH(B39,'SO Januari 2026 rev.2'!$B$6:$B$51,0),MATCH($BT$3,'SO Januari 2026 rev.2'!$B$5:$XK$5,0))</f>
        <v>5500</v>
      </c>
      <c r="BU39" s="421">
        <f ca="1">INDEX('Summary sales'!$A$6:$CA$50,MATCH($B39,'Summary sales'!$A$6:$A$50,0),MATCH($BT$3,'Summary sales'!$A$7:$CA$7,0))</f>
        <v>5714.57</v>
      </c>
      <c r="BV39" s="421">
        <f t="shared" ca="1" si="1466"/>
        <v>214.56999999999971</v>
      </c>
      <c r="BW39" s="706">
        <f t="shared" ca="1" si="1467"/>
        <v>1.0390127272727272</v>
      </c>
      <c r="BX39" s="421">
        <f>INDEX('SO Januari 2026 rev.2'!$B$6:$BK$51,MATCH(B39,'SO Januari 2026 rev.2'!$B$6:$B$51,0),MATCH($BX$3,'SO Januari 2026 rev.2'!$B$5:$XK$5,0))</f>
        <v>70.054838709677327</v>
      </c>
      <c r="BY39" s="421">
        <f>INDEX('Summary sales'!$A$6:$CA$50,MATCH($B39,'Summary sales'!$A$6:$A$50,0),MATCH($BX$3,'Summary sales'!$A$7:$CA$7,0))</f>
        <v>96</v>
      </c>
      <c r="BZ39" s="421">
        <f t="shared" si="1468"/>
        <v>25.945161290322673</v>
      </c>
      <c r="CA39" s="706">
        <f t="shared" si="1469"/>
        <v>1.370355021411799</v>
      </c>
      <c r="CB39" s="421">
        <f>INDEX('SO Januari 2026 rev.2'!$B$6:$BK$51,MATCH(B39,'SO Januari 2026 rev.2'!$B$6:$B$51,0),MATCH($CB$3,'SO Januari 2026 rev.2'!$B$5:$XK$5,0))</f>
        <v>89.451612903225808</v>
      </c>
      <c r="CC39" s="421">
        <f>INDEX('Summary sales'!$A$6:$CA$50,MATCH($B39,'Summary sales'!$A$6:$A$50,0),MATCH($CB$3,'Summary sales'!$A$7:$CA$7,0))</f>
        <v>60</v>
      </c>
      <c r="CD39" s="421">
        <f t="shared" si="1470"/>
        <v>-29.451612903225808</v>
      </c>
      <c r="CE39" s="706">
        <f t="shared" si="1471"/>
        <v>0.6707536963577353</v>
      </c>
      <c r="CF39" s="421">
        <f>INDEX('SO Januari 2026 rev.2'!$B$6:$BK$51,MATCH(B39,'SO Januari 2026 rev.2'!$B$6:$B$51,0),MATCH($CF$3,'SO Januari 2026 rev.2'!$B$5:$XK$5,0))</f>
        <v>3500</v>
      </c>
      <c r="CG39" s="421">
        <f>INDEX('Summary sales'!$A$6:$CA$50,MATCH($B39,'Summary sales'!$A$6:$A$50,0),MATCH($CF$3,'Summary sales'!$A$7:$CA$7,0))</f>
        <v>3591.1000000000931</v>
      </c>
      <c r="CH39" s="421">
        <f t="shared" si="1472"/>
        <v>91.100000000093132</v>
      </c>
      <c r="CI39" s="706">
        <f t="shared" si="1473"/>
        <v>1.0260285714285979</v>
      </c>
      <c r="CJ39" s="421">
        <f>INDEX('SO Januari 2026 rev.2'!$B$6:$BK$51,MATCH(B39,'SO Januari 2026 rev.2'!$B$6:$B$51,0),MATCH($CJ$3,'SO Januari 2026 rev.2'!$B$5:$XK$5,0))</f>
        <v>0</v>
      </c>
      <c r="CK39" s="421">
        <f>INDEX('Summary sales'!$A$6:$CA$50,MATCH($B39,'Summary sales'!$A$6:$A$50,0),MATCH($CJ$3,'Summary sales'!$A$7:$CA$7,0))</f>
        <v>0</v>
      </c>
      <c r="CL39" s="421">
        <f t="shared" si="1474"/>
        <v>0</v>
      </c>
      <c r="CM39" s="706" t="e">
        <f t="shared" si="1475"/>
        <v>#DIV/0!</v>
      </c>
      <c r="CN39" s="421">
        <f>INDEX('SO Januari 2026 rev.2'!$B$6:$BK$51,MATCH(B39,'SO Januari 2026 rev.2'!$B$6:$B$51,0),MATCH($CN$3,'SO Januari 2026 rev.2'!$B$5:$XK$5,0))</f>
        <v>2901.4806451612722</v>
      </c>
      <c r="CO39" s="421">
        <f>INDEX('Summary sales'!$A$6:$CA$50,MATCH($B39,'Summary sales'!$A$6:$A$50,0),MATCH($CN$3,'Summary sales'!$A$7:$CA$7,0))</f>
        <v>4930.8999999994412</v>
      </c>
      <c r="CP39" s="421">
        <f t="shared" si="1476"/>
        <v>2029.4193548381691</v>
      </c>
      <c r="CQ39" s="706">
        <f t="shared" si="1477"/>
        <v>1.6994426649795447</v>
      </c>
      <c r="CR39" s="421">
        <f>INDEX('SO Januari 2026 rev.2'!$B$6:$BK$51,MATCH(B39,'SO Januari 2026 rev.2'!$B$6:$B$51,0),MATCH($CR$3,'SO Januari 2026 rev.2'!$B$5:$XK$5,0))</f>
        <v>3500</v>
      </c>
      <c r="CS39" s="421">
        <f>INDEX('Summary sales'!$A$6:$CA$50,MATCH($B39,'Summary sales'!$A$6:$A$50,0),MATCH($CR$3,'Summary sales'!$A$7:$CA$7,0))</f>
        <v>5005.9899999999907</v>
      </c>
      <c r="CT39" s="421">
        <f t="shared" si="1478"/>
        <v>1505.9899999999907</v>
      </c>
      <c r="CU39" s="706">
        <f t="shared" si="1479"/>
        <v>1.4302828571428545</v>
      </c>
      <c r="CV39" s="421">
        <f>INDEX('SO Januari 2026 rev.2'!$B$6:$BK$51,MATCH(B39,'SO Januari 2026 rev.2'!$B$6:$B$51,0),MATCH($CV$3,'SO Januari 2026 rev.2'!$B$5:$XK$5,0))</f>
        <v>0</v>
      </c>
      <c r="CW39" s="421">
        <f>INDEX('Summary sales'!$A$6:$CA$50,MATCH($B39,'Summary sales'!$A$6:$A$50,0),MATCH($CV$3,'Summary sales'!$A$7:$CA$7,0))</f>
        <v>0</v>
      </c>
      <c r="CX39" s="421">
        <f t="shared" si="1480"/>
        <v>0</v>
      </c>
      <c r="CY39" s="706" t="e">
        <f t="shared" si="1481"/>
        <v>#DIV/0!</v>
      </c>
      <c r="CZ39" s="421">
        <f>INDEX('SO Januari 2026 rev.2'!$B$6:$BK$51,MATCH(B39,'SO Januari 2026 rev.2'!$B$6:$B$51,0),MATCH($CZ$3,'SO Januari 2026 rev.2'!$B$5:$XK$5,0))</f>
        <v>11659.554548387085</v>
      </c>
      <c r="DA39" s="421">
        <f>INDEX('Summary sales'!$A$6:$CA$50,MATCH($B39,'Summary sales'!$A$6:$A$50,0),MATCH($CZ$3,'Summary sales'!$A$7:$CA$7,0))</f>
        <v>14727.098999999464</v>
      </c>
      <c r="DB39" s="421">
        <f t="shared" si="1482"/>
        <v>3067.5444516123789</v>
      </c>
      <c r="DC39" s="706">
        <f t="shared" si="1483"/>
        <v>1.2630927655839754</v>
      </c>
      <c r="DD39" s="421">
        <f>INDEX('SO Januari 2026 rev.2'!$B$6:$BK$51,MATCH(B39,'SO Januari 2026 rev.2'!$B$6:$B$51,0),MATCH($DD$3,'SO Januari 2026 rev.2'!$B$5:$XK$5,0))</f>
        <v>2020.8603225806428</v>
      </c>
      <c r="DE39" s="421">
        <f>INDEX('Summary sales'!$A$6:$CA$50,MATCH($B39,'Summary sales'!$A$6:$A$50,0),MATCH($DD$3,'Summary sales'!$A$7:$CA$7,0))</f>
        <v>2144.0400000000373</v>
      </c>
      <c r="DF39" s="421">
        <f t="shared" si="1484"/>
        <v>123.17967741939447</v>
      </c>
      <c r="DG39" s="706">
        <f t="shared" si="1485"/>
        <v>1.0609540778464559</v>
      </c>
      <c r="DH39" s="421">
        <f>INDEX('SO Januari 2026 rev.2'!$B$6:$BK$51,MATCH(B39,'SO Januari 2026 rev.2'!$B$6:$B$51,0),MATCH($DH$3,'SO Januari 2026 rev.2'!$B$5:$XK$5,0))</f>
        <v>678.69999999999845</v>
      </c>
      <c r="DI39" s="421">
        <f>INDEX('Summary sales'!$A$6:$CA$50,MATCH($B39,'Summary sales'!$A$6:$A$50,0),MATCH($DH$3,'Summary sales'!$A$7:$CA$7,0))</f>
        <v>922.69999999995343</v>
      </c>
      <c r="DJ39" s="421">
        <f t="shared" si="1486"/>
        <v>243.99999999995498</v>
      </c>
      <c r="DK39" s="706">
        <f t="shared" si="1487"/>
        <v>1.3595108295269716</v>
      </c>
      <c r="DL39" s="421">
        <f>INDEX('SO Januari 2026 rev.2'!$B$6:$BK$51,MATCH(B39,'SO Januari 2026 rev.2'!$B$6:$B$51,0),MATCH($DL$3,'SO Januari 2026 rev.2'!$B$5:$XK$5,0))</f>
        <v>7121.8519354838754</v>
      </c>
      <c r="DM39" s="421">
        <f>INDEX('Summary sales'!$A$6:$CA$50,MATCH($B39,'Summary sales'!$A$6:$A$50,0),MATCH($DL$3,'Summary sales'!$A$7:$CA$7,0))</f>
        <v>8237.890000000596</v>
      </c>
      <c r="DN39" s="421">
        <f t="shared" si="1488"/>
        <v>1116.0380645167206</v>
      </c>
      <c r="DO39" s="706">
        <f t="shared" si="1489"/>
        <v>1.1567061593847772</v>
      </c>
      <c r="DP39" s="421">
        <f>INDEX('SO Januari 2026 rev.2'!$B$6:$BK$51,MATCH(B39,'SO Januari 2026 rev.2'!$B$6:$B$51,0),MATCH($DP$3,'SO Januari 2026 rev.2'!$B$5:$XK$5,0))</f>
        <v>2943.876774193548</v>
      </c>
      <c r="DQ39" s="421">
        <f>INDEX('Summary sales'!$A$6:$CA$50,MATCH($B39,'Summary sales'!$A$6:$A$50,0),MATCH($DP$3,'Summary sales'!$A$7:$CA$7,0))</f>
        <v>3246.5400000000373</v>
      </c>
      <c r="DR39" s="421">
        <f t="shared" si="1490"/>
        <v>302.66322580648921</v>
      </c>
      <c r="DS39" s="706">
        <f t="shared" si="1491"/>
        <v>1.1028111055665371</v>
      </c>
      <c r="DT39" s="421">
        <f>INDEX('SO Januari 2026 rev.2'!$B$6:$BK$51,MATCH(B39,'SO Januari 2026 rev.2'!$B$6:$B$51,0),MATCH($DT$3,'SO Januari 2026 rev.2'!$B$5:$XK$5,0))</f>
        <v>2043.2745161290325</v>
      </c>
      <c r="DU39" s="421">
        <f>INDEX('Summary sales'!$A$6:$CA$50,MATCH($B39,'Summary sales'!$A$6:$A$50,0),MATCH($DT$3,'Summary sales'!$A$7:$CA$7,0))</f>
        <v>1687.2099999999627</v>
      </c>
      <c r="DV39" s="421">
        <f t="shared" si="1492"/>
        <v>-356.06451612906972</v>
      </c>
      <c r="DW39" s="706">
        <f t="shared" si="1493"/>
        <v>0.82573828757790646</v>
      </c>
      <c r="DX39" s="421">
        <f>INDEX('SO Januari 2026 rev.2'!$B$6:$BK$51,MATCH(B39,'SO Januari 2026 rev.2'!$B$6:$B$51,0),MATCH($DX$3,'SO Januari 2026 rev.2'!$B$5:$XK$5,0))</f>
        <v>1439.5303225806451</v>
      </c>
      <c r="DY39" s="421">
        <f>INDEX('Summary sales'!$A$6:$CA$50,MATCH($B39,'Summary sales'!$A$6:$A$50,0),MATCH($DX$3,'Summary sales'!$A$7:$CA$7,0))</f>
        <v>1292.5800000000745</v>
      </c>
      <c r="DZ39" s="421">
        <f t="shared" si="1494"/>
        <v>-146.95032258057063</v>
      </c>
      <c r="EA39" s="706">
        <f t="shared" si="1495"/>
        <v>0.89791786926923989</v>
      </c>
      <c r="EB39" s="421">
        <f>INDEX('SO Januari 2026 rev.2'!$B$6:$BK$51,MATCH(B39,'SO Januari 2026 rev.2'!$B$6:$B$51,0),MATCH($EB$3,'SO Januari 2026 rev.2'!$B$5:$XK$5,0))</f>
        <v>260.97419354838746</v>
      </c>
      <c r="EC39" s="421">
        <f>INDEX('Summary sales'!$A$6:$CA$50,MATCH($B39,'Summary sales'!$A$6:$A$50,0),MATCH($EB$3,'Summary sales'!$A$7:$CA$7,0))</f>
        <v>1574.2800000000279</v>
      </c>
      <c r="ED39" s="421">
        <f t="shared" si="1496"/>
        <v>1313.3058064516404</v>
      </c>
      <c r="EE39" s="706">
        <f t="shared" si="1497"/>
        <v>6.0323205853997175</v>
      </c>
      <c r="EF39" s="421">
        <f>INDEX('SO Januari 2026 rev.2'!$B$6:$BK$51,MATCH(B39,'SO Januari 2026 rev.2'!$B$6:$B$51,0),MATCH($EF$3,'SO Januari 2026 rev.2'!$B$5:$XK$5,0))</f>
        <v>11007.047419354845</v>
      </c>
      <c r="EG39" s="421">
        <f>INDEX('Summary sales'!$A$6:$CA$50,MATCH($B39,'Summary sales'!$A$6:$A$50,0),MATCH($EF$3,'Summary sales'!$A$7:$CA$7,0))</f>
        <v>10114.110000000335</v>
      </c>
      <c r="EH39" s="421">
        <f t="shared" si="1498"/>
        <v>-892.93741935450998</v>
      </c>
      <c r="EI39" s="706">
        <f t="shared" si="1499"/>
        <v>0.91887584514405152</v>
      </c>
      <c r="EJ39" s="421">
        <f>INDEX('SO Januari 2026 rev.2'!$B$6:$BK$51,MATCH(B39,'SO Januari 2026 rev.2'!$B$6:$B$51,0),MATCH($EJ$3,'SO Januari 2026 rev.2'!$B$5:$XK$5,0))</f>
        <v>2999.5448387096776</v>
      </c>
      <c r="EK39" s="421">
        <f>INDEX('Summary sales'!$A$6:$CA$50,MATCH($B39,'Summary sales'!$A$6:$A$50,0),MATCH($EJ$3,'Summary sales'!$A$7:$CA$7,0))</f>
        <v>2620.9199999999255</v>
      </c>
      <c r="EL39" s="421">
        <f t="shared" si="1500"/>
        <v>-378.62483870975211</v>
      </c>
      <c r="EM39" s="706">
        <f t="shared" si="1501"/>
        <v>0.87377256914998269</v>
      </c>
      <c r="EN39" s="421">
        <f>INDEX('SO Januari 2026 rev.2'!$B$6:$BK$51,MATCH(B39,'SO Januari 2026 rev.2'!$B$6:$B$51,0),MATCH($EN$3,'SO Januari 2026 rev.2'!$B$5:$XK$5,0))</f>
        <v>3799.6741935483842</v>
      </c>
      <c r="EO39" s="421">
        <f>INDEX('Summary sales'!$A$6:$CA$50,MATCH($B39,'Summary sales'!$A$6:$A$50,0),MATCH($EN$3,'Summary sales'!$A$7:$CA$7,0))</f>
        <v>6342.4899999997579</v>
      </c>
      <c r="EP39" s="421">
        <f t="shared" si="1502"/>
        <v>2542.8158064513736</v>
      </c>
      <c r="EQ39" s="706">
        <f t="shared" si="1503"/>
        <v>1.6692194322262999</v>
      </c>
      <c r="ER39" s="421">
        <f>INDEX('SO Januari 2026 rev.2'!$B$6:$BK$51,MATCH(B39,'SO Januari 2026 rev.2'!$B$6:$B$51,0),MATCH($ER$3,'SO Januari 2026 rev.2'!$B$5:$XK$5,0))</f>
        <v>5500</v>
      </c>
      <c r="ES39" s="421">
        <f>INDEX('Summary sales'!$A$6:$CA$50,MATCH(B39,'Summary sales'!$A$6:$A$50,0),MATCH($ER$3,'Summary sales'!$A$7:$CA$7,0))</f>
        <v>6050.3800000000047</v>
      </c>
      <c r="ET39" s="421">
        <f t="shared" si="1504"/>
        <v>550.38000000000466</v>
      </c>
      <c r="EU39" s="706">
        <f t="shared" si="1505"/>
        <v>1.1000690909090918</v>
      </c>
      <c r="EV39" s="421">
        <f>INDEX('SO Januari 2026 rev.2'!$B$6:$BK$51,MATCH(B39,'SO Januari 2026 rev.2'!$B$6:$B$51,0),MATCH($EV$3,'SO Januari 2026 rev.2'!$B$5:$XK$5,0))</f>
        <v>5776.689677419351</v>
      </c>
      <c r="EW39" s="421">
        <f>INDEX('Summary sales'!$A$6:$CA$50,MATCH($B39,'Summary sales'!$A$6:$A$50,0),MATCH($EV$3,'Summary sales'!$A$7:$CA$7,0))</f>
        <v>3123.8100000000559</v>
      </c>
      <c r="EX39" s="421">
        <f t="shared" si="1506"/>
        <v>-2652.8796774192951</v>
      </c>
      <c r="EY39" s="706">
        <f t="shared" si="1507"/>
        <v>0.54076126197514052</v>
      </c>
      <c r="EZ39" s="421">
        <f>INDEX('SO Januari 2026 rev.2'!$B$6:$BK$51,MATCH(B39,'SO Januari 2026 rev.2'!$B$6:$B$51,0),MATCH($EZ$3,'SO Januari 2026 rev.2'!$B$5:$XK$5,0))</f>
        <v>24000</v>
      </c>
      <c r="FA39" s="421">
        <f>INDEX('Summary sales'!$A$6:$CA$50,MATCH($B39,'Summary sales'!$A$6:$A$50,0),MATCH($EZ$3,'Summary sales'!$A$7:$CA$7,0))</f>
        <v>22131.400000000373</v>
      </c>
      <c r="FB39" s="421">
        <f t="shared" si="1508"/>
        <v>-1868.5999999996275</v>
      </c>
      <c r="FC39" s="706">
        <f t="shared" si="1509"/>
        <v>0.92214166666668218</v>
      </c>
      <c r="FD39" s="421">
        <f>INDEX('SO Januari 2026 rev.2'!$B$6:$BK$51,MATCH(B39,'SO Januari 2026 rev.2'!$B$6:$B$51,0),MATCH($FD$3,'SO Januari 2026 rev.2'!$B$5:$XK$5,0))</f>
        <v>8000</v>
      </c>
      <c r="FE39" s="421">
        <f>INDEX('Summary sales'!$A$6:$CA$50,MATCH(B39,'Summary sales'!$A$6:$A$50,0),MATCH($FD$3,'Summary sales'!$A$7:$CA$7,0))</f>
        <v>7754.8899999998976</v>
      </c>
      <c r="FF39" s="421">
        <f t="shared" si="1510"/>
        <v>-245.11000000010245</v>
      </c>
      <c r="FG39" s="706">
        <f t="shared" si="1511"/>
        <v>0.96936124999998718</v>
      </c>
      <c r="FH39" s="421">
        <f>INDEX('SO Januari 2026 rev.2'!$B$6:$BK$51,MATCH(B39,'SO Januari 2026 rev.2'!$B$6:$B$51,0),MATCH($FH$3,'SO Januari 2026 rev.2'!$B$5:$XK$5,0))</f>
        <v>2105.6477419354865</v>
      </c>
      <c r="FI39" s="421">
        <f>INDEX('Summary sales'!$A$6:$CA$50,MATCH(B39,'Summary sales'!$A$6:$A$50,0),MATCH($FH$3,'Summary sales'!$A$7:$CA$7,0))</f>
        <v>3090.5999999996275</v>
      </c>
      <c r="FJ39" s="421">
        <f t="shared" si="1512"/>
        <v>984.95225806414101</v>
      </c>
      <c r="FK39" s="706">
        <f t="shared" si="1513"/>
        <v>1.4677668721354051</v>
      </c>
      <c r="FL39" s="421">
        <f>INDEX('SO Januari 2026 rev.2'!$B$6:$BK$51,MATCH(B39,'SO Januari 2026 rev.2'!$B$6:$B$51,0),MATCH($FL$3,'SO Januari 2026 rev.2'!$B$5:$XK$5,0))</f>
        <v>0</v>
      </c>
      <c r="FM39" s="421">
        <f>INDEX('Summary sales'!$A$6:$CA$50,MATCH(B39,'Summary sales'!$A$6:$A$50,0),MATCH($FL$3,'Summary sales'!$A$7:$CA$7,0))</f>
        <v>0</v>
      </c>
      <c r="FN39" s="421">
        <f t="shared" si="1514"/>
        <v>0</v>
      </c>
      <c r="FO39" s="706" t="e">
        <f t="shared" si="1515"/>
        <v>#DIV/0!</v>
      </c>
      <c r="FP39" s="421">
        <f>INDEX('SO Januari 2026 rev.2'!$B$6:$BK$51,MATCH(B39,'SO Januari 2026 rev.2'!$B$6:$B$51,0),MATCH($FP$3,'SO Januari 2026 rev.2'!$B$5:$XK$5,0))</f>
        <v>0</v>
      </c>
      <c r="FQ39" s="421">
        <f>INDEX('Summary sales'!$A$6:$CA$50,MATCH(B39,'Summary sales'!$A$6:$A$50,0),MATCH($FP$3,'Summary sales'!$A$7:$CA$7,0))</f>
        <v>0</v>
      </c>
      <c r="FR39" s="421">
        <f t="shared" si="1516"/>
        <v>0</v>
      </c>
      <c r="FS39" s="706" t="e">
        <f t="shared" si="1517"/>
        <v>#DIV/0!</v>
      </c>
      <c r="FT39" s="421">
        <f>INDEX('SO Januari 2026 rev.2'!$B$6:$BK$51,MATCH(B39,'SO Januari 2026 rev.2'!$B$6:$B$51,0),MATCH($FT$3,'SO Januari 2026 rev.2'!$B$5:$XK$5,0))</f>
        <v>726.8151612903232</v>
      </c>
      <c r="FU39" s="421">
        <f>INDEX('Summary sales'!$A$6:$CA$50,MATCH(B39,'Summary sales'!$A$6:$A$50,0),MATCH($FT$3,'Summary sales'!$A$7:$CA$7,0))</f>
        <v>804.67000000004191</v>
      </c>
      <c r="FV39" s="421">
        <f t="shared" si="1518"/>
        <v>77.854838709718706</v>
      </c>
      <c r="FW39" s="706">
        <f t="shared" si="1519"/>
        <v>1.1071177967332191</v>
      </c>
      <c r="FX39" s="421">
        <f>INDEX('SO Januari 2026 rev.2'!$B$6:$BK$51,MATCH(B39,'SO Januari 2026 rev.2'!$B$6:$B$51,0),MATCH($FX$3,'SO Januari 2026 rev.2'!$B$5:$XK$5,0))</f>
        <v>0</v>
      </c>
      <c r="FY39" s="421">
        <f>INDEX('Summary sales'!$A$6:$CA$50,MATCH(B39,'Summary sales'!$A$6:$A$50,0),MATCH($FX$3,'Summary sales'!$A$7:$CA$7,0))</f>
        <v>0</v>
      </c>
      <c r="FZ39" s="421">
        <f t="shared" si="1520"/>
        <v>0</v>
      </c>
      <c r="GA39" s="706" t="e">
        <f t="shared" si="1521"/>
        <v>#DIV/0!</v>
      </c>
      <c r="GB39" s="421">
        <f>INDEX('SO Januari 2026 rev.2'!$B$6:$BK$51,MATCH(B39,'SO Januari 2026 rev.2'!$B$6:$B$51,0),MATCH($GB$3,'SO Januari 2026 rev.2'!$B$5:$XK$5,0))</f>
        <v>3018.0416129032269</v>
      </c>
      <c r="GC39" s="421">
        <f>INDEX('Summary sales'!$A$6:$CA$50,MATCH(B39,'Summary sales'!$A$6:$A$50,0),MATCH($GB$3,'Summary sales'!$A$7:$CA$7,0))</f>
        <v>3687.3500000000931</v>
      </c>
      <c r="GD39" s="421">
        <f t="shared" si="1522"/>
        <v>669.30838709686623</v>
      </c>
      <c r="GE39" s="706">
        <f t="shared" si="1523"/>
        <v>1.2217691049173507</v>
      </c>
      <c r="GF39" s="421">
        <f>INDEX('SO Januari 2026 rev.2'!$B$6:$BK$51,MATCH(B39,'SO Januari 2026 rev.2'!$B$6:$B$51,0),MATCH($GF$3,'SO Januari 2026 rev.2'!$B$5:$XK$5,0))</f>
        <v>2044.9996774193546</v>
      </c>
      <c r="GG39" s="421">
        <f>INDEX('Summary sales'!$A$6:$CA$50,MATCH(B39,'Summary sales'!$A$6:$A$50,0),MATCH($GF$3,'Summary sales'!$A$7:$CA$7,0))</f>
        <v>2495.7199999999721</v>
      </c>
      <c r="GH39" s="421">
        <f t="shared" si="1524"/>
        <v>450.72032258061745</v>
      </c>
      <c r="GI39" s="706">
        <f t="shared" si="1525"/>
        <v>1.2204011705025766</v>
      </c>
      <c r="GJ39" s="421">
        <f>INDEX('SO Januari 2026 rev.2'!$B$6:$BK$51,MATCH(B39,'SO Januari 2026 rev.2'!$B$6:$B$51,0),MATCH($GJ$3,'SO Januari 2026 rev.2'!$B$5:$XK$5,0))</f>
        <v>369.61070967741654</v>
      </c>
      <c r="GK39" s="421">
        <f>INDEX('Summary sales'!$A$6:$CA$50,MATCH(B39,'Summary sales'!$A$6:$A$50,0),MATCH($GJ$3,'Summary sales'!$A$7:$CA$7,0))</f>
        <v>2024.0389999999898</v>
      </c>
      <c r="GL39" s="421">
        <f t="shared" si="1526"/>
        <v>1654.4282903225733</v>
      </c>
      <c r="GM39" s="706">
        <f t="shared" si="1527"/>
        <v>5.4761373169259651</v>
      </c>
      <c r="GN39" s="421">
        <f>INDEX('SO Januari 2026 rev.2'!$B$6:$BK$51,MATCH(B39,'SO Januari 2026 rev.2'!$B$6:$B$51,0),MATCH($GN$3,'SO Januari 2026 rev.2'!$B$5:$XK$5,0))</f>
        <v>0</v>
      </c>
      <c r="GO39" s="421">
        <f>INDEX('Summary sales'!$A$6:$CA$50,MATCH(B39,'Summary sales'!$A$6:$A$50,0),MATCH($GN$3,'Summary sales'!$A$7:$CA$7,0))</f>
        <v>8762.64100000076</v>
      </c>
      <c r="GP39" s="421">
        <f t="shared" si="1528"/>
        <v>8762.64100000076</v>
      </c>
      <c r="GQ39" s="706" t="e">
        <f t="shared" si="1529"/>
        <v>#DIV/0!</v>
      </c>
      <c r="GR39" s="421">
        <f>INDEX('SO Januari 2026 rev.2'!$B$6:$BK$51,MATCH(B39,'SO Januari 2026 rev.2'!$B$6:$B$51,0),MATCH($GR$3,'SO Januari 2026 rev.2'!$B$5:$XK$5,0))</f>
        <v>3500</v>
      </c>
      <c r="GS39" s="421">
        <f>INDEX('Summary sales'!$A$6:$CA$50,MATCH($B39,'Summary sales'!$A$6:$A$50,0),MATCH($GR$3,'Summary sales'!$A$7:$CA$7,0))</f>
        <v>4152.3580000000075</v>
      </c>
      <c r="GT39" s="421">
        <f t="shared" si="1530"/>
        <v>652.35800000000745</v>
      </c>
      <c r="GU39" s="706">
        <f t="shared" si="1531"/>
        <v>1.1863880000000022</v>
      </c>
      <c r="GV39" s="421">
        <f>INDEX('SO Januari 2026 rev.2'!$B$6:$BK$51,MATCH(B39,'SO Januari 2026 rev.2'!$B$6:$B$51,0),MATCH($GV$3,'SO Januari 2026 rev.2'!$B$5:$XK$5,0))</f>
        <v>1121.900322580635</v>
      </c>
      <c r="GW39" s="421">
        <f>INDEX('Summary sales'!$A$6:$CA$50,MATCH($B39,'Summary sales'!$A$6:$A$50,0),MATCH($GV$3,'Summary sales'!$A$7:$CA$7,0))</f>
        <v>1356.4899999997579</v>
      </c>
      <c r="GX39" s="421">
        <f t="shared" si="1532"/>
        <v>234.58967741912284</v>
      </c>
      <c r="GY39" s="706">
        <f t="shared" si="1533"/>
        <v>1.2091002852013728</v>
      </c>
      <c r="GZ39" s="421">
        <f>INDEX('SO Januari 2026 rev.2'!$B$6:$BK$51,MATCH(B39,'SO Januari 2026 rev.2'!$B$6:$B$51,0),MATCH($GZ$3,'SO Januari 2026 rev.2'!$B$5:$XK$5,0))</f>
        <v>1500</v>
      </c>
      <c r="HA39" s="421">
        <f>INDEX('Summary sales'!$A$6:$CA$50,MATCH(B39,'Summary sales'!$A$6:$A$50,0),MATCH($GZ$3,'Summary sales'!$A$7:$CA$7,0))</f>
        <v>1617.8009999999776</v>
      </c>
      <c r="HB39" s="421">
        <f t="shared" si="1534"/>
        <v>117.80099999997765</v>
      </c>
      <c r="HC39" s="706">
        <f t="shared" si="1535"/>
        <v>1.078533999999985</v>
      </c>
      <c r="HD39" s="421">
        <f>INDEX('SO Januari 2026 rev.2'!$B$6:$BK$51,MATCH(B39,'SO Januari 2026 rev.2'!$B$6:$B$51,0),MATCH($HD$3,'SO Januari 2026 rev.2'!$B$5:$XK$5,0))</f>
        <v>2549.7025806451697</v>
      </c>
      <c r="HE39" s="421">
        <f>INDEX('Summary sales'!$A$6:$CA$50,MATCH(B39,'Summary sales'!$A$6:$A$50,0),MATCH($HD$3,'Summary sales'!$A$7:$CA$7,0))</f>
        <v>6444.0800000000745</v>
      </c>
      <c r="HF39" s="421">
        <f t="shared" si="1536"/>
        <v>3894.3774193549048</v>
      </c>
      <c r="HG39" s="706">
        <f t="shared" si="1537"/>
        <v>2.5273849777292385</v>
      </c>
      <c r="HH39" s="421">
        <f>INDEX('SO Januari 2026 rev.2'!$B$6:$BK$51,MATCH(B39,'SO Januari 2026 rev.2'!$B$6:$B$51,0),MATCH($HH$3,'SO Januari 2026 rev.2'!$B$5:$XK$5,0))</f>
        <v>0</v>
      </c>
      <c r="HI39" s="421">
        <f>INDEX('Summary sales'!$A$6:$CA$50,MATCH(B39,'Summary sales'!$A$6:$A$50,0),MATCH($HH$3,'Summary sales'!$A$7:$CA$7,0))</f>
        <v>0</v>
      </c>
      <c r="HJ39" s="421">
        <f t="shared" si="1538"/>
        <v>0</v>
      </c>
      <c r="HK39" s="707" t="e">
        <f t="shared" si="1539"/>
        <v>#DIV/0!</v>
      </c>
    </row>
    <row r="40" spans="1:219" ht="15" customHeight="1">
      <c r="A40" s="769"/>
      <c r="B40" s="462">
        <f t="shared" si="1540"/>
        <v>46050</v>
      </c>
      <c r="C40" s="462" t="str">
        <f t="shared" ref="C40:C41" si="1541">TEXT(B40,"ddd")</f>
        <v>Rab</v>
      </c>
      <c r="D40" s="421">
        <f>SUMIF($H$4:$HJ$4,$D$4,H40:HJ40)</f>
        <v>165505.47038709672</v>
      </c>
      <c r="E40" s="421">
        <f ca="1">SUMIF($H$4:$HJ$4,$E$4,H40:HJ40)</f>
        <v>182011.73300000469</v>
      </c>
      <c r="F40" s="421">
        <f t="shared" ref="F40:F41" ca="1" si="1542">E40-D40</f>
        <v>16506.262612907973</v>
      </c>
      <c r="G40" s="706">
        <f t="shared" ref="G40:G41" ca="1" si="1543">E40/D40</f>
        <v>1.0997324292321087</v>
      </c>
      <c r="H40" s="421">
        <f>INDEX('SO Januari 2026 rev.2'!$B$6:$BK$51,MATCH(B40,'SO Januari 2026 rev.2'!$B$6:$B$51,0),MATCH($H$3,'SO Januari 2026 rev.2'!$B$5:$XK$5,0))</f>
        <v>812.17000000000064</v>
      </c>
      <c r="I40" s="421">
        <f>INDEX('Summary sales'!$A$6:$CA$50,MATCH(B40,'Summary sales'!$A$6:$A$50,0),MATCH($H$3,'Summary sales'!$A$7:$CA$7,0))</f>
        <v>1015.75</v>
      </c>
      <c r="J40" s="421">
        <f t="shared" ref="J40:J41" si="1544">I40-H40</f>
        <v>203.57999999999936</v>
      </c>
      <c r="K40" s="706">
        <f t="shared" ref="K40:K41" si="1545">I40/H40</f>
        <v>1.2506618072571003</v>
      </c>
      <c r="L40" s="421">
        <f>INDEX('SO Januari 2026 rev.2'!$B$6:$BK$51,MATCH(B40,'SO Januari 2026 rev.2'!$B$6:$B$51,0),MATCH($L$3,'SO Januari 2026 rev.2'!$B$5:$XK$5,0))</f>
        <v>3000</v>
      </c>
      <c r="M40" s="421">
        <f>INDEX('Summary sales'!$A$6:$CA$50,MATCH($B40,'Summary sales'!$A$6:$A$50,0),MATCH($L$3,'Summary sales'!$A$7:$CA$7,0))</f>
        <v>2816.0399999991059</v>
      </c>
      <c r="N40" s="421">
        <f t="shared" ref="N40:N41" si="1546">M40-L40</f>
        <v>-183.96000000089407</v>
      </c>
      <c r="O40" s="706">
        <f t="shared" ref="O40:O41" si="1547">M40/L40</f>
        <v>0.93867999999970197</v>
      </c>
      <c r="P40" s="421">
        <f>INDEX('SO Januari 2026 rev.2'!$B$6:$BK$51,MATCH(B40,'SO Januari 2026 rev.2'!$B$6:$B$51,0),MATCH($P$3,'SO Januari 2026 rev.2'!$B$5:$XK$5,0))</f>
        <v>1129.7312903225857</v>
      </c>
      <c r="Q40" s="421">
        <f>INDEX('Summary sales'!$A$6:$CA$50,MATCH($B40,'Summary sales'!$A$6:$A$50,0),MATCH($P$3,'Summary sales'!$A$7:$CA$7,0))</f>
        <v>1248.570000000298</v>
      </c>
      <c r="R40" s="421">
        <f t="shared" ref="R40:R41" si="1548">Q40-P40</f>
        <v>118.83870967771236</v>
      </c>
      <c r="S40" s="706">
        <f t="shared" ref="S40:S41" si="1549">Q40/P40</f>
        <v>1.1051920139733218</v>
      </c>
      <c r="T40" s="421">
        <f>INDEX('SO Januari 2026 rev.2'!$B$6:$BK$51,MATCH(B40,'SO Januari 2026 rev.2'!$B$6:$B$51,0),MATCH($T$3,'SO Januari 2026 rev.2'!$B$5:$XK$5,0))</f>
        <v>3282.5161290322658</v>
      </c>
      <c r="U40" s="421">
        <f>INDEX('Summary sales'!$A$6:$CA$50,MATCH($B40,'Summary sales'!$A$6:$A$50,0),MATCH($T$3,'Summary sales'!$A$7:$CA$7,0))</f>
        <v>3232.6400000001304</v>
      </c>
      <c r="V40" s="421">
        <f t="shared" ref="V40:V41" si="1550">U40-T40</f>
        <v>-49.876129032135395</v>
      </c>
      <c r="W40" s="706">
        <f t="shared" ref="W40:W41" si="1551">U40/T40</f>
        <v>0.98480551897643243</v>
      </c>
      <c r="X40" s="421">
        <f>INDEX('SO Januari 2026 rev.2'!$B$6:$BK$51,MATCH(B40,'SO Januari 2026 rev.2'!$B$6:$B$51,0),MATCH($X$3,'SO Januari 2026 rev.2'!$B$5:$XK$5,0))</f>
        <v>644.02064516129076</v>
      </c>
      <c r="Y40" s="421">
        <f>INDEX('Summary sales'!$A$6:$CA$50,MATCH($B40,'Summary sales'!$A$6:$A$50,0),MATCH($X$3,'Summary sales'!$A$7:$CA$7,0))</f>
        <v>556.85999999998603</v>
      </c>
      <c r="Z40" s="421">
        <f t="shared" ref="Z40:Z41" si="1552">Y40-X40</f>
        <v>-87.160645161304728</v>
      </c>
      <c r="AA40" s="706">
        <f t="shared" ref="AA40:AA41" si="1553">Y40/X40</f>
        <v>0.86466172192433999</v>
      </c>
      <c r="AB40" s="421">
        <f>INDEX('SO Januari 2026 rev.2'!$B$6:$BK$51,MATCH(B40,'SO Januari 2026 rev.2'!$B$6:$B$51,0),MATCH($AB$3,'SO Januari 2026 rev.2'!$B$5:$XK$5,0))</f>
        <v>5500</v>
      </c>
      <c r="AC40" s="421">
        <f>INDEX('Summary sales'!$A$6:$CA$50,MATCH($B40,'Summary sales'!$A$6:$A$50,0),MATCH($AB$3,'Summary sales'!$A$7:$CA$7,0))</f>
        <v>6534.0600000005215</v>
      </c>
      <c r="AD40" s="421">
        <f t="shared" ref="AD40:AD41" si="1554">AC40-AB40</f>
        <v>1034.0600000005215</v>
      </c>
      <c r="AE40" s="706">
        <f t="shared" ref="AE40:AE41" si="1555">AC40/AB40</f>
        <v>1.1880109090910038</v>
      </c>
      <c r="AF40" s="421">
        <f>INDEX('SO Januari 2026 rev.2'!$B$6:$BK$51,MATCH(B40,'SO Januari 2026 rev.2'!$B$6:$B$51,0),MATCH($AF$3,'SO Januari 2026 rev.2'!$B$5:$XK$5,0))</f>
        <v>166.97064516129021</v>
      </c>
      <c r="AG40" s="421">
        <f>INDEX('Summary sales'!$A$6:$CA$50,MATCH($B40,'Summary sales'!$A$6:$A$50,0),MATCH($AF$3,'Summary sales'!$A$7:$CA$7,0))</f>
        <v>557.52000000001863</v>
      </c>
      <c r="AH40" s="421">
        <f t="shared" ref="AH40:AH41" si="1556">AG40-AF40</f>
        <v>390.54935483872839</v>
      </c>
      <c r="AI40" s="706">
        <f t="shared" ref="AI40:AI41" si="1557">AG40/AF40</f>
        <v>3.3390300400496495</v>
      </c>
      <c r="AJ40" s="421">
        <f>INDEX('SO Januari 2026 rev.2'!$B$6:$BK$51,MATCH(B40,'SO Januari 2026 rev.2'!$B$6:$B$51,0),MATCH($AJ$3,'SO Januari 2026 rev.2'!$B$5:$XK$5,0))</f>
        <v>603.76322580644887</v>
      </c>
      <c r="AK40" s="421">
        <f>INDEX('Summary sales'!$A$6:$CA$50,MATCH($B40,'Summary sales'!$A$6:$A$50,0),MATCH($AJ$3,'Summary sales'!$A$7:$CA$7,0))</f>
        <v>852.09999999997672</v>
      </c>
      <c r="AL40" s="421">
        <f t="shared" ref="AL40:AL41" si="1558">AK40-AJ40</f>
        <v>248.33677419352784</v>
      </c>
      <c r="AM40" s="706">
        <f t="shared" ref="AM40:AM41" si="1559">AK40/AJ40</f>
        <v>1.4113148392928758</v>
      </c>
      <c r="AN40" s="421">
        <f>INDEX('SO Januari 2026 rev.2'!$B$6:$BK$51,MATCH(B40,'SO Januari 2026 rev.2'!$B$6:$B$51,0),MATCH($AN$3,'SO Januari 2026 rev.2'!$B$5:$XK$5,0))</f>
        <v>673.27548387096704</v>
      </c>
      <c r="AO40" s="421">
        <f>INDEX('Summary sales'!$A$6:$CA$50,MATCH($B40,'Summary sales'!$A$6:$A$50,0),MATCH($AN$3,'Summary sales'!$A$7:$CA$7,0))</f>
        <v>706.61999999999534</v>
      </c>
      <c r="AP40" s="421">
        <f t="shared" ref="AP40:AP41" si="1560">AO40-AN40</f>
        <v>33.344516129028307</v>
      </c>
      <c r="AQ40" s="706">
        <f t="shared" ref="AQ40:AQ41" si="1561">AO40/AN40</f>
        <v>1.0495258136198804</v>
      </c>
      <c r="AR40" s="421">
        <f>INDEX('SO Januari 2026 rev.2'!$B$6:$BK$51,MATCH(B40,'SO Januari 2026 rev.2'!$B$6:$B$51,0),MATCH($AR$3,'SO Januari 2026 rev.2'!$B$5:$XK$5,0))</f>
        <v>4514.1990322580623</v>
      </c>
      <c r="AS40" s="421">
        <f>INDEX('Summary sales'!$A$6:$CA$50,MATCH($B40,'Summary sales'!$A$6:$A$50,0),MATCH($AR$3,'Summary sales'!$A$7:$CA$7,0))</f>
        <v>6313.6500000003725</v>
      </c>
      <c r="AT40" s="421">
        <f t="shared" ref="AT40:AT41" si="1562">AS40-AR40</f>
        <v>1799.4509677423102</v>
      </c>
      <c r="AU40" s="706">
        <f t="shared" ref="AU40:AU41" si="1563">AS40/AR40</f>
        <v>1.398620210337115</v>
      </c>
      <c r="AV40" s="421">
        <f>INDEX('SO Januari 2026 rev.2'!$B$6:$BK$51,MATCH(B40,'SO Januari 2026 rev.2'!$B$6:$B$51,0),MATCH($AV$3,'SO Januari 2026 rev.2'!$B$5:$XK$5,0))</f>
        <v>6823.0622580645213</v>
      </c>
      <c r="AW40" s="421">
        <f ca="1">INDEX('Summary sales'!$A$6:$CA$50,MATCH($B40,'Summary sales'!$A$6:$A$50,0),MATCH($AV$3,'Summary sales'!$A$7:$CA$7,0))</f>
        <v>5571.1699999999255</v>
      </c>
      <c r="AX40" s="421">
        <f t="shared" ref="AX40:AX41" ca="1" si="1564">AW40-AV40</f>
        <v>-1251.8922580645958</v>
      </c>
      <c r="AY40" s="706">
        <f t="shared" ref="AY40:AY41" ca="1" si="1565">AW40/AV40</f>
        <v>0.81652046973704207</v>
      </c>
      <c r="AZ40" s="421">
        <f>INDEX('SO Januari 2026 rev.2'!$B$6:$BK$51,MATCH(B40,'SO Januari 2026 rev.2'!$B$6:$B$51,0),MATCH($AZ$3,'SO Januari 2026 rev.2'!$B$5:$XK$5,0))</f>
        <v>2874.3264516129029</v>
      </c>
      <c r="BA40" s="421">
        <f>INDEX('Summary sales'!$A$6:$CA$50,MATCH($B40,'Summary sales'!$A$6:$A$50,0),MATCH($AZ$3,'Summary sales'!$A$7:$CA$7,0))</f>
        <v>2025.25</v>
      </c>
      <c r="BB40" s="421">
        <f t="shared" ref="BB40:BB41" si="1566">BA40-AZ40</f>
        <v>-849.07645161290293</v>
      </c>
      <c r="BC40" s="706">
        <f t="shared" ref="BC40:BC41" si="1567">BA40/AZ40</f>
        <v>0.70459985464196273</v>
      </c>
      <c r="BD40" s="421">
        <f>INDEX('SO Januari 2026 rev.2'!$B$6:$BK$51,MATCH(B40,'SO Januari 2026 rev.2'!$B$6:$B$51,0),MATCH($BD$3,'SO Januari 2026 rev.2'!$B$5:$XK$5,0))</f>
        <v>500</v>
      </c>
      <c r="BE40" s="421">
        <f>INDEX('Summary sales'!$A$6:$CA$50,MATCH($B40,'Summary sales'!$A$6:$A$50,0),MATCH($BD$3,'Summary sales'!$A$7:$CA$7,0))</f>
        <v>0</v>
      </c>
      <c r="BF40" s="421">
        <f t="shared" ref="BF40:BF41" si="1568">BE40-BD40</f>
        <v>-500</v>
      </c>
      <c r="BG40" s="706">
        <f t="shared" ref="BG40:BG41" si="1569">BE40/BD40</f>
        <v>0</v>
      </c>
      <c r="BH40" s="421">
        <f>INDEX('SO Januari 2026 rev.2'!$B$6:$BK$51,MATCH(B40,'SO Januari 2026 rev.2'!$B$6:$B$51,0),MATCH($BH$3,'SO Januari 2026 rev.2'!$B$5:$XK$5,0))</f>
        <v>3600</v>
      </c>
      <c r="BI40" s="421">
        <f>INDEX('Summary sales'!$A$6:$CA$50,MATCH($B40,'Summary sales'!$A$6:$A$50,0),MATCH($BH$3,'Summary sales'!$A$7:$CA$7,0))</f>
        <v>1257.6899999999441</v>
      </c>
      <c r="BJ40" s="421">
        <f t="shared" ref="BJ40:BJ41" si="1570">BI40-BH40</f>
        <v>-2342.3100000000559</v>
      </c>
      <c r="BK40" s="706">
        <f t="shared" ref="BK40:BK41" si="1571">BI40/BH40</f>
        <v>0.34935833333331784</v>
      </c>
      <c r="BL40" s="421">
        <f>INDEX('SO Januari 2026 rev.2'!$B$6:$BK$51,MATCH(B40,'SO Januari 2026 rev.2'!$B$6:$B$51,0),MATCH($BL$3,'SO Januari 2026 rev.2'!$B$5:$XK$5,0))</f>
        <v>8706.0570967741915</v>
      </c>
      <c r="BM40" s="421">
        <f>INDEX('Summary sales'!$A$6:$CA$50,MATCH($B40,'Summary sales'!$A$6:$A$50,0),MATCH($BL$3,'Summary sales'!$A$7:$CA$7,0))</f>
        <v>11090.239999999991</v>
      </c>
      <c r="BN40" s="421">
        <f t="shared" ref="BN40:BN41" si="1572">BM40-BL40</f>
        <v>2384.1829032257992</v>
      </c>
      <c r="BO40" s="706">
        <f t="shared" ref="BO40:BO41" si="1573">BM40/BL40</f>
        <v>1.2738533502277625</v>
      </c>
      <c r="BP40" s="421">
        <f>INDEX('SO Januari 2026 rev.2'!$B$6:$BK$51,MATCH(B40,'SO Januari 2026 rev.2'!$B$6:$B$51,0),MATCH($BP$3,'SO Januari 2026 rev.2'!$B$5:$XK$5,0))</f>
        <v>926.09448387096791</v>
      </c>
      <c r="BQ40" s="421">
        <f>INDEX('Summary sales'!$A$6:$CA$50,MATCH($B40,'Summary sales'!$A$6:$A$50,0),MATCH($BP$3,'Summary sales'!$A$7:$CA$7,0))</f>
        <v>1612.9479999999749</v>
      </c>
      <c r="BR40" s="421">
        <f t="shared" ref="BR40:BR41" si="1574">BQ40-BP40</f>
        <v>686.85351612900695</v>
      </c>
      <c r="BS40" s="706">
        <f t="shared" ref="BS40:BS41" si="1575">BQ40/BP40</f>
        <v>1.7416667824842651</v>
      </c>
      <c r="BT40" s="421">
        <f>INDEX('SO Januari 2026 rev.2'!$B$6:$BK$51,MATCH(B40,'SO Januari 2026 rev.2'!$B$6:$B$51,0),MATCH($BT$3,'SO Januari 2026 rev.2'!$B$5:$XK$5,0))</f>
        <v>5500</v>
      </c>
      <c r="BU40" s="421">
        <f ca="1">INDEX('Summary sales'!$A$6:$CA$50,MATCH($B40,'Summary sales'!$A$6:$A$50,0),MATCH($BT$3,'Summary sales'!$A$7:$CA$7,0))</f>
        <v>2492.2199999999998</v>
      </c>
      <c r="BV40" s="421">
        <f t="shared" ref="BV40:BV41" ca="1" si="1576">BU40-BT40</f>
        <v>-3007.78</v>
      </c>
      <c r="BW40" s="706">
        <f t="shared" ref="BW40:BW41" ca="1" si="1577">BU40/BT40</f>
        <v>0.45313090909090903</v>
      </c>
      <c r="BX40" s="421">
        <f>INDEX('SO Januari 2026 rev.2'!$B$6:$BK$51,MATCH(B40,'SO Januari 2026 rev.2'!$B$6:$B$51,0),MATCH($BX$3,'SO Januari 2026 rev.2'!$B$5:$XK$5,0))</f>
        <v>70.054838709677327</v>
      </c>
      <c r="BY40" s="421">
        <f>INDEX('Summary sales'!$A$6:$CA$50,MATCH($B40,'Summary sales'!$A$6:$A$50,0),MATCH($BX$3,'Summary sales'!$A$7:$CA$7,0))</f>
        <v>92</v>
      </c>
      <c r="BZ40" s="421">
        <f t="shared" ref="BZ40:BZ41" si="1578">BY40-BX40</f>
        <v>21.945161290322673</v>
      </c>
      <c r="CA40" s="706">
        <f t="shared" ref="CA40:CA41" si="1579">BY40/BX40</f>
        <v>1.3132568955196406</v>
      </c>
      <c r="CB40" s="421">
        <f>INDEX('SO Januari 2026 rev.2'!$B$6:$BK$51,MATCH(B40,'SO Januari 2026 rev.2'!$B$6:$B$51,0),MATCH($CB$3,'SO Januari 2026 rev.2'!$B$5:$XK$5,0))</f>
        <v>89.451612903225808</v>
      </c>
      <c r="CC40" s="421">
        <f>INDEX('Summary sales'!$A$6:$CA$50,MATCH($B40,'Summary sales'!$A$6:$A$50,0),MATCH($CB$3,'Summary sales'!$A$7:$CA$7,0))</f>
        <v>50</v>
      </c>
      <c r="CD40" s="421">
        <f t="shared" ref="CD40:CD41" si="1580">CC40-CB40</f>
        <v>-39.451612903225808</v>
      </c>
      <c r="CE40" s="706">
        <f t="shared" ref="CE40:CE41" si="1581">CC40/CB40</f>
        <v>0.55896141363144602</v>
      </c>
      <c r="CF40" s="421">
        <f>INDEX('SO Januari 2026 rev.2'!$B$6:$BK$51,MATCH(B40,'SO Januari 2026 rev.2'!$B$6:$B$51,0),MATCH($CF$3,'SO Januari 2026 rev.2'!$B$5:$XK$5,0))</f>
        <v>3500</v>
      </c>
      <c r="CG40" s="421">
        <f>INDEX('Summary sales'!$A$6:$CA$50,MATCH($B40,'Summary sales'!$A$6:$A$50,0),MATCH($CF$3,'Summary sales'!$A$7:$CA$7,0))</f>
        <v>3558.5</v>
      </c>
      <c r="CH40" s="421">
        <f t="shared" ref="CH40:CH41" si="1582">CG40-CF40</f>
        <v>58.5</v>
      </c>
      <c r="CI40" s="706">
        <f t="shared" ref="CI40:CI41" si="1583">CG40/CF40</f>
        <v>1.0167142857142857</v>
      </c>
      <c r="CJ40" s="421">
        <f>INDEX('SO Januari 2026 rev.2'!$B$6:$BK$51,MATCH(B40,'SO Januari 2026 rev.2'!$B$6:$B$51,0),MATCH($CJ$3,'SO Januari 2026 rev.2'!$B$5:$XK$5,0))</f>
        <v>0</v>
      </c>
      <c r="CK40" s="421">
        <f>INDEX('Summary sales'!$A$6:$CA$50,MATCH($B40,'Summary sales'!$A$6:$A$50,0),MATCH($CJ$3,'Summary sales'!$A$7:$CA$7,0))</f>
        <v>0</v>
      </c>
      <c r="CL40" s="421">
        <f t="shared" ref="CL40:CL41" si="1584">CK40-CJ40</f>
        <v>0</v>
      </c>
      <c r="CM40" s="706" t="e">
        <f t="shared" ref="CM40:CM41" si="1585">CK40/CJ40</f>
        <v>#DIV/0!</v>
      </c>
      <c r="CN40" s="421">
        <f>INDEX('SO Januari 2026 rev.2'!$B$6:$BK$51,MATCH(B40,'SO Januari 2026 rev.2'!$B$6:$B$51,0),MATCH($CN$3,'SO Januari 2026 rev.2'!$B$5:$XK$5,0))</f>
        <v>2901.4806451612722</v>
      </c>
      <c r="CO40" s="421">
        <f>INDEX('Summary sales'!$A$6:$CA$50,MATCH($B40,'Summary sales'!$A$6:$A$50,0),MATCH($CN$3,'Summary sales'!$A$7:$CA$7,0))</f>
        <v>4508.3000000007451</v>
      </c>
      <c r="CP40" s="421">
        <f t="shared" ref="CP40:CP41" si="1586">CO40-CN40</f>
        <v>1606.8193548394729</v>
      </c>
      <c r="CQ40" s="706">
        <f t="shared" ref="CQ40:CQ41" si="1587">CO40/CN40</f>
        <v>1.5537928910603371</v>
      </c>
      <c r="CR40" s="421">
        <f>INDEX('SO Januari 2026 rev.2'!$B$6:$BK$51,MATCH(B40,'SO Januari 2026 rev.2'!$B$6:$B$51,0),MATCH($CR$3,'SO Januari 2026 rev.2'!$B$5:$XK$5,0))</f>
        <v>3500</v>
      </c>
      <c r="CS40" s="421">
        <f>INDEX('Summary sales'!$A$6:$CA$50,MATCH($B40,'Summary sales'!$A$6:$A$50,0),MATCH($CR$3,'Summary sales'!$A$7:$CA$7,0))</f>
        <v>4372.820000000007</v>
      </c>
      <c r="CT40" s="421">
        <f t="shared" ref="CT40:CT41" si="1588">CS40-CR40</f>
        <v>872.82000000000698</v>
      </c>
      <c r="CU40" s="706">
        <f t="shared" ref="CU40:CU41" si="1589">CS40/CR40</f>
        <v>1.249377142857145</v>
      </c>
      <c r="CV40" s="421">
        <f>INDEX('SO Januari 2026 rev.2'!$B$6:$BK$51,MATCH(B40,'SO Januari 2026 rev.2'!$B$6:$B$51,0),MATCH($CV$3,'SO Januari 2026 rev.2'!$B$5:$XK$5,0))</f>
        <v>0</v>
      </c>
      <c r="CW40" s="421">
        <f>INDEX('Summary sales'!$A$6:$CA$50,MATCH($B40,'Summary sales'!$A$6:$A$50,0),MATCH($CV$3,'Summary sales'!$A$7:$CA$7,0))</f>
        <v>0</v>
      </c>
      <c r="CX40" s="421">
        <f t="shared" ref="CX40:CX41" si="1590">CW40-CV40</f>
        <v>0</v>
      </c>
      <c r="CY40" s="706" t="e">
        <f t="shared" ref="CY40:CY41" si="1591">CW40/CV40</f>
        <v>#DIV/0!</v>
      </c>
      <c r="CZ40" s="421">
        <f>INDEX('SO Januari 2026 rev.2'!$B$6:$BK$51,MATCH(B40,'SO Januari 2026 rev.2'!$B$6:$B$51,0),MATCH($CZ$3,'SO Januari 2026 rev.2'!$B$5:$XK$5,0))</f>
        <v>11659.554548387085</v>
      </c>
      <c r="DA40" s="421">
        <f>INDEX('Summary sales'!$A$6:$CA$50,MATCH($B40,'Summary sales'!$A$6:$A$50,0),MATCH($CZ$3,'Summary sales'!$A$7:$CA$7,0))</f>
        <v>15667.217000000179</v>
      </c>
      <c r="DB40" s="421">
        <f t="shared" ref="DB40:DB41" si="1592">DA40-CZ40</f>
        <v>4007.6624516130942</v>
      </c>
      <c r="DC40" s="706">
        <f t="shared" ref="DC40:DC41" si="1593">DA40/CZ40</f>
        <v>1.343723461731005</v>
      </c>
      <c r="DD40" s="421">
        <f>INDEX('SO Januari 2026 rev.2'!$B$6:$BK$51,MATCH(B40,'SO Januari 2026 rev.2'!$B$6:$B$51,0),MATCH($DD$3,'SO Januari 2026 rev.2'!$B$5:$XK$5,0))</f>
        <v>2020.8603225806428</v>
      </c>
      <c r="DE40" s="421">
        <f>INDEX('Summary sales'!$A$6:$CA$50,MATCH($B40,'Summary sales'!$A$6:$A$50,0),MATCH($DD$3,'Summary sales'!$A$7:$CA$7,0))</f>
        <v>2262.4500000001863</v>
      </c>
      <c r="DF40" s="421">
        <f t="shared" ref="DF40:DF41" si="1594">DE40-DD40</f>
        <v>241.58967741954348</v>
      </c>
      <c r="DG40" s="706">
        <f t="shared" ref="DG40:DG41" si="1595">DE40/DD40</f>
        <v>1.1195479344713113</v>
      </c>
      <c r="DH40" s="421">
        <f>INDEX('SO Januari 2026 rev.2'!$B$6:$BK$51,MATCH(B40,'SO Januari 2026 rev.2'!$B$6:$B$51,0),MATCH($DH$3,'SO Januari 2026 rev.2'!$B$5:$XK$5,0))</f>
        <v>678.69999999999845</v>
      </c>
      <c r="DI40" s="421">
        <f>INDEX('Summary sales'!$A$6:$CA$50,MATCH($B40,'Summary sales'!$A$6:$A$50,0),MATCH($DH$3,'Summary sales'!$A$7:$CA$7,0))</f>
        <v>19.729999999981374</v>
      </c>
      <c r="DJ40" s="421">
        <f t="shared" ref="DJ40:DJ41" si="1596">DI40-DH40</f>
        <v>-658.97000000001708</v>
      </c>
      <c r="DK40" s="706">
        <f t="shared" ref="DK40:DK41" si="1597">DI40/DH40</f>
        <v>2.9070281420335079E-2</v>
      </c>
      <c r="DL40" s="421">
        <f>INDEX('SO Januari 2026 rev.2'!$B$6:$BK$51,MATCH(B40,'SO Januari 2026 rev.2'!$B$6:$B$51,0),MATCH($DL$3,'SO Januari 2026 rev.2'!$B$5:$XK$5,0))</f>
        <v>7121.8519354838754</v>
      </c>
      <c r="DM40" s="421">
        <f>INDEX('Summary sales'!$A$6:$CA$50,MATCH($B40,'Summary sales'!$A$6:$A$50,0),MATCH($DL$3,'Summary sales'!$A$7:$CA$7,0))</f>
        <v>7355.3299999991432</v>
      </c>
      <c r="DN40" s="421">
        <f t="shared" ref="DN40:DN41" si="1598">DM40-DL40</f>
        <v>233.47806451526776</v>
      </c>
      <c r="DO40" s="706">
        <f t="shared" ref="DO40:DO41" si="1599">DM40/DL40</f>
        <v>1.0327833359399101</v>
      </c>
      <c r="DP40" s="421">
        <f>INDEX('SO Januari 2026 rev.2'!$B$6:$BK$51,MATCH(B40,'SO Januari 2026 rev.2'!$B$6:$B$51,0),MATCH($DP$3,'SO Januari 2026 rev.2'!$B$5:$XK$5,0))</f>
        <v>2943.876774193548</v>
      </c>
      <c r="DQ40" s="421">
        <f>INDEX('Summary sales'!$A$6:$CA$50,MATCH($B40,'Summary sales'!$A$6:$A$50,0),MATCH($DP$3,'Summary sales'!$A$7:$CA$7,0))</f>
        <v>3267.8399999999674</v>
      </c>
      <c r="DR40" s="421">
        <f t="shared" ref="DR40:DR41" si="1600">DQ40-DP40</f>
        <v>323.96322580641936</v>
      </c>
      <c r="DS40" s="706">
        <f t="shared" ref="DS40:DS41" si="1601">DQ40/DP40</f>
        <v>1.1100464627617324</v>
      </c>
      <c r="DT40" s="421">
        <f>INDEX('SO Januari 2026 rev.2'!$B$6:$BK$51,MATCH(B40,'SO Januari 2026 rev.2'!$B$6:$B$51,0),MATCH($DT$3,'SO Januari 2026 rev.2'!$B$5:$XK$5,0))</f>
        <v>2043.2745161290325</v>
      </c>
      <c r="DU40" s="421">
        <f>INDEX('Summary sales'!$A$6:$CA$50,MATCH($B40,'Summary sales'!$A$6:$A$50,0),MATCH($DT$3,'Summary sales'!$A$7:$CA$7,0))</f>
        <v>1279.5400000000373</v>
      </c>
      <c r="DV40" s="421">
        <f t="shared" ref="DV40:DV41" si="1602">DU40-DT40</f>
        <v>-763.73451612899521</v>
      </c>
      <c r="DW40" s="706">
        <f t="shared" ref="DW40:DW41" si="1603">DU40/DT40</f>
        <v>0.62622030955689489</v>
      </c>
      <c r="DX40" s="421">
        <f>INDEX('SO Januari 2026 rev.2'!$B$6:$BK$51,MATCH(B40,'SO Januari 2026 rev.2'!$B$6:$B$51,0),MATCH($DX$3,'SO Januari 2026 rev.2'!$B$5:$XK$5,0))</f>
        <v>1439.5303225806451</v>
      </c>
      <c r="DY40" s="421">
        <f>INDEX('Summary sales'!$A$6:$CA$50,MATCH($B40,'Summary sales'!$A$6:$A$50,0),MATCH($DX$3,'Summary sales'!$A$7:$CA$7,0))</f>
        <v>4365.9299999999348</v>
      </c>
      <c r="DZ40" s="421">
        <f t="shared" ref="DZ40:DZ41" si="1604">DY40-DX40</f>
        <v>2926.3996774192897</v>
      </c>
      <c r="EA40" s="706">
        <f t="shared" ref="EA40:EA41" si="1605">DY40/DX40</f>
        <v>3.0328850539064263</v>
      </c>
      <c r="EB40" s="421">
        <f>INDEX('SO Januari 2026 rev.2'!$B$6:$BK$51,MATCH(B40,'SO Januari 2026 rev.2'!$B$6:$B$51,0),MATCH($EB$3,'SO Januari 2026 rev.2'!$B$5:$XK$5,0))</f>
        <v>260.97419354838746</v>
      </c>
      <c r="EC40" s="421">
        <f>INDEX('Summary sales'!$A$6:$CA$50,MATCH($B40,'Summary sales'!$A$6:$A$50,0),MATCH($EB$3,'Summary sales'!$A$7:$CA$7,0))</f>
        <v>1795.9099999999744</v>
      </c>
      <c r="ED40" s="421">
        <f t="shared" ref="ED40:ED41" si="1606">EC40-EB40</f>
        <v>1534.9358064515868</v>
      </c>
      <c r="EE40" s="706">
        <f t="shared" ref="EE40:EE41" si="1607">EC40/EB40</f>
        <v>6.8815616424809187</v>
      </c>
      <c r="EF40" s="421">
        <f>INDEX('SO Januari 2026 rev.2'!$B$6:$BK$51,MATCH(B40,'SO Januari 2026 rev.2'!$B$6:$B$51,0),MATCH($EF$3,'SO Januari 2026 rev.2'!$B$5:$XK$5,0))</f>
        <v>11007.047419354845</v>
      </c>
      <c r="EG40" s="421">
        <f>INDEX('Summary sales'!$A$6:$CA$50,MATCH($B40,'Summary sales'!$A$6:$A$50,0),MATCH($EF$3,'Summary sales'!$A$7:$CA$7,0))</f>
        <v>8994.3600000003353</v>
      </c>
      <c r="EH40" s="421">
        <f t="shared" ref="EH40:EH41" si="1608">EG40-EF40</f>
        <v>-2012.68741935451</v>
      </c>
      <c r="EI40" s="706">
        <f t="shared" ref="EI40:EI41" si="1609">EG40/EF40</f>
        <v>0.8171455665926004</v>
      </c>
      <c r="EJ40" s="421">
        <f>INDEX('SO Januari 2026 rev.2'!$B$6:$BK$51,MATCH(B40,'SO Januari 2026 rev.2'!$B$6:$B$51,0),MATCH($EJ$3,'SO Januari 2026 rev.2'!$B$5:$XK$5,0))</f>
        <v>2999.5448387096776</v>
      </c>
      <c r="EK40" s="421">
        <f>INDEX('Summary sales'!$A$6:$CA$50,MATCH($B40,'Summary sales'!$A$6:$A$50,0),MATCH($EJ$3,'Summary sales'!$A$7:$CA$7,0))</f>
        <v>2507.8700000001118</v>
      </c>
      <c r="EL40" s="421">
        <f t="shared" ref="EL40:EL41" si="1610">EK40-EJ40</f>
        <v>-491.67483870956585</v>
      </c>
      <c r="EM40" s="706">
        <f t="shared" ref="EM40:EM41" si="1611">EK40/EJ40</f>
        <v>0.83608351761760258</v>
      </c>
      <c r="EN40" s="421">
        <f>INDEX('SO Januari 2026 rev.2'!$B$6:$BK$51,MATCH(B40,'SO Januari 2026 rev.2'!$B$6:$B$51,0),MATCH($EN$3,'SO Januari 2026 rev.2'!$B$5:$XK$5,0))</f>
        <v>3799.6741935483842</v>
      </c>
      <c r="EO40" s="421">
        <f>INDEX('Summary sales'!$A$6:$CA$50,MATCH($B40,'Summary sales'!$A$6:$A$50,0),MATCH($EN$3,'Summary sales'!$A$7:$CA$7,0))</f>
        <v>5052.9199999999255</v>
      </c>
      <c r="EP40" s="421">
        <f t="shared" ref="EP40:EP41" si="1612">EO40-EN40</f>
        <v>1253.2458064515413</v>
      </c>
      <c r="EQ40" s="706">
        <f t="shared" ref="EQ40:EQ41" si="1613">EO40/EN40</f>
        <v>1.3298298071396428</v>
      </c>
      <c r="ER40" s="421">
        <f>INDEX('SO Januari 2026 rev.2'!$B$6:$BK$51,MATCH(B40,'SO Januari 2026 rev.2'!$B$6:$B$51,0),MATCH($ER$3,'SO Januari 2026 rev.2'!$B$5:$XK$5,0))</f>
        <v>5500</v>
      </c>
      <c r="ES40" s="421">
        <f>INDEX('Summary sales'!$A$6:$CA$50,MATCH(B40,'Summary sales'!$A$6:$A$50,0),MATCH($ER$3,'Summary sales'!$A$7:$CA$7,0))</f>
        <v>8436.7000000000698</v>
      </c>
      <c r="ET40" s="421">
        <f t="shared" ref="ET40:ET41" si="1614">ES40-ER40</f>
        <v>2936.7000000000698</v>
      </c>
      <c r="EU40" s="706">
        <f t="shared" ref="EU40:EU41" si="1615">ES40/ER40</f>
        <v>1.5339454545454672</v>
      </c>
      <c r="EV40" s="421">
        <f>INDEX('SO Januari 2026 rev.2'!$B$6:$BK$51,MATCH(B40,'SO Januari 2026 rev.2'!$B$6:$B$51,0),MATCH($EV$3,'SO Januari 2026 rev.2'!$B$5:$XK$5,0))</f>
        <v>5776.689677419351</v>
      </c>
      <c r="EW40" s="421">
        <f>INDEX('Summary sales'!$A$6:$CA$50,MATCH($B40,'Summary sales'!$A$6:$A$50,0),MATCH($EV$3,'Summary sales'!$A$7:$CA$7,0))</f>
        <v>3764.1899999999441</v>
      </c>
      <c r="EX40" s="421">
        <f t="shared" ref="EX40:EX41" si="1616">EW40-EV40</f>
        <v>-2012.4996774194069</v>
      </c>
      <c r="EY40" s="706">
        <f t="shared" ref="EY40:EY41" si="1617">EW40/EV40</f>
        <v>0.65161713891502293</v>
      </c>
      <c r="EZ40" s="421">
        <f>INDEX('SO Januari 2026 rev.2'!$B$6:$BK$51,MATCH(B40,'SO Januari 2026 rev.2'!$B$6:$B$51,0),MATCH($EZ$3,'SO Januari 2026 rev.2'!$B$5:$XK$5,0))</f>
        <v>24000</v>
      </c>
      <c r="FA40" s="421">
        <f>INDEX('Summary sales'!$A$6:$CA$50,MATCH($B40,'Summary sales'!$A$6:$A$50,0),MATCH($EZ$3,'Summary sales'!$A$7:$CA$7,0))</f>
        <v>12226</v>
      </c>
      <c r="FB40" s="421">
        <f t="shared" ref="FB40:FB41" si="1618">FA40-EZ40</f>
        <v>-11774</v>
      </c>
      <c r="FC40" s="706">
        <f t="shared" ref="FC40:FC41" si="1619">FA40/EZ40</f>
        <v>0.50941666666666663</v>
      </c>
      <c r="FD40" s="421">
        <f>INDEX('SO Januari 2026 rev.2'!$B$6:$BK$51,MATCH(B40,'SO Januari 2026 rev.2'!$B$6:$B$51,0),MATCH($FD$3,'SO Januari 2026 rev.2'!$B$5:$XK$5,0))</f>
        <v>8000</v>
      </c>
      <c r="FE40" s="421">
        <f>INDEX('Summary sales'!$A$6:$CA$50,MATCH(B40,'Summary sales'!$A$6:$A$50,0),MATCH($FD$3,'Summary sales'!$A$7:$CA$7,0))</f>
        <v>7191.6599999999162</v>
      </c>
      <c r="FF40" s="421">
        <f t="shared" ref="FF40:FF41" si="1620">FE40-FD40</f>
        <v>-808.34000000008382</v>
      </c>
      <c r="FG40" s="706">
        <f t="shared" ref="FG40:FG41" si="1621">FE40/FD40</f>
        <v>0.89895749999998953</v>
      </c>
      <c r="FH40" s="421">
        <f>INDEX('SO Januari 2026 rev.2'!$B$6:$BK$51,MATCH(B40,'SO Januari 2026 rev.2'!$B$6:$B$51,0),MATCH($FH$3,'SO Januari 2026 rev.2'!$B$5:$XK$5,0))</f>
        <v>2105.6477419354865</v>
      </c>
      <c r="FI40" s="421">
        <f>INDEX('Summary sales'!$A$6:$CA$50,MATCH(B40,'Summary sales'!$A$6:$A$50,0),MATCH($FH$3,'Summary sales'!$A$7:$CA$7,0))</f>
        <v>4014.8000000007451</v>
      </c>
      <c r="FJ40" s="421">
        <f t="shared" ref="FJ40:FJ41" si="1622">FI40-FH40</f>
        <v>1909.1522580652586</v>
      </c>
      <c r="FK40" s="706">
        <f t="shared" ref="FK40:FK41" si="1623">FI40/FH40</f>
        <v>1.9066816923092693</v>
      </c>
      <c r="FL40" s="421">
        <f>INDEX('SO Januari 2026 rev.2'!$B$6:$BK$51,MATCH(B40,'SO Januari 2026 rev.2'!$B$6:$B$51,0),MATCH($FL$3,'SO Januari 2026 rev.2'!$B$5:$XK$5,0))</f>
        <v>0</v>
      </c>
      <c r="FM40" s="421">
        <f>INDEX('Summary sales'!$A$6:$CA$50,MATCH(B40,'Summary sales'!$A$6:$A$50,0),MATCH($FL$3,'Summary sales'!$A$7:$CA$7,0))</f>
        <v>0</v>
      </c>
      <c r="FN40" s="421">
        <f t="shared" ref="FN40:FN41" si="1624">FM40-FL40</f>
        <v>0</v>
      </c>
      <c r="FO40" s="706" t="e">
        <f t="shared" ref="FO40:FO41" si="1625">FM40/FL40</f>
        <v>#DIV/0!</v>
      </c>
      <c r="FP40" s="421">
        <f>INDEX('SO Januari 2026 rev.2'!$B$6:$BK$51,MATCH(B40,'SO Januari 2026 rev.2'!$B$6:$B$51,0),MATCH($FP$3,'SO Januari 2026 rev.2'!$B$5:$XK$5,0))</f>
        <v>0</v>
      </c>
      <c r="FQ40" s="421">
        <f>INDEX('Summary sales'!$A$6:$CA$50,MATCH(B40,'Summary sales'!$A$6:$A$50,0),MATCH($FP$3,'Summary sales'!$A$7:$CA$7,0))</f>
        <v>0</v>
      </c>
      <c r="FR40" s="421">
        <f t="shared" ref="FR40:FR41" si="1626">FQ40-FP40</f>
        <v>0</v>
      </c>
      <c r="FS40" s="706" t="e">
        <f t="shared" ref="FS40:FS41" si="1627">FQ40/FP40</f>
        <v>#DIV/0!</v>
      </c>
      <c r="FT40" s="421">
        <f>INDEX('SO Januari 2026 rev.2'!$B$6:$BK$51,MATCH(B40,'SO Januari 2026 rev.2'!$B$6:$B$51,0),MATCH($FT$3,'SO Januari 2026 rev.2'!$B$5:$XK$5,0))</f>
        <v>726.8151612903232</v>
      </c>
      <c r="FU40" s="421">
        <f>INDEX('Summary sales'!$A$6:$CA$50,MATCH(B40,'Summary sales'!$A$6:$A$50,0),MATCH($FT$3,'Summary sales'!$A$7:$CA$7,0))</f>
        <v>755.72999999998137</v>
      </c>
      <c r="FV40" s="421">
        <f t="shared" ref="FV40:FV41" si="1628">FU40-FT40</f>
        <v>28.91483870965817</v>
      </c>
      <c r="FW40" s="706">
        <f t="shared" ref="FW40:FW41" si="1629">FU40/FT40</f>
        <v>1.0397829327862744</v>
      </c>
      <c r="FX40" s="421">
        <f>INDEX('SO Januari 2026 rev.2'!$B$6:$BK$51,MATCH(B40,'SO Januari 2026 rev.2'!$B$6:$B$51,0),MATCH($FX$3,'SO Januari 2026 rev.2'!$B$5:$XK$5,0))</f>
        <v>0</v>
      </c>
      <c r="FY40" s="421">
        <f>INDEX('Summary sales'!$A$6:$CA$50,MATCH(B40,'Summary sales'!$A$6:$A$50,0),MATCH($FX$3,'Summary sales'!$A$7:$CA$7,0))</f>
        <v>0</v>
      </c>
      <c r="FZ40" s="421">
        <f t="shared" ref="FZ40:FZ41" si="1630">FY40-FX40</f>
        <v>0</v>
      </c>
      <c r="GA40" s="706" t="e">
        <f t="shared" ref="GA40:GA41" si="1631">FY40/FX40</f>
        <v>#DIV/0!</v>
      </c>
      <c r="GB40" s="421">
        <f>INDEX('SO Januari 2026 rev.2'!$B$6:$BK$51,MATCH(B40,'SO Januari 2026 rev.2'!$B$6:$B$51,0),MATCH($GB$3,'SO Januari 2026 rev.2'!$B$5:$XK$5,0))</f>
        <v>3018.0416129032269</v>
      </c>
      <c r="GC40" s="421">
        <f>INDEX('Summary sales'!$A$6:$CA$50,MATCH(B40,'Summary sales'!$A$6:$A$50,0),MATCH($GB$3,'Summary sales'!$A$7:$CA$7,0))</f>
        <v>3277.9700000002049</v>
      </c>
      <c r="GD40" s="421">
        <f t="shared" ref="GD40:GD41" si="1632">GC40-GB40</f>
        <v>259.92838709697799</v>
      </c>
      <c r="GE40" s="706">
        <f t="shared" ref="GE40:GE41" si="1633">GC40/GB40</f>
        <v>1.086124851952236</v>
      </c>
      <c r="GF40" s="421">
        <f>INDEX('SO Januari 2026 rev.2'!$B$6:$BK$51,MATCH(B40,'SO Januari 2026 rev.2'!$B$6:$B$51,0),MATCH($GF$3,'SO Januari 2026 rev.2'!$B$5:$XK$5,0))</f>
        <v>2044.9996774193546</v>
      </c>
      <c r="GG40" s="421">
        <f>INDEX('Summary sales'!$A$6:$CA$50,MATCH(B40,'Summary sales'!$A$6:$A$50,0),MATCH($GF$3,'Summary sales'!$A$7:$CA$7,0))</f>
        <v>5863.4600000001956</v>
      </c>
      <c r="GH40" s="421">
        <f t="shared" ref="GH40:GH41" si="1634">GG40-GF40</f>
        <v>3818.460322580841</v>
      </c>
      <c r="GI40" s="706">
        <f t="shared" ref="GI40:GI41" si="1635">GG40/GF40</f>
        <v>2.8672180561903406</v>
      </c>
      <c r="GJ40" s="421">
        <f>INDEX('SO Januari 2026 rev.2'!$B$6:$BK$51,MATCH(B40,'SO Januari 2026 rev.2'!$B$6:$B$51,0),MATCH($GJ$3,'SO Januari 2026 rev.2'!$B$5:$XK$5,0))</f>
        <v>369.61070967741654</v>
      </c>
      <c r="GK40" s="421">
        <f>INDEX('Summary sales'!$A$6:$CA$50,MATCH(B40,'Summary sales'!$A$6:$A$50,0),MATCH($GJ$3,'Summary sales'!$A$7:$CA$7,0))</f>
        <v>1459.2249999999767</v>
      </c>
      <c r="GL40" s="421">
        <f t="shared" ref="GL40:GL41" si="1636">GK40-GJ40</f>
        <v>1089.6142903225602</v>
      </c>
      <c r="GM40" s="706">
        <f t="shared" ref="GM40:GM41" si="1637">GK40/GJ40</f>
        <v>3.9480051897671955</v>
      </c>
      <c r="GN40" s="421">
        <f>INDEX('SO Januari 2026 rev.2'!$B$6:$BK$51,MATCH(B40,'SO Januari 2026 rev.2'!$B$6:$B$51,0),MATCH($GN$3,'SO Januari 2026 rev.2'!$B$5:$XK$5,0))</f>
        <v>0</v>
      </c>
      <c r="GO40" s="421">
        <f>INDEX('Summary sales'!$A$6:$CA$50,MATCH(B40,'Summary sales'!$A$6:$A$50,0),MATCH($GN$3,'Summary sales'!$A$7:$CA$7,0))</f>
        <v>4080.0420000012964</v>
      </c>
      <c r="GP40" s="421">
        <f t="shared" ref="GP40:GP41" si="1638">GO40-GN40</f>
        <v>4080.0420000012964</v>
      </c>
      <c r="GQ40" s="706" t="e">
        <f t="shared" ref="GQ40:GQ41" si="1639">GO40/GN40</f>
        <v>#DIV/0!</v>
      </c>
      <c r="GR40" s="421">
        <f>INDEX('SO Januari 2026 rev.2'!$B$6:$BK$51,MATCH(B40,'SO Januari 2026 rev.2'!$B$6:$B$51,0),MATCH($GR$3,'SO Januari 2026 rev.2'!$B$5:$XK$5,0))</f>
        <v>3500</v>
      </c>
      <c r="GS40" s="421">
        <f>INDEX('Summary sales'!$A$6:$CA$50,MATCH($B40,'Summary sales'!$A$6:$A$50,0),MATCH($GR$3,'Summary sales'!$A$7:$CA$7,0))</f>
        <v>4202.9079999998212</v>
      </c>
      <c r="GT40" s="421">
        <f t="shared" ref="GT40:GT41" si="1640">GS40-GR40</f>
        <v>702.90799999982119</v>
      </c>
      <c r="GU40" s="706">
        <f t="shared" ref="GU40:GU41" si="1641">GS40/GR40</f>
        <v>1.2008308571428061</v>
      </c>
      <c r="GV40" s="421">
        <f>INDEX('SO Januari 2026 rev.2'!$B$6:$BK$51,MATCH(B40,'SO Januari 2026 rev.2'!$B$6:$B$51,0),MATCH($GV$3,'SO Januari 2026 rev.2'!$B$5:$XK$5,0))</f>
        <v>1121.900322580635</v>
      </c>
      <c r="GW40" s="421">
        <f>INDEX('Summary sales'!$A$6:$CA$50,MATCH($B40,'Summary sales'!$A$6:$A$50,0),MATCH($GV$3,'Summary sales'!$A$7:$CA$7,0))</f>
        <v>1473.3500000000931</v>
      </c>
      <c r="GX40" s="421">
        <f t="shared" ref="GX40:GX41" si="1642">GW40-GV40</f>
        <v>351.44967741945811</v>
      </c>
      <c r="GY40" s="706">
        <f t="shared" ref="GY40:GY41" si="1643">GW40/GV40</f>
        <v>1.3132628365869805</v>
      </c>
      <c r="GZ40" s="421">
        <f>INDEX('SO Januari 2026 rev.2'!$B$6:$BK$51,MATCH(B40,'SO Januari 2026 rev.2'!$B$6:$B$51,0),MATCH($GZ$3,'SO Januari 2026 rev.2'!$B$5:$XK$5,0))</f>
        <v>1500</v>
      </c>
      <c r="HA40" s="421">
        <f>INDEX('Summary sales'!$A$6:$CA$50,MATCH(B40,'Summary sales'!$A$6:$A$50,0),MATCH($GZ$3,'Summary sales'!$A$7:$CA$7,0))</f>
        <v>1810.8760000000475</v>
      </c>
      <c r="HB40" s="421">
        <f t="shared" ref="HB40:HB41" si="1644">HA40-GZ40</f>
        <v>310.8760000000475</v>
      </c>
      <c r="HC40" s="706">
        <f t="shared" ref="HC40:HC41" si="1645">HA40/GZ40</f>
        <v>1.2072506666666982</v>
      </c>
      <c r="HD40" s="421">
        <f>INDEX('SO Januari 2026 rev.2'!$B$6:$BK$51,MATCH(B40,'SO Januari 2026 rev.2'!$B$6:$B$51,0),MATCH($HD$3,'SO Januari 2026 rev.2'!$B$5:$XK$5,0))</f>
        <v>2549.7025806451697</v>
      </c>
      <c r="HE40" s="421">
        <f>INDEX('Summary sales'!$A$6:$CA$50,MATCH(B40,'Summary sales'!$A$6:$A$50,0),MATCH($HD$3,'Summary sales'!$A$7:$CA$7,0))</f>
        <v>5463.9599999999627</v>
      </c>
      <c r="HF40" s="421">
        <f t="shared" ref="HF40:HF41" si="1646">HE40-HD40</f>
        <v>2914.257419354793</v>
      </c>
      <c r="HG40" s="706">
        <f t="shared" ref="HG40:HG41" si="1647">HE40/HD40</f>
        <v>2.1429793582502383</v>
      </c>
      <c r="HH40" s="421">
        <f>INDEX('SO Januari 2026 rev.2'!$B$6:$BK$51,MATCH(B40,'SO Januari 2026 rev.2'!$B$6:$B$51,0),MATCH($HH$3,'SO Januari 2026 rev.2'!$B$5:$XK$5,0))</f>
        <v>0</v>
      </c>
      <c r="HI40" s="421">
        <f>INDEX('Summary sales'!$A$6:$CA$50,MATCH(B40,'Summary sales'!$A$6:$A$50,0),MATCH($HH$3,'Summary sales'!$A$7:$CA$7,0))</f>
        <v>4956.8170000016689</v>
      </c>
      <c r="HJ40" s="421">
        <f t="shared" ref="HJ40:HJ41" si="1648">HI40-HH40</f>
        <v>4956.8170000016689</v>
      </c>
      <c r="HK40" s="707" t="e">
        <f t="shared" ref="HK40:HK41" si="1649">HI40/HH40</f>
        <v>#DIV/0!</v>
      </c>
    </row>
    <row r="41" spans="1:219" ht="15" customHeight="1">
      <c r="A41" s="769"/>
      <c r="B41" s="462">
        <f t="shared" si="1540"/>
        <v>46051</v>
      </c>
      <c r="C41" s="462" t="str">
        <f t="shared" si="1541"/>
        <v>Kam</v>
      </c>
      <c r="D41" s="421">
        <f>SUMIF($H$4:$HJ$4,$D$4,H41:HJ41)</f>
        <v>165505.47038709672</v>
      </c>
      <c r="E41" s="421">
        <f ca="1">SUMIF($H$4:$HJ$4,$E$4,H41:HJ41)</f>
        <v>164646.41199999591</v>
      </c>
      <c r="F41" s="421">
        <f t="shared" ca="1" si="1542"/>
        <v>-859.05838710081298</v>
      </c>
      <c r="G41" s="706">
        <f t="shared" ca="1" si="1543"/>
        <v>0.99480948644723599</v>
      </c>
      <c r="H41" s="421">
        <f>INDEX('SO Januari 2026 rev.2'!$B$6:$BK$51,MATCH(B41,'SO Januari 2026 rev.2'!$B$6:$B$51,0),MATCH($H$3,'SO Januari 2026 rev.2'!$B$5:$XK$5,0))</f>
        <v>812.17000000000064</v>
      </c>
      <c r="I41" s="421">
        <f>INDEX('Summary sales'!$A$6:$CA$50,MATCH(B41,'Summary sales'!$A$6:$A$50,0),MATCH($H$3,'Summary sales'!$A$7:$CA$7,0))</f>
        <v>1174.5800000000745</v>
      </c>
      <c r="J41" s="421">
        <f t="shared" si="1544"/>
        <v>362.41000000007386</v>
      </c>
      <c r="K41" s="706">
        <f t="shared" si="1545"/>
        <v>1.4462243126439951</v>
      </c>
      <c r="L41" s="421">
        <f>INDEX('SO Januari 2026 rev.2'!$B$6:$BK$51,MATCH(B41,'SO Januari 2026 rev.2'!$B$6:$B$51,0),MATCH($L$3,'SO Januari 2026 rev.2'!$B$5:$XK$5,0))</f>
        <v>3000</v>
      </c>
      <c r="M41" s="421">
        <f>INDEX('Summary sales'!$A$6:$CA$50,MATCH($B41,'Summary sales'!$A$6:$A$50,0),MATCH($L$3,'Summary sales'!$A$7:$CA$7,0))</f>
        <v>3960.9600000008941</v>
      </c>
      <c r="N41" s="421">
        <f t="shared" si="1546"/>
        <v>960.96000000089407</v>
      </c>
      <c r="O41" s="706">
        <f t="shared" si="1547"/>
        <v>1.3203200000002979</v>
      </c>
      <c r="P41" s="421">
        <f>INDEX('SO Januari 2026 rev.2'!$B$6:$BK$51,MATCH(B41,'SO Januari 2026 rev.2'!$B$6:$B$51,0),MATCH($P$3,'SO Januari 2026 rev.2'!$B$5:$XK$5,0))</f>
        <v>1129.7312903225857</v>
      </c>
      <c r="Q41" s="421">
        <f>INDEX('Summary sales'!$A$6:$CA$50,MATCH($B41,'Summary sales'!$A$6:$A$50,0),MATCH($P$3,'Summary sales'!$A$7:$CA$7,0))</f>
        <v>1196.4199999999255</v>
      </c>
      <c r="R41" s="421">
        <f t="shared" si="1548"/>
        <v>66.68870967733983</v>
      </c>
      <c r="S41" s="706">
        <f t="shared" si="1549"/>
        <v>1.0590305944861431</v>
      </c>
      <c r="T41" s="421">
        <f>INDEX('SO Januari 2026 rev.2'!$B$6:$BK$51,MATCH(B41,'SO Januari 2026 rev.2'!$B$6:$B$51,0),MATCH($T$3,'SO Januari 2026 rev.2'!$B$5:$XK$5,0))</f>
        <v>3282.5161290322658</v>
      </c>
      <c r="U41" s="421">
        <f>INDEX('Summary sales'!$A$6:$CA$50,MATCH($B41,'Summary sales'!$A$6:$A$50,0),MATCH($T$3,'Summary sales'!$A$7:$CA$7,0))</f>
        <v>4542.7999999998137</v>
      </c>
      <c r="V41" s="421">
        <f t="shared" si="1550"/>
        <v>1260.283870967548</v>
      </c>
      <c r="W41" s="706">
        <f t="shared" si="1551"/>
        <v>1.3839383635684064</v>
      </c>
      <c r="X41" s="421">
        <f>INDEX('SO Januari 2026 rev.2'!$B$6:$BK$51,MATCH(B41,'SO Januari 2026 rev.2'!$B$6:$B$51,0),MATCH($X$3,'SO Januari 2026 rev.2'!$B$5:$XK$5,0))</f>
        <v>644.02064516129076</v>
      </c>
      <c r="Y41" s="421">
        <f>INDEX('Summary sales'!$A$6:$CA$50,MATCH($B41,'Summary sales'!$A$6:$A$50,0),MATCH($X$3,'Summary sales'!$A$7:$CA$7,0))</f>
        <v>507.6600000000326</v>
      </c>
      <c r="Z41" s="421">
        <f t="shared" si="1552"/>
        <v>-136.36064516125816</v>
      </c>
      <c r="AA41" s="706">
        <f t="shared" si="1553"/>
        <v>0.78826665544688013</v>
      </c>
      <c r="AB41" s="421">
        <f>INDEX('SO Januari 2026 rev.2'!$B$6:$BK$51,MATCH(B41,'SO Januari 2026 rev.2'!$B$6:$B$51,0),MATCH($AB$3,'SO Januari 2026 rev.2'!$B$5:$XK$5,0))</f>
        <v>5500</v>
      </c>
      <c r="AC41" s="421">
        <f>INDEX('Summary sales'!$A$6:$CA$50,MATCH($B41,'Summary sales'!$A$6:$A$50,0),MATCH($AB$3,'Summary sales'!$A$7:$CA$7,0))</f>
        <v>6452.9599999999627</v>
      </c>
      <c r="AD41" s="421">
        <f t="shared" si="1554"/>
        <v>952.95999999996275</v>
      </c>
      <c r="AE41" s="706">
        <f t="shared" si="1555"/>
        <v>1.1732654545454477</v>
      </c>
      <c r="AF41" s="421">
        <f>INDEX('SO Januari 2026 rev.2'!$B$6:$BK$51,MATCH(B41,'SO Januari 2026 rev.2'!$B$6:$B$51,0),MATCH($AF$3,'SO Januari 2026 rev.2'!$B$5:$XK$5,0))</f>
        <v>166.97064516129021</v>
      </c>
      <c r="AG41" s="421">
        <f>INDEX('Summary sales'!$A$6:$CA$50,MATCH($B41,'Summary sales'!$A$6:$A$50,0),MATCH($AF$3,'Summary sales'!$A$7:$CA$7,0))</f>
        <v>693.26999999998952</v>
      </c>
      <c r="AH41" s="421">
        <f t="shared" si="1556"/>
        <v>526.29935483869929</v>
      </c>
      <c r="AI41" s="706">
        <f t="shared" si="1557"/>
        <v>4.1520472016521524</v>
      </c>
      <c r="AJ41" s="421">
        <f>INDEX('SO Januari 2026 rev.2'!$B$6:$BK$51,MATCH(B41,'SO Januari 2026 rev.2'!$B$6:$B$51,0),MATCH($AJ$3,'SO Januari 2026 rev.2'!$B$5:$XK$5,0))</f>
        <v>603.76322580644887</v>
      </c>
      <c r="AK41" s="421">
        <f>INDEX('Summary sales'!$A$6:$CA$50,MATCH($B41,'Summary sales'!$A$6:$A$50,0),MATCH($AJ$3,'Summary sales'!$A$7:$CA$7,0))</f>
        <v>747</v>
      </c>
      <c r="AL41" s="421">
        <f t="shared" si="1558"/>
        <v>143.23677419355113</v>
      </c>
      <c r="AM41" s="706">
        <f t="shared" si="1559"/>
        <v>1.2372399776455898</v>
      </c>
      <c r="AN41" s="421">
        <f>INDEX('SO Januari 2026 rev.2'!$B$6:$BK$51,MATCH(B41,'SO Januari 2026 rev.2'!$B$6:$B$51,0),MATCH($AN$3,'SO Januari 2026 rev.2'!$B$5:$XK$5,0))</f>
        <v>673.27548387096704</v>
      </c>
      <c r="AO41" s="421">
        <f>INDEX('Summary sales'!$A$6:$CA$50,MATCH($B41,'Summary sales'!$A$6:$A$50,0),MATCH($AN$3,'Summary sales'!$A$7:$CA$7,0))</f>
        <v>687.85999999998603</v>
      </c>
      <c r="AP41" s="421">
        <f t="shared" si="1560"/>
        <v>14.584516129018994</v>
      </c>
      <c r="AQ41" s="706">
        <f t="shared" si="1561"/>
        <v>1.0216620335633877</v>
      </c>
      <c r="AR41" s="421">
        <f>INDEX('SO Januari 2026 rev.2'!$B$6:$BK$51,MATCH(B41,'SO Januari 2026 rev.2'!$B$6:$B$51,0),MATCH($AR$3,'SO Januari 2026 rev.2'!$B$5:$XK$5,0))</f>
        <v>4514.1990322580623</v>
      </c>
      <c r="AS41" s="421">
        <f>INDEX('Summary sales'!$A$6:$CA$50,MATCH($B41,'Summary sales'!$A$6:$A$50,0),MATCH($AR$3,'Summary sales'!$A$7:$CA$7,0))</f>
        <v>6048.9000000003725</v>
      </c>
      <c r="AT41" s="421">
        <f t="shared" si="1562"/>
        <v>1534.7009677423102</v>
      </c>
      <c r="AU41" s="706">
        <f t="shared" si="1563"/>
        <v>1.3399719322908614</v>
      </c>
      <c r="AV41" s="421">
        <f>INDEX('SO Januari 2026 rev.2'!$B$6:$BK$51,MATCH(B41,'SO Januari 2026 rev.2'!$B$6:$B$51,0),MATCH($AV$3,'SO Januari 2026 rev.2'!$B$5:$XK$5,0))</f>
        <v>6823.0622580645213</v>
      </c>
      <c r="AW41" s="421">
        <f ca="1">INDEX('Summary sales'!$A$6:$CA$50,MATCH($B41,'Summary sales'!$A$6:$A$50,0),MATCH($AV$3,'Summary sales'!$A$7:$CA$7,0))</f>
        <v>4498.2400000002235</v>
      </c>
      <c r="AX41" s="421">
        <f t="shared" ca="1" si="1564"/>
        <v>-2324.8222580642978</v>
      </c>
      <c r="AY41" s="706">
        <f t="shared" ca="1" si="1565"/>
        <v>0.65926996264522242</v>
      </c>
      <c r="AZ41" s="421">
        <f>INDEX('SO Januari 2026 rev.2'!$B$6:$BK$51,MATCH(B41,'SO Januari 2026 rev.2'!$B$6:$B$51,0),MATCH($AZ$3,'SO Januari 2026 rev.2'!$B$5:$XK$5,0))</f>
        <v>2874.3264516129029</v>
      </c>
      <c r="BA41" s="421">
        <f>INDEX('Summary sales'!$A$6:$CA$50,MATCH($B41,'Summary sales'!$A$6:$A$50,0),MATCH($AZ$3,'Summary sales'!$A$7:$CA$7,0))</f>
        <v>1614.7399999999907</v>
      </c>
      <c r="BB41" s="421">
        <f t="shared" si="1566"/>
        <v>-1259.5864516129122</v>
      </c>
      <c r="BC41" s="706">
        <f t="shared" si="1567"/>
        <v>0.5617803082506142</v>
      </c>
      <c r="BD41" s="421">
        <f>INDEX('SO Januari 2026 rev.2'!$B$6:$BK$51,MATCH(B41,'SO Januari 2026 rev.2'!$B$6:$B$51,0),MATCH($BD$3,'SO Januari 2026 rev.2'!$B$5:$XK$5,0))</f>
        <v>500</v>
      </c>
      <c r="BE41" s="421">
        <f>INDEX('Summary sales'!$A$6:$CA$50,MATCH($B41,'Summary sales'!$A$6:$A$50,0),MATCH($BD$3,'Summary sales'!$A$7:$CA$7,0))</f>
        <v>137.01999999999998</v>
      </c>
      <c r="BF41" s="421">
        <f t="shared" si="1568"/>
        <v>-362.98</v>
      </c>
      <c r="BG41" s="706">
        <f t="shared" si="1569"/>
        <v>0.27403999999999995</v>
      </c>
      <c r="BH41" s="421">
        <f>INDEX('SO Januari 2026 rev.2'!$B$6:$BK$51,MATCH(B41,'SO Januari 2026 rev.2'!$B$6:$B$51,0),MATCH($BH$3,'SO Januari 2026 rev.2'!$B$5:$XK$5,0))</f>
        <v>3600</v>
      </c>
      <c r="BI41" s="421">
        <f>INDEX('Summary sales'!$A$6:$CA$50,MATCH($B41,'Summary sales'!$A$6:$A$50,0),MATCH($BH$3,'Summary sales'!$A$7:$CA$7,0))</f>
        <v>1263.6500000001397</v>
      </c>
      <c r="BJ41" s="421">
        <f t="shared" si="1570"/>
        <v>-2336.3499999998603</v>
      </c>
      <c r="BK41" s="706">
        <f t="shared" si="1571"/>
        <v>0.35101388888892771</v>
      </c>
      <c r="BL41" s="421">
        <f>INDEX('SO Januari 2026 rev.2'!$B$6:$BK$51,MATCH(B41,'SO Januari 2026 rev.2'!$B$6:$B$51,0),MATCH($BL$3,'SO Januari 2026 rev.2'!$B$5:$XK$5,0))</f>
        <v>8706.0570967741915</v>
      </c>
      <c r="BM41" s="421">
        <f>INDEX('Summary sales'!$A$6:$CA$50,MATCH($B41,'Summary sales'!$A$6:$A$50,0),MATCH($BL$3,'Summary sales'!$A$7:$CA$7,0))</f>
        <v>10503.170000000158</v>
      </c>
      <c r="BN41" s="421">
        <f t="shared" si="1572"/>
        <v>1797.1129032259669</v>
      </c>
      <c r="BO41" s="706">
        <f t="shared" si="1573"/>
        <v>1.2064209875090115</v>
      </c>
      <c r="BP41" s="421">
        <f>INDEX('SO Januari 2026 rev.2'!$B$6:$BK$51,MATCH(B41,'SO Januari 2026 rev.2'!$B$6:$B$51,0),MATCH($BP$3,'SO Januari 2026 rev.2'!$B$5:$XK$5,0))</f>
        <v>926.09448387096791</v>
      </c>
      <c r="BQ41" s="421">
        <f>INDEX('Summary sales'!$A$6:$CA$50,MATCH($B41,'Summary sales'!$A$6:$A$50,0),MATCH($BP$3,'Summary sales'!$A$7:$CA$7,0))</f>
        <v>970.78300000005402</v>
      </c>
      <c r="BR41" s="421">
        <f t="shared" si="1574"/>
        <v>44.688516129086111</v>
      </c>
      <c r="BS41" s="706">
        <f t="shared" si="1575"/>
        <v>1.0482548129887279</v>
      </c>
      <c r="BT41" s="421">
        <f>INDEX('SO Januari 2026 rev.2'!$B$6:$BK$51,MATCH(B41,'SO Januari 2026 rev.2'!$B$6:$B$51,0),MATCH($BT$3,'SO Januari 2026 rev.2'!$B$5:$XK$5,0))</f>
        <v>5500</v>
      </c>
      <c r="BU41" s="421">
        <f ca="1">INDEX('Summary sales'!$A$6:$CA$50,MATCH($B41,'Summary sales'!$A$6:$A$50,0),MATCH($BT$3,'Summary sales'!$A$7:$CA$7,0))</f>
        <v>5586.6100000000006</v>
      </c>
      <c r="BV41" s="421">
        <f t="shared" ca="1" si="1576"/>
        <v>86.610000000000582</v>
      </c>
      <c r="BW41" s="706">
        <f t="shared" ca="1" si="1577"/>
        <v>1.0157472727272729</v>
      </c>
      <c r="BX41" s="421">
        <f>INDEX('SO Januari 2026 rev.2'!$B$6:$BK$51,MATCH(B41,'SO Januari 2026 rev.2'!$B$6:$B$51,0),MATCH($BX$3,'SO Januari 2026 rev.2'!$B$5:$XK$5,0))</f>
        <v>70.054838709677327</v>
      </c>
      <c r="BY41" s="421">
        <f>INDEX('Summary sales'!$A$6:$CA$50,MATCH($B41,'Summary sales'!$A$6:$A$50,0),MATCH($BX$3,'Summary sales'!$A$7:$CA$7,0))</f>
        <v>97</v>
      </c>
      <c r="BZ41" s="421">
        <f t="shared" si="1578"/>
        <v>26.945161290322673</v>
      </c>
      <c r="CA41" s="706">
        <f t="shared" si="1579"/>
        <v>1.3846295528848387</v>
      </c>
      <c r="CB41" s="421">
        <f>INDEX('SO Januari 2026 rev.2'!$B$6:$BK$51,MATCH(B41,'SO Januari 2026 rev.2'!$B$6:$B$51,0),MATCH($CB$3,'SO Januari 2026 rev.2'!$B$5:$XK$5,0))</f>
        <v>89.451612903225808</v>
      </c>
      <c r="CC41" s="421">
        <f>INDEX('Summary sales'!$A$6:$CA$50,MATCH($B41,'Summary sales'!$A$6:$A$50,0),MATCH($CB$3,'Summary sales'!$A$7:$CA$7,0))</f>
        <v>60.673999999999069</v>
      </c>
      <c r="CD41" s="421">
        <f t="shared" si="1580"/>
        <v>-28.777612903226739</v>
      </c>
      <c r="CE41" s="706">
        <f t="shared" si="1581"/>
        <v>0.67828849621347675</v>
      </c>
      <c r="CF41" s="421">
        <f>INDEX('SO Januari 2026 rev.2'!$B$6:$BK$51,MATCH(B41,'SO Januari 2026 rev.2'!$B$6:$B$51,0),MATCH($CF$3,'SO Januari 2026 rev.2'!$B$5:$XK$5,0))</f>
        <v>3500</v>
      </c>
      <c r="CG41" s="421">
        <f>INDEX('Summary sales'!$A$6:$CA$50,MATCH($B41,'Summary sales'!$A$6:$A$50,0),MATCH($CF$3,'Summary sales'!$A$7:$CA$7,0))</f>
        <v>2999.5999999996275</v>
      </c>
      <c r="CH41" s="421">
        <f t="shared" si="1582"/>
        <v>-500.40000000037253</v>
      </c>
      <c r="CI41" s="706">
        <f t="shared" si="1583"/>
        <v>0.857028571428465</v>
      </c>
      <c r="CJ41" s="421">
        <f>INDEX('SO Januari 2026 rev.2'!$B$6:$BK$51,MATCH(B41,'SO Januari 2026 rev.2'!$B$6:$B$51,0),MATCH($CJ$3,'SO Januari 2026 rev.2'!$B$5:$XK$5,0))</f>
        <v>0</v>
      </c>
      <c r="CK41" s="421">
        <f>INDEX('Summary sales'!$A$6:$CA$50,MATCH($B41,'Summary sales'!$A$6:$A$50,0),MATCH($CJ$3,'Summary sales'!$A$7:$CA$7,0))</f>
        <v>0</v>
      </c>
      <c r="CL41" s="421">
        <f t="shared" si="1584"/>
        <v>0</v>
      </c>
      <c r="CM41" s="706" t="e">
        <f t="shared" si="1585"/>
        <v>#DIV/0!</v>
      </c>
      <c r="CN41" s="421">
        <f>INDEX('SO Januari 2026 rev.2'!$B$6:$BK$51,MATCH(B41,'SO Januari 2026 rev.2'!$B$6:$B$51,0),MATCH($CN$3,'SO Januari 2026 rev.2'!$B$5:$XK$5,0))</f>
        <v>2901.4806451612722</v>
      </c>
      <c r="CO41" s="421">
        <f>INDEX('Summary sales'!$A$6:$CA$50,MATCH($B41,'Summary sales'!$A$6:$A$50,0),MATCH($CN$3,'Summary sales'!$A$7:$CA$7,0))</f>
        <v>2897.7999999998137</v>
      </c>
      <c r="CP41" s="421">
        <f t="shared" si="1586"/>
        <v>-3.6806451614584148</v>
      </c>
      <c r="CQ41" s="706">
        <f t="shared" si="1587"/>
        <v>0.9987314596884882</v>
      </c>
      <c r="CR41" s="421">
        <f>INDEX('SO Januari 2026 rev.2'!$B$6:$BK$51,MATCH(B41,'SO Januari 2026 rev.2'!$B$6:$B$51,0),MATCH($CR$3,'SO Januari 2026 rev.2'!$B$5:$XK$5,0))</f>
        <v>3500</v>
      </c>
      <c r="CS41" s="421">
        <f>INDEX('Summary sales'!$A$6:$CA$50,MATCH($B41,'Summary sales'!$A$6:$A$50,0),MATCH($CR$3,'Summary sales'!$A$7:$CA$7,0))</f>
        <v>2688.4000000000233</v>
      </c>
      <c r="CT41" s="421">
        <f t="shared" si="1588"/>
        <v>-811.59999999997672</v>
      </c>
      <c r="CU41" s="706">
        <f t="shared" si="1589"/>
        <v>0.76811428571429241</v>
      </c>
      <c r="CV41" s="421">
        <f>INDEX('SO Januari 2026 rev.2'!$B$6:$BK$51,MATCH(B41,'SO Januari 2026 rev.2'!$B$6:$B$51,0),MATCH($CV$3,'SO Januari 2026 rev.2'!$B$5:$XK$5,0))</f>
        <v>0</v>
      </c>
      <c r="CW41" s="421">
        <f>INDEX('Summary sales'!$A$6:$CA$50,MATCH($B41,'Summary sales'!$A$6:$A$50,0),MATCH($CV$3,'Summary sales'!$A$7:$CA$7,0))</f>
        <v>0</v>
      </c>
      <c r="CX41" s="421">
        <f t="shared" si="1590"/>
        <v>0</v>
      </c>
      <c r="CY41" s="706" t="e">
        <f t="shared" si="1591"/>
        <v>#DIV/0!</v>
      </c>
      <c r="CZ41" s="421">
        <f>INDEX('SO Januari 2026 rev.2'!$B$6:$BK$51,MATCH(B41,'SO Januari 2026 rev.2'!$B$6:$B$51,0),MATCH($CZ$3,'SO Januari 2026 rev.2'!$B$5:$XK$5,0))</f>
        <v>11659.554548387085</v>
      </c>
      <c r="DA41" s="421">
        <f>INDEX('Summary sales'!$A$6:$CA$50,MATCH($B41,'Summary sales'!$A$6:$A$50,0),MATCH($CZ$3,'Summary sales'!$A$7:$CA$7,0))</f>
        <v>15417.108999997377</v>
      </c>
      <c r="DB41" s="421">
        <f t="shared" si="1592"/>
        <v>3757.5544516102927</v>
      </c>
      <c r="DC41" s="706">
        <f t="shared" si="1593"/>
        <v>1.3222725564700146</v>
      </c>
      <c r="DD41" s="421">
        <f>INDEX('SO Januari 2026 rev.2'!$B$6:$BK$51,MATCH(B41,'SO Januari 2026 rev.2'!$B$6:$B$51,0),MATCH($DD$3,'SO Januari 2026 rev.2'!$B$5:$XK$5,0))</f>
        <v>2020.8603225806428</v>
      </c>
      <c r="DE41" s="421">
        <f>INDEX('Summary sales'!$A$6:$CA$50,MATCH($B41,'Summary sales'!$A$6:$A$50,0),MATCH($DD$3,'Summary sales'!$A$7:$CA$7,0))</f>
        <v>2264.1399999996647</v>
      </c>
      <c r="DF41" s="421">
        <f t="shared" si="1594"/>
        <v>243.27967741902194</v>
      </c>
      <c r="DG41" s="706">
        <f t="shared" si="1595"/>
        <v>1.1203842119619396</v>
      </c>
      <c r="DH41" s="421">
        <f>INDEX('SO Januari 2026 rev.2'!$B$6:$BK$51,MATCH(B41,'SO Januari 2026 rev.2'!$B$6:$B$51,0),MATCH($DH$3,'SO Januari 2026 rev.2'!$B$5:$XK$5,0))</f>
        <v>678.69999999999845</v>
      </c>
      <c r="DI41" s="421">
        <f>INDEX('Summary sales'!$A$6:$CA$50,MATCH($B41,'Summary sales'!$A$6:$A$50,0),MATCH($DH$3,'Summary sales'!$A$7:$CA$7,0))</f>
        <v>988.79000000003725</v>
      </c>
      <c r="DJ41" s="421">
        <f t="shared" si="1596"/>
        <v>310.0900000000388</v>
      </c>
      <c r="DK41" s="706">
        <f t="shared" si="1597"/>
        <v>1.4568881685575947</v>
      </c>
      <c r="DL41" s="421">
        <f>INDEX('SO Januari 2026 rev.2'!$B$6:$BK$51,MATCH(B41,'SO Januari 2026 rev.2'!$B$6:$B$51,0),MATCH($DL$3,'SO Januari 2026 rev.2'!$B$5:$XK$5,0))</f>
        <v>7121.8519354838754</v>
      </c>
      <c r="DM41" s="421">
        <f>INDEX('Summary sales'!$A$6:$CA$50,MATCH($B41,'Summary sales'!$A$6:$A$50,0),MATCH($DL$3,'Summary sales'!$A$7:$CA$7,0))</f>
        <v>7103.5800000000745</v>
      </c>
      <c r="DN41" s="421">
        <f t="shared" si="1598"/>
        <v>-18.271935483800917</v>
      </c>
      <c r="DO41" s="706">
        <f t="shared" si="1599"/>
        <v>0.99743438425155084</v>
      </c>
      <c r="DP41" s="421">
        <f>INDEX('SO Januari 2026 rev.2'!$B$6:$BK$51,MATCH(B41,'SO Januari 2026 rev.2'!$B$6:$B$51,0),MATCH($DP$3,'SO Januari 2026 rev.2'!$B$5:$XK$5,0))</f>
        <v>2943.876774193548</v>
      </c>
      <c r="DQ41" s="421">
        <f>INDEX('Summary sales'!$A$6:$CA$50,MATCH($B41,'Summary sales'!$A$6:$A$50,0),MATCH($DP$3,'Summary sales'!$A$7:$CA$7,0))</f>
        <v>3383.390000000014</v>
      </c>
      <c r="DR41" s="421">
        <f t="shared" si="1600"/>
        <v>439.51322580646593</v>
      </c>
      <c r="DS41" s="706">
        <f t="shared" si="1601"/>
        <v>1.1492974263254845</v>
      </c>
      <c r="DT41" s="421">
        <f>INDEX('SO Januari 2026 rev.2'!$B$6:$BK$51,MATCH(B41,'SO Januari 2026 rev.2'!$B$6:$B$51,0),MATCH($DT$3,'SO Januari 2026 rev.2'!$B$5:$XK$5,0))</f>
        <v>2043.2745161290325</v>
      </c>
      <c r="DU41" s="421">
        <f>INDEX('Summary sales'!$A$6:$CA$50,MATCH($B41,'Summary sales'!$A$6:$A$50,0),MATCH($DT$3,'Summary sales'!$A$7:$CA$7,0))</f>
        <v>1299.8200000000652</v>
      </c>
      <c r="DV41" s="421">
        <f t="shared" si="1602"/>
        <v>-743.45451612896727</v>
      </c>
      <c r="DW41" s="706">
        <f t="shared" si="1603"/>
        <v>0.63614555447134147</v>
      </c>
      <c r="DX41" s="421">
        <f>INDEX('SO Januari 2026 rev.2'!$B$6:$BK$51,MATCH(B41,'SO Januari 2026 rev.2'!$B$6:$B$51,0),MATCH($DX$3,'SO Januari 2026 rev.2'!$B$5:$XK$5,0))</f>
        <v>1439.5303225806451</v>
      </c>
      <c r="DY41" s="421">
        <f>INDEX('Summary sales'!$A$6:$CA$50,MATCH($B41,'Summary sales'!$A$6:$A$50,0),MATCH($DX$3,'Summary sales'!$A$7:$CA$7,0))</f>
        <v>2047.4100000000326</v>
      </c>
      <c r="DZ41" s="421">
        <f t="shared" si="1604"/>
        <v>607.87967741938746</v>
      </c>
      <c r="EA41" s="706">
        <f t="shared" si="1605"/>
        <v>1.4222763966024987</v>
      </c>
      <c r="EB41" s="421">
        <f>INDEX('SO Januari 2026 rev.2'!$B$6:$BK$51,MATCH(B41,'SO Januari 2026 rev.2'!$B$6:$B$51,0),MATCH($EB$3,'SO Januari 2026 rev.2'!$B$5:$XK$5,0))</f>
        <v>260.97419354838746</v>
      </c>
      <c r="EC41" s="421">
        <f>INDEX('Summary sales'!$A$6:$CA$50,MATCH($B41,'Summary sales'!$A$6:$A$50,0),MATCH($EB$3,'Summary sales'!$A$7:$CA$7,0))</f>
        <v>1700.070000000007</v>
      </c>
      <c r="ED41" s="421">
        <f t="shared" si="1606"/>
        <v>1439.0958064516194</v>
      </c>
      <c r="EE41" s="706">
        <f t="shared" si="1607"/>
        <v>6.5143222664458413</v>
      </c>
      <c r="EF41" s="421">
        <f>INDEX('SO Januari 2026 rev.2'!$B$6:$BK$51,MATCH(B41,'SO Januari 2026 rev.2'!$B$6:$B$51,0),MATCH($EF$3,'SO Januari 2026 rev.2'!$B$5:$XK$5,0))</f>
        <v>11007.047419354845</v>
      </c>
      <c r="EG41" s="421">
        <f>INDEX('Summary sales'!$A$6:$CA$50,MATCH($B41,'Summary sales'!$A$6:$A$50,0),MATCH($EF$3,'Summary sales'!$A$7:$CA$7,0))</f>
        <v>8874.429999999702</v>
      </c>
      <c r="EH41" s="421">
        <f t="shared" si="1608"/>
        <v>-2132.6174193551433</v>
      </c>
      <c r="EI41" s="706">
        <f t="shared" si="1609"/>
        <v>0.8062498199467063</v>
      </c>
      <c r="EJ41" s="421">
        <f>INDEX('SO Januari 2026 rev.2'!$B$6:$BK$51,MATCH(B41,'SO Januari 2026 rev.2'!$B$6:$B$51,0),MATCH($EJ$3,'SO Januari 2026 rev.2'!$B$5:$XK$5,0))</f>
        <v>2999.5448387096776</v>
      </c>
      <c r="EK41" s="421">
        <f>INDEX('Summary sales'!$A$6:$CA$50,MATCH($B41,'Summary sales'!$A$6:$A$50,0),MATCH($EJ$3,'Summary sales'!$A$7:$CA$7,0))</f>
        <v>2487.3299999998417</v>
      </c>
      <c r="EL41" s="421">
        <f t="shared" si="1610"/>
        <v>-512.21483870983593</v>
      </c>
      <c r="EM41" s="706">
        <f t="shared" si="1611"/>
        <v>0.82923581201400653</v>
      </c>
      <c r="EN41" s="421">
        <f>INDEX('SO Januari 2026 rev.2'!$B$6:$BK$51,MATCH(B41,'SO Januari 2026 rev.2'!$B$6:$B$51,0),MATCH($EN$3,'SO Januari 2026 rev.2'!$B$5:$XK$5,0))</f>
        <v>3799.6741935483842</v>
      </c>
      <c r="EO41" s="421">
        <f>INDEX('Summary sales'!$A$6:$CA$50,MATCH($B41,'Summary sales'!$A$6:$A$50,0),MATCH($EN$3,'Summary sales'!$A$7:$CA$7,0))</f>
        <v>4535.8500000000931</v>
      </c>
      <c r="EP41" s="421">
        <f t="shared" si="1612"/>
        <v>736.17580645170892</v>
      </c>
      <c r="EQ41" s="706">
        <f t="shared" si="1613"/>
        <v>1.1937470869743756</v>
      </c>
      <c r="ER41" s="421">
        <f>INDEX('SO Januari 2026 rev.2'!$B$6:$BK$51,MATCH(B41,'SO Januari 2026 rev.2'!$B$6:$B$51,0),MATCH($ER$3,'SO Januari 2026 rev.2'!$B$5:$XK$5,0))</f>
        <v>5500</v>
      </c>
      <c r="ES41" s="421">
        <f>INDEX('Summary sales'!$A$6:$CA$50,MATCH(B41,'Summary sales'!$A$6:$A$50,0),MATCH($ER$3,'Summary sales'!$A$7:$CA$7,0))</f>
        <v>7929.6899999999441</v>
      </c>
      <c r="ET41" s="421">
        <f t="shared" si="1614"/>
        <v>2429.6899999999441</v>
      </c>
      <c r="EU41" s="706">
        <f t="shared" si="1615"/>
        <v>1.4417618181818079</v>
      </c>
      <c r="EV41" s="421">
        <f>INDEX('SO Januari 2026 rev.2'!$B$6:$BK$51,MATCH(B41,'SO Januari 2026 rev.2'!$B$6:$B$51,0),MATCH($EV$3,'SO Januari 2026 rev.2'!$B$5:$XK$5,0))</f>
        <v>5776.689677419351</v>
      </c>
      <c r="EW41" s="421">
        <f>INDEX('Summary sales'!$A$6:$CA$50,MATCH($B41,'Summary sales'!$A$6:$A$50,0),MATCH($EV$3,'Summary sales'!$A$7:$CA$7,0))</f>
        <v>4358.1100000001024</v>
      </c>
      <c r="EX41" s="421">
        <f t="shared" si="1616"/>
        <v>-1418.5796774192486</v>
      </c>
      <c r="EY41" s="706">
        <f t="shared" si="1617"/>
        <v>0.75443034737275727</v>
      </c>
      <c r="EZ41" s="421">
        <f>INDEX('SO Januari 2026 rev.2'!$B$6:$BK$51,MATCH(B41,'SO Januari 2026 rev.2'!$B$6:$B$51,0),MATCH($EZ$3,'SO Januari 2026 rev.2'!$B$5:$XK$5,0))</f>
        <v>24000</v>
      </c>
      <c r="FA41" s="421">
        <f>INDEX('Summary sales'!$A$6:$CA$50,MATCH($B41,'Summary sales'!$A$6:$A$50,0),MATCH($EZ$3,'Summary sales'!$A$7:$CA$7,0))</f>
        <v>9129.769999999553</v>
      </c>
      <c r="FB41" s="421">
        <f t="shared" si="1618"/>
        <v>-14870.230000000447</v>
      </c>
      <c r="FC41" s="706">
        <f t="shared" si="1619"/>
        <v>0.38040708333331469</v>
      </c>
      <c r="FD41" s="421">
        <f>INDEX('SO Januari 2026 rev.2'!$B$6:$BK$51,MATCH(B41,'SO Januari 2026 rev.2'!$B$6:$B$51,0),MATCH($FD$3,'SO Januari 2026 rev.2'!$B$5:$XK$5,0))</f>
        <v>8000</v>
      </c>
      <c r="FE41" s="421">
        <f>INDEX('Summary sales'!$A$6:$CA$50,MATCH(B41,'Summary sales'!$A$6:$A$50,0),MATCH($FD$3,'Summary sales'!$A$7:$CA$7,0))</f>
        <v>6633.9500000001863</v>
      </c>
      <c r="FF41" s="421">
        <f t="shared" si="1620"/>
        <v>-1366.0499999998137</v>
      </c>
      <c r="FG41" s="706">
        <f t="shared" si="1621"/>
        <v>0.82924375000002326</v>
      </c>
      <c r="FH41" s="421">
        <f>INDEX('SO Januari 2026 rev.2'!$B$6:$BK$51,MATCH(B41,'SO Januari 2026 rev.2'!$B$6:$B$51,0),MATCH($FH$3,'SO Januari 2026 rev.2'!$B$5:$XK$5,0))</f>
        <v>2105.6477419354865</v>
      </c>
      <c r="FI41" s="421">
        <f>INDEX('Summary sales'!$A$6:$CA$50,MATCH(B41,'Summary sales'!$A$6:$A$50,0),MATCH($FH$3,'Summary sales'!$A$7:$CA$7,0))</f>
        <v>3595.2999999998137</v>
      </c>
      <c r="FJ41" s="421">
        <f t="shared" si="1622"/>
        <v>1489.6522580643273</v>
      </c>
      <c r="FK41" s="706">
        <f t="shared" si="1623"/>
        <v>1.7074555864197192</v>
      </c>
      <c r="FL41" s="421">
        <f>INDEX('SO Januari 2026 rev.2'!$B$6:$BK$51,MATCH(B41,'SO Januari 2026 rev.2'!$B$6:$B$51,0),MATCH($FL$3,'SO Januari 2026 rev.2'!$B$5:$XK$5,0))</f>
        <v>0</v>
      </c>
      <c r="FM41" s="421">
        <f>INDEX('Summary sales'!$A$6:$CA$50,MATCH(B41,'Summary sales'!$A$6:$A$50,0),MATCH($FL$3,'Summary sales'!$A$7:$CA$7,0))</f>
        <v>0</v>
      </c>
      <c r="FN41" s="421">
        <f t="shared" si="1624"/>
        <v>0</v>
      </c>
      <c r="FO41" s="706" t="e">
        <f t="shared" si="1625"/>
        <v>#DIV/0!</v>
      </c>
      <c r="FP41" s="421">
        <f>INDEX('SO Januari 2026 rev.2'!$B$6:$BK$51,MATCH(B41,'SO Januari 2026 rev.2'!$B$6:$B$51,0),MATCH($FP$3,'SO Januari 2026 rev.2'!$B$5:$XK$5,0))</f>
        <v>0</v>
      </c>
      <c r="FQ41" s="421">
        <f>INDEX('Summary sales'!$A$6:$CA$50,MATCH(B41,'Summary sales'!$A$6:$A$50,0),MATCH($FP$3,'Summary sales'!$A$7:$CA$7,0))</f>
        <v>0</v>
      </c>
      <c r="FR41" s="421">
        <f t="shared" si="1626"/>
        <v>0</v>
      </c>
      <c r="FS41" s="706" t="e">
        <f t="shared" si="1627"/>
        <v>#DIV/0!</v>
      </c>
      <c r="FT41" s="421">
        <f>INDEX('SO Januari 2026 rev.2'!$B$6:$BK$51,MATCH(B41,'SO Januari 2026 rev.2'!$B$6:$B$51,0),MATCH($FT$3,'SO Januari 2026 rev.2'!$B$5:$XK$5,0))</f>
        <v>726.8151612903232</v>
      </c>
      <c r="FU41" s="421">
        <f>INDEX('Summary sales'!$A$6:$CA$50,MATCH(B41,'Summary sales'!$A$6:$A$50,0),MATCH($FT$3,'Summary sales'!$A$7:$CA$7,0))</f>
        <v>779.40999999991618</v>
      </c>
      <c r="FV41" s="421">
        <f t="shared" si="1628"/>
        <v>52.594838709592977</v>
      </c>
      <c r="FW41" s="706">
        <f t="shared" si="1629"/>
        <v>1.0723634309116787</v>
      </c>
      <c r="FX41" s="421">
        <f>INDEX('SO Januari 2026 rev.2'!$B$6:$BK$51,MATCH(B41,'SO Januari 2026 rev.2'!$B$6:$B$51,0),MATCH($FX$3,'SO Januari 2026 rev.2'!$B$5:$XK$5,0))</f>
        <v>0</v>
      </c>
      <c r="FY41" s="421">
        <f>INDEX('Summary sales'!$A$6:$CA$50,MATCH(B41,'Summary sales'!$A$6:$A$50,0),MATCH($FX$3,'Summary sales'!$A$7:$CA$7,0))</f>
        <v>0</v>
      </c>
      <c r="FZ41" s="421">
        <f t="shared" si="1630"/>
        <v>0</v>
      </c>
      <c r="GA41" s="706" t="e">
        <f t="shared" si="1631"/>
        <v>#DIV/0!</v>
      </c>
      <c r="GB41" s="421">
        <f>INDEX('SO Januari 2026 rev.2'!$B$6:$BK$51,MATCH(B41,'SO Januari 2026 rev.2'!$B$6:$B$51,0),MATCH($GB$3,'SO Januari 2026 rev.2'!$B$5:$XK$5,0))</f>
        <v>3018.0416129032269</v>
      </c>
      <c r="GC41" s="421">
        <f>INDEX('Summary sales'!$A$6:$CA$50,MATCH(B41,'Summary sales'!$A$6:$A$50,0),MATCH($GB$3,'Summary sales'!$A$7:$CA$7,0))</f>
        <v>3250.8199999998324</v>
      </c>
      <c r="GD41" s="421">
        <f t="shared" si="1632"/>
        <v>232.77838709660546</v>
      </c>
      <c r="GE41" s="706">
        <f t="shared" si="1633"/>
        <v>1.0771289521328642</v>
      </c>
      <c r="GF41" s="421">
        <f>INDEX('SO Januari 2026 rev.2'!$B$6:$BK$51,MATCH(B41,'SO Januari 2026 rev.2'!$B$6:$B$51,0),MATCH($GF$3,'SO Januari 2026 rev.2'!$B$5:$XK$5,0))</f>
        <v>2044.9996774193546</v>
      </c>
      <c r="GG41" s="421">
        <f>INDEX('Summary sales'!$A$6:$CA$50,MATCH(B41,'Summary sales'!$A$6:$A$50,0),MATCH($GF$3,'Summary sales'!$A$7:$CA$7,0))</f>
        <v>3252.0399999998044</v>
      </c>
      <c r="GH41" s="421">
        <f t="shared" si="1634"/>
        <v>1207.0403225804498</v>
      </c>
      <c r="GI41" s="706">
        <f t="shared" si="1635"/>
        <v>1.5902398596481195</v>
      </c>
      <c r="GJ41" s="421">
        <f>INDEX('SO Januari 2026 rev.2'!$B$6:$BK$51,MATCH(B41,'SO Januari 2026 rev.2'!$B$6:$B$51,0),MATCH($GJ$3,'SO Januari 2026 rev.2'!$B$5:$XK$5,0))</f>
        <v>369.61070967741654</v>
      </c>
      <c r="GK41" s="421">
        <f>INDEX('Summary sales'!$A$6:$CA$50,MATCH(B41,'Summary sales'!$A$6:$A$50,0),MATCH($GJ$3,'Summary sales'!$A$7:$CA$7,0))</f>
        <v>1764.3660000000382</v>
      </c>
      <c r="GL41" s="421">
        <f t="shared" si="1636"/>
        <v>1394.7552903226217</v>
      </c>
      <c r="GM41" s="706">
        <f t="shared" si="1637"/>
        <v>4.7735792113272799</v>
      </c>
      <c r="GN41" s="421">
        <f>INDEX('SO Januari 2026 rev.2'!$B$6:$BK$51,MATCH(B41,'SO Januari 2026 rev.2'!$B$6:$B$51,0),MATCH($GN$3,'SO Januari 2026 rev.2'!$B$5:$XK$5,0))</f>
        <v>0</v>
      </c>
      <c r="GO41" s="421">
        <f>INDEX('Summary sales'!$A$6:$CA$50,MATCH(B41,'Summary sales'!$A$6:$A$50,0),MATCH($GN$3,'Summary sales'!$A$7:$CA$7,0))</f>
        <v>5030.35899999924</v>
      </c>
      <c r="GP41" s="421">
        <f t="shared" si="1638"/>
        <v>5030.35899999924</v>
      </c>
      <c r="GQ41" s="706" t="e">
        <f t="shared" si="1639"/>
        <v>#DIV/0!</v>
      </c>
      <c r="GR41" s="421">
        <f>INDEX('SO Januari 2026 rev.2'!$B$6:$BK$51,MATCH(B41,'SO Januari 2026 rev.2'!$B$6:$B$51,0),MATCH($GR$3,'SO Januari 2026 rev.2'!$B$5:$XK$5,0))</f>
        <v>3500</v>
      </c>
      <c r="GS41" s="421">
        <f>INDEX('Summary sales'!$A$6:$CA$50,MATCH($B41,'Summary sales'!$A$6:$A$50,0),MATCH($GR$3,'Summary sales'!$A$7:$CA$7,0))</f>
        <v>5117.6979999998584</v>
      </c>
      <c r="GT41" s="421">
        <f t="shared" si="1640"/>
        <v>1617.6979999998584</v>
      </c>
      <c r="GU41" s="706">
        <f t="shared" si="1641"/>
        <v>1.4621994285713882</v>
      </c>
      <c r="GV41" s="421">
        <f>INDEX('SO Januari 2026 rev.2'!$B$6:$BK$51,MATCH(B41,'SO Januari 2026 rev.2'!$B$6:$B$51,0),MATCH($GV$3,'SO Januari 2026 rev.2'!$B$5:$XK$5,0))</f>
        <v>1121.900322580635</v>
      </c>
      <c r="GW41" s="421">
        <f>INDEX('Summary sales'!$A$6:$CA$50,MATCH($B41,'Summary sales'!$A$6:$A$50,0),MATCH($GV$3,'Summary sales'!$A$7:$CA$7,0))</f>
        <v>1367.0099999997765</v>
      </c>
      <c r="GX41" s="421">
        <f t="shared" si="1642"/>
        <v>245.10967741914146</v>
      </c>
      <c r="GY41" s="706">
        <f t="shared" si="1643"/>
        <v>1.2184772323225039</v>
      </c>
      <c r="GZ41" s="421">
        <f>INDEX('SO Januari 2026 rev.2'!$B$6:$BK$51,MATCH(B41,'SO Januari 2026 rev.2'!$B$6:$B$51,0),MATCH($GZ$3,'SO Januari 2026 rev.2'!$B$5:$XK$5,0))</f>
        <v>1500</v>
      </c>
      <c r="HA41" s="421">
        <f>INDEX('Summary sales'!$A$6:$CA$50,MATCH(B41,'Summary sales'!$A$6:$A$50,0),MATCH($GZ$3,'Summary sales'!$A$7:$CA$7,0))</f>
        <v>1721.7629999999772</v>
      </c>
      <c r="HB41" s="421">
        <f t="shared" si="1644"/>
        <v>221.76299999997718</v>
      </c>
      <c r="HC41" s="706">
        <f t="shared" si="1645"/>
        <v>1.1478419999999847</v>
      </c>
      <c r="HD41" s="421">
        <f>INDEX('SO Januari 2026 rev.2'!$B$6:$BK$51,MATCH(B41,'SO Januari 2026 rev.2'!$B$6:$B$51,0),MATCH($HD$3,'SO Januari 2026 rev.2'!$B$5:$XK$5,0))</f>
        <v>2549.7025806451697</v>
      </c>
      <c r="HE41" s="421">
        <f>INDEX('Summary sales'!$A$6:$CA$50,MATCH(B41,'Summary sales'!$A$6:$A$50,0),MATCH($HD$3,'Summary sales'!$A$7:$CA$7,0))</f>
        <v>1284.1099999998696</v>
      </c>
      <c r="HF41" s="421">
        <f t="shared" si="1646"/>
        <v>-1265.5925806453001</v>
      </c>
      <c r="HG41" s="706">
        <f t="shared" si="1647"/>
        <v>0.50363129007577889</v>
      </c>
      <c r="HH41" s="421">
        <f>INDEX('SO Januari 2026 rev.2'!$B$6:$BK$51,MATCH(B41,'SO Januari 2026 rev.2'!$B$6:$B$51,0),MATCH($HH$3,'SO Januari 2026 rev.2'!$B$5:$XK$5,0))</f>
        <v>0</v>
      </c>
      <c r="HI41" s="421">
        <f>INDEX('Summary sales'!$A$6:$CA$50,MATCH(B41,'Summary sales'!$A$6:$A$50,0),MATCH($HH$3,'Summary sales'!$A$7:$CA$7,0))</f>
        <v>0</v>
      </c>
      <c r="HJ41" s="421">
        <f t="shared" si="1648"/>
        <v>0</v>
      </c>
      <c r="HK41" s="707" t="e">
        <f t="shared" si="1649"/>
        <v>#DIV/0!</v>
      </c>
    </row>
    <row r="42" spans="1:219" ht="15" customHeight="1">
      <c r="A42" s="769"/>
      <c r="B42" s="462">
        <f t="shared" ref="B42:B43" si="1650">B41+1</f>
        <v>46052</v>
      </c>
      <c r="C42" s="462" t="str">
        <f t="shared" ref="C42:C43" si="1651">TEXT(B42,"ddd")</f>
        <v>Jum</v>
      </c>
      <c r="D42" s="421">
        <f>SUMIF($H$4:$HJ$4,$D$4,H42:HJ42)</f>
        <v>165505.47038709672</v>
      </c>
      <c r="E42" s="421">
        <f ca="1">SUMIF($H$4:$HJ$4,$E$4,H42:HJ42)</f>
        <v>139810.37200000029</v>
      </c>
      <c r="F42" s="421">
        <f t="shared" ref="F42:F43" ca="1" si="1652">E42-D42</f>
        <v>-25695.098387096426</v>
      </c>
      <c r="G42" s="706">
        <f t="shared" ref="G42:G43" ca="1" si="1653">E42/D42</f>
        <v>0.84474773959435423</v>
      </c>
      <c r="H42" s="421">
        <f>INDEX('SO Januari 2026 rev.2'!$B$6:$BK$51,MATCH(B42,'SO Januari 2026 rev.2'!$B$6:$B$51,0),MATCH($H$3,'SO Januari 2026 rev.2'!$B$5:$XK$5,0))</f>
        <v>812.17000000000064</v>
      </c>
      <c r="I42" s="421">
        <f>INDEX('Summary sales'!$A$6:$CA$50,MATCH(B42,'Summary sales'!$A$6:$A$50,0),MATCH($H$3,'Summary sales'!$A$7:$CA$7,0))</f>
        <v>1222.5800000000745</v>
      </c>
      <c r="J42" s="421">
        <f t="shared" ref="J42:J43" si="1654">I42-H42</f>
        <v>410.41000000007386</v>
      </c>
      <c r="K42" s="706">
        <f t="shared" ref="K42:K43" si="1655">I42/H42</f>
        <v>1.5053252397897898</v>
      </c>
      <c r="L42" s="421">
        <f>INDEX('SO Januari 2026 rev.2'!$B$6:$BK$51,MATCH(B42,'SO Januari 2026 rev.2'!$B$6:$B$51,0),MATCH($L$3,'SO Januari 2026 rev.2'!$B$5:$XK$5,0))</f>
        <v>3000</v>
      </c>
      <c r="M42" s="421">
        <f>INDEX('Summary sales'!$A$6:$CA$50,MATCH($B42,'Summary sales'!$A$6:$A$50,0),MATCH($L$3,'Summary sales'!$A$7:$CA$7,0))</f>
        <v>3072.8799999989569</v>
      </c>
      <c r="N42" s="421">
        <f t="shared" ref="N42:N43" si="1656">M42-L42</f>
        <v>72.879999998956919</v>
      </c>
      <c r="O42" s="706">
        <f t="shared" ref="O42:O43" si="1657">M42/L42</f>
        <v>1.0242933333329856</v>
      </c>
      <c r="P42" s="421">
        <f>INDEX('SO Januari 2026 rev.2'!$B$6:$BK$51,MATCH(B42,'SO Januari 2026 rev.2'!$B$6:$B$51,0),MATCH($P$3,'SO Januari 2026 rev.2'!$B$5:$XK$5,0))</f>
        <v>1129.7312903225857</v>
      </c>
      <c r="Q42" s="421">
        <f>INDEX('Summary sales'!$A$6:$CA$50,MATCH($B42,'Summary sales'!$A$6:$A$50,0),MATCH($P$3,'Summary sales'!$A$7:$CA$7,0))</f>
        <v>1133</v>
      </c>
      <c r="R42" s="421">
        <f t="shared" ref="R42:R43" si="1658">Q42-P42</f>
        <v>3.2687096774143356</v>
      </c>
      <c r="S42" s="706">
        <f t="shared" ref="S42:S43" si="1659">Q42/P42</f>
        <v>1.0028933514592493</v>
      </c>
      <c r="T42" s="421">
        <f>INDEX('SO Januari 2026 rev.2'!$B$6:$BK$51,MATCH(B42,'SO Januari 2026 rev.2'!$B$6:$B$51,0),MATCH($T$3,'SO Januari 2026 rev.2'!$B$5:$XK$5,0))</f>
        <v>3282.5161290322658</v>
      </c>
      <c r="U42" s="421">
        <f>INDEX('Summary sales'!$A$6:$CA$50,MATCH($B42,'Summary sales'!$A$6:$A$50,0),MATCH($T$3,'Summary sales'!$A$7:$CA$7,0))</f>
        <v>4652.2299999999814</v>
      </c>
      <c r="V42" s="421">
        <f t="shared" ref="V42:V43" si="1660">U42-T42</f>
        <v>1369.7138709677156</v>
      </c>
      <c r="W42" s="706">
        <f t="shared" ref="W42:W43" si="1661">U42/T42</f>
        <v>1.4172755950392018</v>
      </c>
      <c r="X42" s="421">
        <f>INDEX('SO Januari 2026 rev.2'!$B$6:$BK$51,MATCH(B42,'SO Januari 2026 rev.2'!$B$6:$B$51,0),MATCH($X$3,'SO Januari 2026 rev.2'!$B$5:$XK$5,0))</f>
        <v>644.02064516129076</v>
      </c>
      <c r="Y42" s="421">
        <f>INDEX('Summary sales'!$A$6:$CA$50,MATCH($B42,'Summary sales'!$A$6:$A$50,0),MATCH($X$3,'Summary sales'!$A$7:$CA$7,0))</f>
        <v>549.14000000001397</v>
      </c>
      <c r="Z42" s="421">
        <f t="shared" ref="Z42:Z43" si="1662">Y42-X42</f>
        <v>-94.880645161276789</v>
      </c>
      <c r="AA42" s="706">
        <f t="shared" ref="AA42:AA43" si="1663">Y42/X42</f>
        <v>0.8526745285665267</v>
      </c>
      <c r="AB42" s="421">
        <f>INDEX('SO Januari 2026 rev.2'!$B$6:$BK$51,MATCH(B42,'SO Januari 2026 rev.2'!$B$6:$B$51,0),MATCH($AB$3,'SO Januari 2026 rev.2'!$B$5:$XK$5,0))</f>
        <v>5500</v>
      </c>
      <c r="AC42" s="421">
        <f>INDEX('Summary sales'!$A$6:$CA$50,MATCH($B42,'Summary sales'!$A$6:$A$50,0),MATCH($AB$3,'Summary sales'!$A$7:$CA$7,0))</f>
        <v>6323.8899999996647</v>
      </c>
      <c r="AD42" s="421">
        <f t="shared" ref="AD42:AD43" si="1664">AC42-AB42</f>
        <v>823.88999999966472</v>
      </c>
      <c r="AE42" s="706">
        <f t="shared" ref="AE42:AE43" si="1665">AC42/AB42</f>
        <v>1.1497981818181209</v>
      </c>
      <c r="AF42" s="421">
        <f>INDEX('SO Januari 2026 rev.2'!$B$6:$BK$51,MATCH(B42,'SO Januari 2026 rev.2'!$B$6:$B$51,0),MATCH($AF$3,'SO Januari 2026 rev.2'!$B$5:$XK$5,0))</f>
        <v>166.97064516129021</v>
      </c>
      <c r="AG42" s="421">
        <f>INDEX('Summary sales'!$A$6:$CA$50,MATCH($B42,'Summary sales'!$A$6:$A$50,0),MATCH($AF$3,'Summary sales'!$A$7:$CA$7,0))</f>
        <v>682.17000000001281</v>
      </c>
      <c r="AH42" s="421">
        <f t="shared" ref="AH42:AH43" si="1666">AG42-AF42</f>
        <v>515.19935483872257</v>
      </c>
      <c r="AI42" s="706">
        <f t="shared" ref="AI42:AI43" si="1667">AG42/AF42</f>
        <v>4.0855684503168241</v>
      </c>
      <c r="AJ42" s="421">
        <f>INDEX('SO Januari 2026 rev.2'!$B$6:$BK$51,MATCH(B42,'SO Januari 2026 rev.2'!$B$6:$B$51,0),MATCH($AJ$3,'SO Januari 2026 rev.2'!$B$5:$XK$5,0))</f>
        <v>603.76322580644887</v>
      </c>
      <c r="AK42" s="421">
        <f>INDEX('Summary sales'!$A$6:$CA$50,MATCH($B42,'Summary sales'!$A$6:$A$50,0),MATCH($AJ$3,'Summary sales'!$A$7:$CA$7,0))</f>
        <v>771.47000000008848</v>
      </c>
      <c r="AL42" s="421">
        <f t="shared" ref="AL42:AL43" si="1668">AK42-AJ42</f>
        <v>167.7067741936396</v>
      </c>
      <c r="AM42" s="706">
        <f t="shared" ref="AM42:AM43" si="1669">AK42/AJ42</f>
        <v>1.2777691105145284</v>
      </c>
      <c r="AN42" s="421">
        <f>INDEX('SO Januari 2026 rev.2'!$B$6:$BK$51,MATCH(B42,'SO Januari 2026 rev.2'!$B$6:$B$51,0),MATCH($AN$3,'SO Januari 2026 rev.2'!$B$5:$XK$5,0))</f>
        <v>673.27548387096704</v>
      </c>
      <c r="AO42" s="421">
        <f>INDEX('Summary sales'!$A$6:$CA$50,MATCH($B42,'Summary sales'!$A$6:$A$50,0),MATCH($AN$3,'Summary sales'!$A$7:$CA$7,0))</f>
        <v>577.70999999996275</v>
      </c>
      <c r="AP42" s="421">
        <f t="shared" ref="AP42:AP43" si="1670">AO42-AN42</f>
        <v>-95.56548387100429</v>
      </c>
      <c r="AQ42" s="706">
        <f t="shared" ref="AQ42:AQ43" si="1671">AO42/AN42</f>
        <v>0.85805886867949677</v>
      </c>
      <c r="AR42" s="421">
        <f>INDEX('SO Januari 2026 rev.2'!$B$6:$BK$51,MATCH(B42,'SO Januari 2026 rev.2'!$B$6:$B$51,0),MATCH($AR$3,'SO Januari 2026 rev.2'!$B$5:$XK$5,0))</f>
        <v>4514.1990322580623</v>
      </c>
      <c r="AS42" s="421">
        <f>INDEX('Summary sales'!$A$6:$CA$50,MATCH($B42,'Summary sales'!$A$6:$A$50,0),MATCH($AR$3,'Summary sales'!$A$7:$CA$7,0))</f>
        <v>6453.4199999999255</v>
      </c>
      <c r="AT42" s="421">
        <f t="shared" ref="AT42:AT43" si="1672">AS42-AR42</f>
        <v>1939.2209677418632</v>
      </c>
      <c r="AU42" s="706">
        <f t="shared" ref="AU42:AU43" si="1673">AS42/AR42</f>
        <v>1.4295825137271005</v>
      </c>
      <c r="AV42" s="421">
        <f>INDEX('SO Januari 2026 rev.2'!$B$6:$BK$51,MATCH(B42,'SO Januari 2026 rev.2'!$B$6:$B$51,0),MATCH($AV$3,'SO Januari 2026 rev.2'!$B$5:$XK$5,0))</f>
        <v>6823.0622580645213</v>
      </c>
      <c r="AW42" s="421">
        <f ca="1">INDEX('Summary sales'!$A$6:$CA$50,MATCH($B42,'Summary sales'!$A$6:$A$50,0),MATCH($AV$3,'Summary sales'!$A$7:$CA$7,0))</f>
        <v>1399.7999999998137</v>
      </c>
      <c r="AX42" s="421">
        <f t="shared" ref="AX42:AX43" ca="1" si="1674">AW42-AV42</f>
        <v>-5423.2622580647076</v>
      </c>
      <c r="AY42" s="706">
        <f t="shared" ref="AY42:AY43" ca="1" si="1675">AW42/AV42</f>
        <v>0.20515714895394946</v>
      </c>
      <c r="AZ42" s="421">
        <f>INDEX('SO Januari 2026 rev.2'!$B$6:$BK$51,MATCH(B42,'SO Januari 2026 rev.2'!$B$6:$B$51,0),MATCH($AZ$3,'SO Januari 2026 rev.2'!$B$5:$XK$5,0))</f>
        <v>2874.3264516129029</v>
      </c>
      <c r="BA42" s="421">
        <f>INDEX('Summary sales'!$A$6:$CA$50,MATCH($B42,'Summary sales'!$A$6:$A$50,0),MATCH($AZ$3,'Summary sales'!$A$7:$CA$7,0))</f>
        <v>1071.9100000000326</v>
      </c>
      <c r="BB42" s="421">
        <f t="shared" ref="BB42:BB43" si="1676">BA42-AZ42</f>
        <v>-1802.4164516128703</v>
      </c>
      <c r="BC42" s="706">
        <f t="shared" ref="BC42:BC43" si="1677">BA42/AZ42</f>
        <v>0.37292562902816406</v>
      </c>
      <c r="BD42" s="421">
        <f>INDEX('SO Januari 2026 rev.2'!$B$6:$BK$51,MATCH(B42,'SO Januari 2026 rev.2'!$B$6:$B$51,0),MATCH($BD$3,'SO Januari 2026 rev.2'!$B$5:$XK$5,0))</f>
        <v>500</v>
      </c>
      <c r="BE42" s="421">
        <f>INDEX('Summary sales'!$A$6:$CA$50,MATCH($B42,'Summary sales'!$A$6:$A$50,0),MATCH($BD$3,'Summary sales'!$A$7:$CA$7,0))</f>
        <v>46.779999999999973</v>
      </c>
      <c r="BF42" s="421">
        <f t="shared" ref="BF42:BF43" si="1678">BE42-BD42</f>
        <v>-453.22</v>
      </c>
      <c r="BG42" s="706">
        <f t="shared" ref="BG42:BG43" si="1679">BE42/BD42</f>
        <v>9.3559999999999949E-2</v>
      </c>
      <c r="BH42" s="421">
        <f>INDEX('SO Januari 2026 rev.2'!$B$6:$BK$51,MATCH(B42,'SO Januari 2026 rev.2'!$B$6:$B$51,0),MATCH($BH$3,'SO Januari 2026 rev.2'!$B$5:$XK$5,0))</f>
        <v>3600</v>
      </c>
      <c r="BI42" s="421">
        <f>INDEX('Summary sales'!$A$6:$CA$50,MATCH($B42,'Summary sales'!$A$6:$A$50,0),MATCH($BH$3,'Summary sales'!$A$7:$CA$7,0))</f>
        <v>1269.1199999998789</v>
      </c>
      <c r="BJ42" s="421">
        <f t="shared" ref="BJ42:BJ43" si="1680">BI42-BH42</f>
        <v>-2330.8800000001211</v>
      </c>
      <c r="BK42" s="706">
        <f t="shared" ref="BK42:BK43" si="1681">BI42/BH42</f>
        <v>0.35253333333329973</v>
      </c>
      <c r="BL42" s="421">
        <f>INDEX('SO Januari 2026 rev.2'!$B$6:$BK$51,MATCH(B42,'SO Januari 2026 rev.2'!$B$6:$B$51,0),MATCH($BL$3,'SO Januari 2026 rev.2'!$B$5:$XK$5,0))</f>
        <v>8706.0570967741915</v>
      </c>
      <c r="BM42" s="421">
        <f>INDEX('Summary sales'!$A$6:$CA$50,MATCH($B42,'Summary sales'!$A$6:$A$50,0),MATCH($BL$3,'Summary sales'!$A$7:$CA$7,0))</f>
        <v>9134.8999999999069</v>
      </c>
      <c r="BN42" s="421">
        <f t="shared" ref="BN42:BN43" si="1682">BM42-BL42</f>
        <v>428.84290322571542</v>
      </c>
      <c r="BO42" s="706">
        <f t="shared" ref="BO42:BO43" si="1683">BM42/BL42</f>
        <v>1.0492579934244415</v>
      </c>
      <c r="BP42" s="421">
        <f>INDEX('SO Januari 2026 rev.2'!$B$6:$BK$51,MATCH(B42,'SO Januari 2026 rev.2'!$B$6:$B$51,0),MATCH($BP$3,'SO Januari 2026 rev.2'!$B$5:$XK$5,0))</f>
        <v>926.09448387096791</v>
      </c>
      <c r="BQ42" s="421">
        <f>INDEX('Summary sales'!$A$6:$CA$50,MATCH($B42,'Summary sales'!$A$6:$A$50,0),MATCH($BP$3,'Summary sales'!$A$7:$CA$7,0))</f>
        <v>1555.0069999999832</v>
      </c>
      <c r="BR42" s="421">
        <f t="shared" ref="BR42:BR43" si="1684">BQ42-BP42</f>
        <v>628.91251612901533</v>
      </c>
      <c r="BS42" s="706">
        <f t="shared" ref="BS42:BS43" si="1685">BQ42/BP42</f>
        <v>1.6791018919584033</v>
      </c>
      <c r="BT42" s="421">
        <f>INDEX('SO Januari 2026 rev.2'!$B$6:$BK$51,MATCH(B42,'SO Januari 2026 rev.2'!$B$6:$B$51,0),MATCH($BT$3,'SO Januari 2026 rev.2'!$B$5:$XK$5,0))</f>
        <v>5500</v>
      </c>
      <c r="BU42" s="421">
        <f ca="1">INDEX('Summary sales'!$A$6:$CA$50,MATCH($B42,'Summary sales'!$A$6:$A$50,0),MATCH($BT$3,'Summary sales'!$A$7:$CA$7,0))</f>
        <v>2764.99</v>
      </c>
      <c r="BV42" s="421">
        <f t="shared" ref="BV42:BV43" ca="1" si="1686">BU42-BT42</f>
        <v>-2735.01</v>
      </c>
      <c r="BW42" s="706">
        <f t="shared" ref="BW42:BW43" ca="1" si="1687">BU42/BT42</f>
        <v>0.50272545454545448</v>
      </c>
      <c r="BX42" s="421">
        <f>INDEX('SO Januari 2026 rev.2'!$B$6:$BK$51,MATCH(B42,'SO Januari 2026 rev.2'!$B$6:$B$51,0),MATCH($BX$3,'SO Januari 2026 rev.2'!$B$5:$XK$5,0))</f>
        <v>70.054838709677327</v>
      </c>
      <c r="BY42" s="421">
        <f>INDEX('Summary sales'!$A$6:$CA$50,MATCH($B42,'Summary sales'!$A$6:$A$50,0),MATCH($BX$3,'Summary sales'!$A$7:$CA$7,0))</f>
        <v>98.30000000000291</v>
      </c>
      <c r="BZ42" s="421">
        <f t="shared" ref="BZ42:BZ43" si="1688">BY42-BX42</f>
        <v>28.245161290325584</v>
      </c>
      <c r="CA42" s="706">
        <f t="shared" ref="CA42:CA43" si="1689">BY42/BX42</f>
        <v>1.4031864437998316</v>
      </c>
      <c r="CB42" s="421">
        <f>INDEX('SO Januari 2026 rev.2'!$B$6:$BK$51,MATCH(B42,'SO Januari 2026 rev.2'!$B$6:$B$51,0),MATCH($CB$3,'SO Januari 2026 rev.2'!$B$5:$XK$5,0))</f>
        <v>89.451612903225808</v>
      </c>
      <c r="CC42" s="421">
        <f>INDEX('Summary sales'!$A$6:$CA$50,MATCH($B42,'Summary sales'!$A$6:$A$50,0),MATCH($CB$3,'Summary sales'!$A$7:$CA$7,0))</f>
        <v>53.755999999993946</v>
      </c>
      <c r="CD42" s="421">
        <f t="shared" ref="CD42:CD43" si="1690">CC42-CB42</f>
        <v>-35.695612903231861</v>
      </c>
      <c r="CE42" s="706">
        <f t="shared" ref="CE42:CE43" si="1691">CC42/CB42</f>
        <v>0.60095059502337267</v>
      </c>
      <c r="CF42" s="421">
        <f>INDEX('SO Januari 2026 rev.2'!$B$6:$BK$51,MATCH(B42,'SO Januari 2026 rev.2'!$B$6:$B$51,0),MATCH($CF$3,'SO Januari 2026 rev.2'!$B$5:$XK$5,0))</f>
        <v>3500</v>
      </c>
      <c r="CG42" s="421">
        <f>INDEX('Summary sales'!$A$6:$CA$50,MATCH($B42,'Summary sales'!$A$6:$A$50,0),MATCH($CF$3,'Summary sales'!$A$7:$CA$7,0))</f>
        <v>2541.5</v>
      </c>
      <c r="CH42" s="421">
        <f t="shared" ref="CH42:CH43" si="1692">CG42-CF42</f>
        <v>-958.5</v>
      </c>
      <c r="CI42" s="706">
        <f t="shared" ref="CI42:CI43" si="1693">CG42/CF42</f>
        <v>0.72614285714285709</v>
      </c>
      <c r="CJ42" s="421">
        <f>INDEX('SO Januari 2026 rev.2'!$B$6:$BK$51,MATCH(B42,'SO Januari 2026 rev.2'!$B$6:$B$51,0),MATCH($CJ$3,'SO Januari 2026 rev.2'!$B$5:$XK$5,0))</f>
        <v>0</v>
      </c>
      <c r="CK42" s="421">
        <f>INDEX('Summary sales'!$A$6:$CA$50,MATCH($B42,'Summary sales'!$A$6:$A$50,0),MATCH($CJ$3,'Summary sales'!$A$7:$CA$7,0))</f>
        <v>0</v>
      </c>
      <c r="CL42" s="421">
        <f t="shared" ref="CL42:CL43" si="1694">CK42-CJ42</f>
        <v>0</v>
      </c>
      <c r="CM42" s="706" t="e">
        <f t="shared" ref="CM42:CM43" si="1695">CK42/CJ42</f>
        <v>#DIV/0!</v>
      </c>
      <c r="CN42" s="421">
        <f>INDEX('SO Januari 2026 rev.2'!$B$6:$BK$51,MATCH(B42,'SO Januari 2026 rev.2'!$B$6:$B$51,0),MATCH($CN$3,'SO Januari 2026 rev.2'!$B$5:$XK$5,0))</f>
        <v>2901.4806451612722</v>
      </c>
      <c r="CO42" s="421">
        <f>INDEX('Summary sales'!$A$6:$CA$50,MATCH($B42,'Summary sales'!$A$6:$A$50,0),MATCH($CN$3,'Summary sales'!$A$7:$CA$7,0))</f>
        <v>5142.5</v>
      </c>
      <c r="CP42" s="421">
        <f t="shared" ref="CP42:CP43" si="1696">CO42-CN42</f>
        <v>2241.0193548387278</v>
      </c>
      <c r="CQ42" s="706">
        <f t="shared" ref="CQ42:CQ43" si="1697">CO42/CN42</f>
        <v>1.7723709474250744</v>
      </c>
      <c r="CR42" s="421">
        <f>INDEX('SO Januari 2026 rev.2'!$B$6:$BK$51,MATCH(B42,'SO Januari 2026 rev.2'!$B$6:$B$51,0),MATCH($CR$3,'SO Januari 2026 rev.2'!$B$5:$XK$5,0))</f>
        <v>3500</v>
      </c>
      <c r="CS42" s="421">
        <f>INDEX('Summary sales'!$A$6:$CA$50,MATCH($B42,'Summary sales'!$A$6:$A$50,0),MATCH($CR$3,'Summary sales'!$A$7:$CA$7,0))</f>
        <v>3083.6499999999651</v>
      </c>
      <c r="CT42" s="421">
        <f t="shared" ref="CT42:CT43" si="1698">CS42-CR42</f>
        <v>-416.35000000003492</v>
      </c>
      <c r="CU42" s="706">
        <f t="shared" ref="CU42:CU43" si="1699">CS42/CR42</f>
        <v>0.88104285714284714</v>
      </c>
      <c r="CV42" s="421">
        <f>INDEX('SO Januari 2026 rev.2'!$B$6:$BK$51,MATCH(B42,'SO Januari 2026 rev.2'!$B$6:$B$51,0),MATCH($CV$3,'SO Januari 2026 rev.2'!$B$5:$XK$5,0))</f>
        <v>0</v>
      </c>
      <c r="CW42" s="421">
        <f>INDEX('Summary sales'!$A$6:$CA$50,MATCH($B42,'Summary sales'!$A$6:$A$50,0),MATCH($CV$3,'Summary sales'!$A$7:$CA$7,0))</f>
        <v>0</v>
      </c>
      <c r="CX42" s="421">
        <f t="shared" ref="CX42:CX43" si="1700">CW42-CV42</f>
        <v>0</v>
      </c>
      <c r="CY42" s="706" t="e">
        <f t="shared" ref="CY42:CY43" si="1701">CW42/CV42</f>
        <v>#DIV/0!</v>
      </c>
      <c r="CZ42" s="421">
        <f>INDEX('SO Januari 2026 rev.2'!$B$6:$BK$51,MATCH(B42,'SO Januari 2026 rev.2'!$B$6:$B$51,0),MATCH($CZ$3,'SO Januari 2026 rev.2'!$B$5:$XK$5,0))</f>
        <v>11659.554548387085</v>
      </c>
      <c r="DA42" s="421">
        <f>INDEX('Summary sales'!$A$6:$CA$50,MATCH($B42,'Summary sales'!$A$6:$A$50,0),MATCH($CZ$3,'Summary sales'!$A$7:$CA$7,0))</f>
        <v>12046.357000000775</v>
      </c>
      <c r="DB42" s="421">
        <f t="shared" ref="DB42:DB43" si="1702">DA42-CZ42</f>
        <v>386.80245161369021</v>
      </c>
      <c r="DC42" s="706">
        <f t="shared" ref="DC42:DC43" si="1703">DA42/CZ42</f>
        <v>1.0331747194979415</v>
      </c>
      <c r="DD42" s="421">
        <f>INDEX('SO Januari 2026 rev.2'!$B$6:$BK$51,MATCH(B42,'SO Januari 2026 rev.2'!$B$6:$B$51,0),MATCH($DD$3,'SO Januari 2026 rev.2'!$B$5:$XK$5,0))</f>
        <v>2020.8603225806428</v>
      </c>
      <c r="DE42" s="421">
        <f>INDEX('Summary sales'!$A$6:$CA$50,MATCH($B42,'Summary sales'!$A$6:$A$50,0),MATCH($DD$3,'Summary sales'!$A$7:$CA$7,0))</f>
        <v>2086.0800000000745</v>
      </c>
      <c r="DF42" s="421">
        <f t="shared" ref="DF42:DF43" si="1704">DE42-DD42</f>
        <v>65.219677419431719</v>
      </c>
      <c r="DG42" s="706">
        <f t="shared" ref="DG42:DG43" si="1705">DE42/DD42</f>
        <v>1.0322732237803285</v>
      </c>
      <c r="DH42" s="421">
        <f>INDEX('SO Januari 2026 rev.2'!$B$6:$BK$51,MATCH(B42,'SO Januari 2026 rev.2'!$B$6:$B$51,0),MATCH($DH$3,'SO Januari 2026 rev.2'!$B$5:$XK$5,0))</f>
        <v>678.69999999999845</v>
      </c>
      <c r="DI42" s="421">
        <f>INDEX('Summary sales'!$A$6:$CA$50,MATCH($B42,'Summary sales'!$A$6:$A$50,0),MATCH($DH$3,'Summary sales'!$A$7:$CA$7,0))</f>
        <v>1025.3100000000559</v>
      </c>
      <c r="DJ42" s="421">
        <f t="shared" ref="DJ42:DJ43" si="1706">DI42-DH42</f>
        <v>346.61000000005743</v>
      </c>
      <c r="DK42" s="706">
        <f t="shared" ref="DK42:DK43" si="1707">DI42/DH42</f>
        <v>1.5106969205835541</v>
      </c>
      <c r="DL42" s="421">
        <f>INDEX('SO Januari 2026 rev.2'!$B$6:$BK$51,MATCH(B42,'SO Januari 2026 rev.2'!$B$6:$B$51,0),MATCH($DL$3,'SO Januari 2026 rev.2'!$B$5:$XK$5,0))</f>
        <v>7121.8519354838754</v>
      </c>
      <c r="DM42" s="421">
        <f>INDEX('Summary sales'!$A$6:$CA$50,MATCH($B42,'Summary sales'!$A$6:$A$50,0),MATCH($DL$3,'Summary sales'!$A$7:$CA$7,0))</f>
        <v>6972.8400000007823</v>
      </c>
      <c r="DN42" s="421">
        <f t="shared" ref="DN42:DN43" si="1708">DM42-DL42</f>
        <v>-149.01193548309311</v>
      </c>
      <c r="DO42" s="706">
        <f t="shared" ref="DO42:DO43" si="1709">DM42/DL42</f>
        <v>0.97907679956941296</v>
      </c>
      <c r="DP42" s="421">
        <f>INDEX('SO Januari 2026 rev.2'!$B$6:$BK$51,MATCH(B42,'SO Januari 2026 rev.2'!$B$6:$B$51,0),MATCH($DP$3,'SO Januari 2026 rev.2'!$B$5:$XK$5,0))</f>
        <v>2943.876774193548</v>
      </c>
      <c r="DQ42" s="421">
        <f>INDEX('Summary sales'!$A$6:$CA$50,MATCH($B42,'Summary sales'!$A$6:$A$50,0),MATCH($DP$3,'Summary sales'!$A$7:$CA$7,0))</f>
        <v>2906.2700000000186</v>
      </c>
      <c r="DR42" s="421">
        <f t="shared" ref="DR42:DR43" si="1710">DQ42-DP42</f>
        <v>-37.606774193529418</v>
      </c>
      <c r="DS42" s="706">
        <f t="shared" ref="DS42:DS43" si="1711">DQ42/DP42</f>
        <v>0.98722542515257572</v>
      </c>
      <c r="DT42" s="421">
        <f>INDEX('SO Januari 2026 rev.2'!$B$6:$BK$51,MATCH(B42,'SO Januari 2026 rev.2'!$B$6:$B$51,0),MATCH($DT$3,'SO Januari 2026 rev.2'!$B$5:$XK$5,0))</f>
        <v>2043.2745161290325</v>
      </c>
      <c r="DU42" s="421">
        <f>INDEX('Summary sales'!$A$6:$CA$50,MATCH($B42,'Summary sales'!$A$6:$A$50,0),MATCH($DT$3,'Summary sales'!$A$7:$CA$7,0))</f>
        <v>1106.8300000000745</v>
      </c>
      <c r="DV42" s="421">
        <f t="shared" ref="DV42:DV43" si="1712">DU42-DT42</f>
        <v>-936.44451612895796</v>
      </c>
      <c r="DW42" s="706">
        <f t="shared" ref="DW42:DW43" si="1713">DU42/DT42</f>
        <v>0.54169422231964959</v>
      </c>
      <c r="DX42" s="421">
        <f>INDEX('SO Januari 2026 rev.2'!$B$6:$BK$51,MATCH(B42,'SO Januari 2026 rev.2'!$B$6:$B$51,0),MATCH($DX$3,'SO Januari 2026 rev.2'!$B$5:$XK$5,0))</f>
        <v>1439.5303225806451</v>
      </c>
      <c r="DY42" s="421">
        <f>INDEX('Summary sales'!$A$6:$CA$50,MATCH($B42,'Summary sales'!$A$6:$A$50,0),MATCH($DX$3,'Summary sales'!$A$7:$CA$7,0))</f>
        <v>2203.5400000000373</v>
      </c>
      <c r="DZ42" s="421">
        <f t="shared" ref="DZ42:DZ43" si="1714">DY42-DX42</f>
        <v>764.00967741939212</v>
      </c>
      <c r="EA42" s="706">
        <f t="shared" ref="EA42:EA43" si="1715">DY42/DX42</f>
        <v>1.5307353832253789</v>
      </c>
      <c r="EB42" s="421">
        <f>INDEX('SO Januari 2026 rev.2'!$B$6:$BK$51,MATCH(B42,'SO Januari 2026 rev.2'!$B$6:$B$51,0),MATCH($EB$3,'SO Januari 2026 rev.2'!$B$5:$XK$5,0))</f>
        <v>260.97419354838746</v>
      </c>
      <c r="EC42" s="421">
        <f>INDEX('Summary sales'!$A$6:$CA$50,MATCH($B42,'Summary sales'!$A$6:$A$50,0),MATCH($EB$3,'Summary sales'!$A$7:$CA$7,0))</f>
        <v>1560.6500000000233</v>
      </c>
      <c r="ED42" s="421">
        <f t="shared" ref="ED42:ED43" si="1716">EC42-EB42</f>
        <v>1299.6758064516357</v>
      </c>
      <c r="EE42" s="706">
        <f t="shared" ref="EE42:EE43" si="1717">EC42/EB42</f>
        <v>5.9800931991793345</v>
      </c>
      <c r="EF42" s="421">
        <f>INDEX('SO Januari 2026 rev.2'!$B$6:$BK$51,MATCH(B42,'SO Januari 2026 rev.2'!$B$6:$B$51,0),MATCH($EF$3,'SO Januari 2026 rev.2'!$B$5:$XK$5,0))</f>
        <v>11007.047419354845</v>
      </c>
      <c r="EG42" s="421">
        <f>INDEX('Summary sales'!$A$6:$CA$50,MATCH($B42,'Summary sales'!$A$6:$A$50,0),MATCH($EF$3,'Summary sales'!$A$7:$CA$7,0))</f>
        <v>8652.6399999996647</v>
      </c>
      <c r="EH42" s="421">
        <f t="shared" ref="EH42:EH43" si="1718">EG42-EF42</f>
        <v>-2354.4074193551805</v>
      </c>
      <c r="EI42" s="706">
        <f t="shared" ref="EI42:EI43" si="1719">EG42/EF42</f>
        <v>0.7861000021481529</v>
      </c>
      <c r="EJ42" s="421">
        <f>INDEX('SO Januari 2026 rev.2'!$B$6:$BK$51,MATCH(B42,'SO Januari 2026 rev.2'!$B$6:$B$51,0),MATCH($EJ$3,'SO Januari 2026 rev.2'!$B$5:$XK$5,0))</f>
        <v>2999.5448387096776</v>
      </c>
      <c r="EK42" s="421">
        <f>INDEX('Summary sales'!$A$6:$CA$50,MATCH($B42,'Summary sales'!$A$6:$A$50,0),MATCH($EJ$3,'Summary sales'!$A$7:$CA$7,0))</f>
        <v>2238.7900000000373</v>
      </c>
      <c r="EL42" s="421">
        <f t="shared" ref="EL42:EL43" si="1720">EK42-EJ42</f>
        <v>-760.75483870964035</v>
      </c>
      <c r="EM42" s="706">
        <f t="shared" ref="EM42:EM43" si="1721">EK42/EJ42</f>
        <v>0.74637657390816126</v>
      </c>
      <c r="EN42" s="421">
        <f>INDEX('SO Januari 2026 rev.2'!$B$6:$BK$51,MATCH(B42,'SO Januari 2026 rev.2'!$B$6:$B$51,0),MATCH($EN$3,'SO Januari 2026 rev.2'!$B$5:$XK$5,0))</f>
        <v>3799.6741935483842</v>
      </c>
      <c r="EO42" s="421">
        <f>INDEX('Summary sales'!$A$6:$CA$50,MATCH($B42,'Summary sales'!$A$6:$A$50,0),MATCH($EN$3,'Summary sales'!$A$7:$CA$7,0))</f>
        <v>0</v>
      </c>
      <c r="EP42" s="421">
        <f t="shared" ref="EP42:EP43" si="1722">EO42-EN42</f>
        <v>-3799.6741935483842</v>
      </c>
      <c r="EQ42" s="706">
        <f t="shared" ref="EQ42:EQ43" si="1723">EO42/EN42</f>
        <v>0</v>
      </c>
      <c r="ER42" s="421">
        <f>INDEX('SO Januari 2026 rev.2'!$B$6:$BK$51,MATCH(B42,'SO Januari 2026 rev.2'!$B$6:$B$51,0),MATCH($ER$3,'SO Januari 2026 rev.2'!$B$5:$XK$5,0))</f>
        <v>5500</v>
      </c>
      <c r="ES42" s="421">
        <f>INDEX('Summary sales'!$A$6:$CA$50,MATCH(B42,'Summary sales'!$A$6:$A$50,0),MATCH($ER$3,'Summary sales'!$A$7:$CA$7,0))</f>
        <v>6743.8200000000652</v>
      </c>
      <c r="ET42" s="421">
        <f t="shared" ref="ET42:ET43" si="1724">ES42-ER42</f>
        <v>1243.8200000000652</v>
      </c>
      <c r="EU42" s="706">
        <f t="shared" ref="EU42:EU43" si="1725">ES42/ER42</f>
        <v>1.2261490909091028</v>
      </c>
      <c r="EV42" s="421">
        <f>INDEX('SO Januari 2026 rev.2'!$B$6:$BK$51,MATCH(B42,'SO Januari 2026 rev.2'!$B$6:$B$51,0),MATCH($EV$3,'SO Januari 2026 rev.2'!$B$5:$XK$5,0))</f>
        <v>5776.689677419351</v>
      </c>
      <c r="EW42" s="421">
        <f>INDEX('Summary sales'!$A$6:$CA$50,MATCH($B42,'Summary sales'!$A$6:$A$50,0),MATCH($EV$3,'Summary sales'!$A$7:$CA$7,0))</f>
        <v>4269.309999999823</v>
      </c>
      <c r="EX42" s="421">
        <f t="shared" ref="EX42:EX43" si="1726">EW42-EV42</f>
        <v>-1507.379677419528</v>
      </c>
      <c r="EY42" s="706">
        <f t="shared" ref="EY42:EY43" si="1727">EW42/EV42</f>
        <v>0.73905822164694723</v>
      </c>
      <c r="EZ42" s="421">
        <f>INDEX('SO Januari 2026 rev.2'!$B$6:$BK$51,MATCH(B42,'SO Januari 2026 rev.2'!$B$6:$B$51,0),MATCH($EZ$3,'SO Januari 2026 rev.2'!$B$5:$XK$5,0))</f>
        <v>24000</v>
      </c>
      <c r="FA42" s="421">
        <f>INDEX('Summary sales'!$A$6:$CA$50,MATCH($B42,'Summary sales'!$A$6:$A$50,0),MATCH($EZ$3,'Summary sales'!$A$7:$CA$7,0))</f>
        <v>9483.6200000001118</v>
      </c>
      <c r="FB42" s="421">
        <f t="shared" ref="FB42:FB43" si="1728">FA42-EZ42</f>
        <v>-14516.379999999888</v>
      </c>
      <c r="FC42" s="706">
        <f t="shared" ref="FC42:FC43" si="1729">FA42/EZ42</f>
        <v>0.395150833333338</v>
      </c>
      <c r="FD42" s="421">
        <f>INDEX('SO Januari 2026 rev.2'!$B$6:$BK$51,MATCH(B42,'SO Januari 2026 rev.2'!$B$6:$B$51,0),MATCH($FD$3,'SO Januari 2026 rev.2'!$B$5:$XK$5,0))</f>
        <v>8000</v>
      </c>
      <c r="FE42" s="421">
        <f>INDEX('Summary sales'!$A$6:$CA$50,MATCH(B42,'Summary sales'!$A$6:$A$50,0),MATCH($FD$3,'Summary sales'!$A$7:$CA$7,0))</f>
        <v>5173.589999999851</v>
      </c>
      <c r="FF42" s="421">
        <f t="shared" ref="FF42:FF43" si="1730">FE42-FD42</f>
        <v>-2826.410000000149</v>
      </c>
      <c r="FG42" s="706">
        <f t="shared" ref="FG42:FG43" si="1731">FE42/FD42</f>
        <v>0.64669874999998134</v>
      </c>
      <c r="FH42" s="421">
        <f>INDEX('SO Januari 2026 rev.2'!$B$6:$BK$51,MATCH(B42,'SO Januari 2026 rev.2'!$B$6:$B$51,0),MATCH($FH$3,'SO Januari 2026 rev.2'!$B$5:$XK$5,0))</f>
        <v>2105.6477419354865</v>
      </c>
      <c r="FI42" s="421">
        <f>INDEX('Summary sales'!$A$6:$CA$50,MATCH(B42,'Summary sales'!$A$6:$A$50,0),MATCH($FH$3,'Summary sales'!$A$7:$CA$7,0))</f>
        <v>3051.2999999998137</v>
      </c>
      <c r="FJ42" s="421">
        <f t="shared" ref="FJ42:FJ43" si="1732">FI42-FH42</f>
        <v>945.65225806432727</v>
      </c>
      <c r="FK42" s="706">
        <f t="shared" ref="FK42:FK43" si="1733">FI42/FH42</f>
        <v>1.4491027816433792</v>
      </c>
      <c r="FL42" s="421">
        <f>INDEX('SO Januari 2026 rev.2'!$B$6:$BK$51,MATCH(B42,'SO Januari 2026 rev.2'!$B$6:$B$51,0),MATCH($FL$3,'SO Januari 2026 rev.2'!$B$5:$XK$5,0))</f>
        <v>0</v>
      </c>
      <c r="FM42" s="421">
        <f>INDEX('Summary sales'!$A$6:$CA$50,MATCH(B42,'Summary sales'!$A$6:$A$50,0),MATCH($FL$3,'Summary sales'!$A$7:$CA$7,0))</f>
        <v>0</v>
      </c>
      <c r="FN42" s="421">
        <f t="shared" ref="FN42:FN43" si="1734">FM42-FL42</f>
        <v>0</v>
      </c>
      <c r="FO42" s="706" t="e">
        <f t="shared" ref="FO42:FO43" si="1735">FM42/FL42</f>
        <v>#DIV/0!</v>
      </c>
      <c r="FP42" s="421">
        <f>INDEX('SO Januari 2026 rev.2'!$B$6:$BK$51,MATCH(B42,'SO Januari 2026 rev.2'!$B$6:$B$51,0),MATCH($FP$3,'SO Januari 2026 rev.2'!$B$5:$XK$5,0))</f>
        <v>0</v>
      </c>
      <c r="FQ42" s="421">
        <f>INDEX('Summary sales'!$A$6:$CA$50,MATCH(B42,'Summary sales'!$A$6:$A$50,0),MATCH($FP$3,'Summary sales'!$A$7:$CA$7,0))</f>
        <v>0</v>
      </c>
      <c r="FR42" s="421">
        <f t="shared" ref="FR42:FR43" si="1736">FQ42-FP42</f>
        <v>0</v>
      </c>
      <c r="FS42" s="706" t="e">
        <f t="shared" ref="FS42:FS43" si="1737">FQ42/FP42</f>
        <v>#DIV/0!</v>
      </c>
      <c r="FT42" s="421">
        <f>INDEX('SO Januari 2026 rev.2'!$B$6:$BK$51,MATCH(B42,'SO Januari 2026 rev.2'!$B$6:$B$51,0),MATCH($FT$3,'SO Januari 2026 rev.2'!$B$5:$XK$5,0))</f>
        <v>726.8151612903232</v>
      </c>
      <c r="FU42" s="421">
        <f>INDEX('Summary sales'!$A$6:$CA$50,MATCH(B42,'Summary sales'!$A$6:$A$50,0),MATCH($FT$3,'Summary sales'!$A$7:$CA$7,0))</f>
        <v>797.08000000007451</v>
      </c>
      <c r="FV42" s="421">
        <f t="shared" ref="FV42:FV43" si="1738">FU42-FT42</f>
        <v>70.264838709751302</v>
      </c>
      <c r="FW42" s="706">
        <f t="shared" ref="FW42:FW43" si="1739">FU42/FT42</f>
        <v>1.0966749765992903</v>
      </c>
      <c r="FX42" s="421">
        <f>INDEX('SO Januari 2026 rev.2'!$B$6:$BK$51,MATCH(B42,'SO Januari 2026 rev.2'!$B$6:$B$51,0),MATCH($FX$3,'SO Januari 2026 rev.2'!$B$5:$XK$5,0))</f>
        <v>0</v>
      </c>
      <c r="FY42" s="421">
        <f>INDEX('Summary sales'!$A$6:$CA$50,MATCH(B42,'Summary sales'!$A$6:$A$50,0),MATCH($FX$3,'Summary sales'!$A$7:$CA$7,0))</f>
        <v>0</v>
      </c>
      <c r="FZ42" s="421">
        <f t="shared" ref="FZ42:FZ43" si="1740">FY42-FX42</f>
        <v>0</v>
      </c>
      <c r="GA42" s="706" t="e">
        <f t="shared" ref="GA42:GA43" si="1741">FY42/FX42</f>
        <v>#DIV/0!</v>
      </c>
      <c r="GB42" s="421">
        <f>INDEX('SO Januari 2026 rev.2'!$B$6:$BK$51,MATCH(B42,'SO Januari 2026 rev.2'!$B$6:$B$51,0),MATCH($GB$3,'SO Januari 2026 rev.2'!$B$5:$XK$5,0))</f>
        <v>3018.0416129032269</v>
      </c>
      <c r="GC42" s="421">
        <f>INDEX('Summary sales'!$A$6:$CA$50,MATCH(B42,'Summary sales'!$A$6:$A$50,0),MATCH($GB$3,'Summary sales'!$A$7:$CA$7,0))</f>
        <v>971.45999999996275</v>
      </c>
      <c r="GD42" s="421">
        <f t="shared" ref="GD42:GD43" si="1742">GC42-GB42</f>
        <v>-2046.5816129032642</v>
      </c>
      <c r="GE42" s="706">
        <f t="shared" ref="GE42:GE43" si="1743">GC42/GB42</f>
        <v>0.32188422977556619</v>
      </c>
      <c r="GF42" s="421">
        <f>INDEX('SO Januari 2026 rev.2'!$B$6:$BK$51,MATCH(B42,'SO Januari 2026 rev.2'!$B$6:$B$51,0),MATCH($GF$3,'SO Januari 2026 rev.2'!$B$5:$XK$5,0))</f>
        <v>2044.9996774193546</v>
      </c>
      <c r="GG42" s="421">
        <f>INDEX('Summary sales'!$A$6:$CA$50,MATCH(B42,'Summary sales'!$A$6:$A$50,0),MATCH($GF$3,'Summary sales'!$A$7:$CA$7,0))</f>
        <v>3620.0100000000093</v>
      </c>
      <c r="GH42" s="421">
        <f t="shared" ref="GH42:GH43" si="1744">GG42-GF42</f>
        <v>1575.0103225806547</v>
      </c>
      <c r="GI42" s="706">
        <f t="shared" ref="GI42:GI43" si="1745">GG42/GF42</f>
        <v>1.7701763183494517</v>
      </c>
      <c r="GJ42" s="421">
        <f>INDEX('SO Januari 2026 rev.2'!$B$6:$BK$51,MATCH(B42,'SO Januari 2026 rev.2'!$B$6:$B$51,0),MATCH($GJ$3,'SO Januari 2026 rev.2'!$B$5:$XK$5,0))</f>
        <v>369.61070967741654</v>
      </c>
      <c r="GK42" s="421">
        <f>INDEX('Summary sales'!$A$6:$CA$50,MATCH(B42,'Summary sales'!$A$6:$A$50,0),MATCH($GJ$3,'Summary sales'!$A$7:$CA$7,0))</f>
        <v>0</v>
      </c>
      <c r="GL42" s="421">
        <f t="shared" ref="GL42:GL43" si="1746">GK42-GJ42</f>
        <v>-369.61070967741654</v>
      </c>
      <c r="GM42" s="706">
        <f t="shared" ref="GM42:GM43" si="1747">GK42/GJ42</f>
        <v>0</v>
      </c>
      <c r="GN42" s="421">
        <f>INDEX('SO Januari 2026 rev.2'!$B$6:$BK$51,MATCH(B42,'SO Januari 2026 rev.2'!$B$6:$B$51,0),MATCH($GN$3,'SO Januari 2026 rev.2'!$B$5:$XK$5,0))</f>
        <v>0</v>
      </c>
      <c r="GO42" s="421">
        <f>INDEX('Summary sales'!$A$6:$CA$50,MATCH(B42,'Summary sales'!$A$6:$A$50,0),MATCH($GN$3,'Summary sales'!$A$7:$CA$7,0))</f>
        <v>0</v>
      </c>
      <c r="GP42" s="421">
        <f t="shared" ref="GP42:GP43" si="1748">GO42-GN42</f>
        <v>0</v>
      </c>
      <c r="GQ42" s="706" t="e">
        <f t="shared" ref="GQ42:GQ43" si="1749">GO42/GN42</f>
        <v>#DIV/0!</v>
      </c>
      <c r="GR42" s="421">
        <f>INDEX('SO Januari 2026 rev.2'!$B$6:$BK$51,MATCH(B42,'SO Januari 2026 rev.2'!$B$6:$B$51,0),MATCH($GR$3,'SO Januari 2026 rev.2'!$B$5:$XK$5,0))</f>
        <v>3500</v>
      </c>
      <c r="GS42" s="421">
        <f>INDEX('Summary sales'!$A$6:$CA$50,MATCH($B42,'Summary sales'!$A$6:$A$50,0),MATCH($GR$3,'Summary sales'!$A$7:$CA$7,0))</f>
        <v>5259.8090000003576</v>
      </c>
      <c r="GT42" s="421">
        <f t="shared" ref="GT42:GT43" si="1750">GS42-GR42</f>
        <v>1759.8090000003576</v>
      </c>
      <c r="GU42" s="706">
        <f t="shared" ref="GU42:GU43" si="1751">GS42/GR42</f>
        <v>1.5028025714286737</v>
      </c>
      <c r="GV42" s="421">
        <f>INDEX('SO Januari 2026 rev.2'!$B$6:$BK$51,MATCH(B42,'SO Januari 2026 rev.2'!$B$6:$B$51,0),MATCH($GV$3,'SO Januari 2026 rev.2'!$B$5:$XK$5,0))</f>
        <v>1121.900322580635</v>
      </c>
      <c r="GW42" s="421">
        <f>INDEX('Summary sales'!$A$6:$CA$50,MATCH($B42,'Summary sales'!$A$6:$A$50,0),MATCH($GV$3,'Summary sales'!$A$7:$CA$7,0))</f>
        <v>1098.5300000002608</v>
      </c>
      <c r="GX42" s="421">
        <f t="shared" ref="GX42:GX43" si="1752">GW42-GV42</f>
        <v>-23.37032258037425</v>
      </c>
      <c r="GY42" s="706">
        <f t="shared" ref="GY42:GY43" si="1753">GW42/GV42</f>
        <v>0.97916898488217119</v>
      </c>
      <c r="GZ42" s="421">
        <f>INDEX('SO Januari 2026 rev.2'!$B$6:$BK$51,MATCH(B42,'SO Januari 2026 rev.2'!$B$6:$B$51,0),MATCH($GZ$3,'SO Januari 2026 rev.2'!$B$5:$XK$5,0))</f>
        <v>1500</v>
      </c>
      <c r="HA42" s="421">
        <f>INDEX('Summary sales'!$A$6:$CA$50,MATCH(B42,'Summary sales'!$A$6:$A$50,0),MATCH($GZ$3,'Summary sales'!$A$7:$CA$7,0))</f>
        <v>1672.1930000000284</v>
      </c>
      <c r="HB42" s="421">
        <f t="shared" ref="HB42:HB43" si="1754">HA42-GZ42</f>
        <v>172.19300000002841</v>
      </c>
      <c r="HC42" s="706">
        <f t="shared" ref="HC42:HC43" si="1755">HA42/GZ42</f>
        <v>1.1147953333333522</v>
      </c>
      <c r="HD42" s="421">
        <f>INDEX('SO Januari 2026 rev.2'!$B$6:$BK$51,MATCH(B42,'SO Januari 2026 rev.2'!$B$6:$B$51,0),MATCH($HD$3,'SO Januari 2026 rev.2'!$B$5:$XK$5,0))</f>
        <v>2549.7025806451697</v>
      </c>
      <c r="HE42" s="421">
        <f>INDEX('Summary sales'!$A$6:$CA$50,MATCH(B42,'Summary sales'!$A$6:$A$50,0),MATCH($HD$3,'Summary sales'!$A$7:$CA$7,0))</f>
        <v>3269.6400000001304</v>
      </c>
      <c r="HF42" s="421">
        <f t="shared" ref="HF42:HF43" si="1756">HE42-HD42</f>
        <v>719.93741935496064</v>
      </c>
      <c r="HG42" s="706">
        <f t="shared" ref="HG42:HG43" si="1757">HE42/HD42</f>
        <v>1.2823613329727226</v>
      </c>
      <c r="HH42" s="421">
        <f>INDEX('SO Januari 2026 rev.2'!$B$6:$BK$51,MATCH(B42,'SO Januari 2026 rev.2'!$B$6:$B$51,0),MATCH($HH$3,'SO Januari 2026 rev.2'!$B$5:$XK$5,0))</f>
        <v>0</v>
      </c>
      <c r="HI42" s="421">
        <f>INDEX('Summary sales'!$A$6:$CA$50,MATCH(B42,'Summary sales'!$A$6:$A$50,0),MATCH($HH$3,'Summary sales'!$A$7:$CA$7,0))</f>
        <v>0</v>
      </c>
      <c r="HJ42" s="421">
        <f t="shared" ref="HJ42:HJ43" si="1758">HI42-HH42</f>
        <v>0</v>
      </c>
      <c r="HK42" s="707" t="e">
        <f t="shared" ref="HK42:HK43" si="1759">HI42/HH42</f>
        <v>#DIV/0!</v>
      </c>
    </row>
    <row r="43" spans="1:219" s="451" customFormat="1" ht="15" customHeight="1">
      <c r="A43" s="769"/>
      <c r="B43" s="463">
        <f t="shared" si="1650"/>
        <v>46053</v>
      </c>
      <c r="C43" s="463" t="str">
        <f t="shared" si="1651"/>
        <v>Sab</v>
      </c>
      <c r="D43" s="421">
        <f>SUMIF($H$4:$HJ$4,$D$4,H43:HJ43)</f>
        <v>165505.47038709672</v>
      </c>
      <c r="E43" s="421">
        <f ca="1">SUMIF($H$4:$HJ$4,$E$4,H43:HJ43)</f>
        <v>123261.94500000495</v>
      </c>
      <c r="F43" s="421">
        <f t="shared" ca="1" si="1652"/>
        <v>-42243.525387091766</v>
      </c>
      <c r="G43" s="706">
        <f t="shared" ca="1" si="1653"/>
        <v>0.74476054907255085</v>
      </c>
      <c r="H43" s="421">
        <f>INDEX('SO Januari 2026 rev.2'!$B$6:$BK$51,MATCH(B43,'SO Januari 2026 rev.2'!$B$6:$B$51,0),MATCH($H$3,'SO Januari 2026 rev.2'!$B$5:$XK$5,0))</f>
        <v>812.17000000000064</v>
      </c>
      <c r="I43" s="421">
        <f>INDEX('Summary sales'!$A$6:$CA$50,MATCH(B43,'Summary sales'!$A$6:$A$50,0),MATCH($H$3,'Summary sales'!$A$7:$CA$7,0))</f>
        <v>1319.4399999999441</v>
      </c>
      <c r="J43" s="421">
        <f t="shared" si="1654"/>
        <v>507.26999999994348</v>
      </c>
      <c r="K43" s="706">
        <f t="shared" si="1655"/>
        <v>1.6245859856925804</v>
      </c>
      <c r="L43" s="421">
        <f>INDEX('SO Januari 2026 rev.2'!$B$6:$BK$51,MATCH(B43,'SO Januari 2026 rev.2'!$B$6:$B$51,0),MATCH($L$3,'SO Januari 2026 rev.2'!$B$5:$XK$5,0))</f>
        <v>3000</v>
      </c>
      <c r="M43" s="421">
        <f>INDEX('Summary sales'!$A$6:$CA$50,MATCH($B43,'Summary sales'!$A$6:$A$50,0),MATCH($L$3,'Summary sales'!$A$7:$CA$7,0))</f>
        <v>2393.5400000009686</v>
      </c>
      <c r="N43" s="421">
        <f t="shared" si="1656"/>
        <v>-606.45999999903142</v>
      </c>
      <c r="O43" s="706">
        <f t="shared" si="1657"/>
        <v>0.79784666666698956</v>
      </c>
      <c r="P43" s="421">
        <f>INDEX('SO Januari 2026 rev.2'!$B$6:$BK$51,MATCH(B43,'SO Januari 2026 rev.2'!$B$6:$B$51,0),MATCH($P$3,'SO Januari 2026 rev.2'!$B$5:$XK$5,0))</f>
        <v>1129.7312903225857</v>
      </c>
      <c r="Q43" s="421">
        <f>INDEX('Summary sales'!$A$6:$CA$50,MATCH($B43,'Summary sales'!$A$6:$A$50,0),MATCH($P$3,'Summary sales'!$A$7:$CA$7,0))</f>
        <v>774.02000000001863</v>
      </c>
      <c r="R43" s="421">
        <f t="shared" si="1658"/>
        <v>-355.71129032256704</v>
      </c>
      <c r="S43" s="706">
        <f t="shared" si="1659"/>
        <v>0.68513637413636963</v>
      </c>
      <c r="T43" s="421">
        <f>INDEX('SO Januari 2026 rev.2'!$B$6:$BK$51,MATCH(B43,'SO Januari 2026 rev.2'!$B$6:$B$51,0),MATCH($T$3,'SO Januari 2026 rev.2'!$B$5:$XK$5,0))</f>
        <v>3282.5161290322658</v>
      </c>
      <c r="U43" s="421">
        <f>INDEX('Summary sales'!$A$6:$CA$50,MATCH($B43,'Summary sales'!$A$6:$A$50,0),MATCH($T$3,'Summary sales'!$A$7:$CA$7,0))</f>
        <v>4274.1299999998882</v>
      </c>
      <c r="V43" s="421">
        <f t="shared" si="1660"/>
        <v>991.61387096762246</v>
      </c>
      <c r="W43" s="706">
        <f t="shared" si="1661"/>
        <v>1.3020895654395352</v>
      </c>
      <c r="X43" s="421">
        <f>INDEX('SO Januari 2026 rev.2'!$B$6:$BK$51,MATCH(B43,'SO Januari 2026 rev.2'!$B$6:$B$51,0),MATCH($X$3,'SO Januari 2026 rev.2'!$B$5:$XK$5,0))</f>
        <v>644.02064516129076</v>
      </c>
      <c r="Y43" s="421">
        <f>INDEX('Summary sales'!$A$6:$CA$50,MATCH($B43,'Summary sales'!$A$6:$A$50,0),MATCH($X$3,'Summary sales'!$A$7:$CA$7,0))</f>
        <v>494.86999999999534</v>
      </c>
      <c r="Z43" s="421">
        <f t="shared" si="1662"/>
        <v>-149.15064516129542</v>
      </c>
      <c r="AA43" s="706">
        <f t="shared" si="1663"/>
        <v>0.76840704365317103</v>
      </c>
      <c r="AB43" s="421">
        <f>INDEX('SO Januari 2026 rev.2'!$B$6:$BK$51,MATCH(B43,'SO Januari 2026 rev.2'!$B$6:$B$51,0),MATCH($AB$3,'SO Januari 2026 rev.2'!$B$5:$XK$5,0))</f>
        <v>5500</v>
      </c>
      <c r="AC43" s="421">
        <f>INDEX('Summary sales'!$A$6:$CA$50,MATCH($B43,'Summary sales'!$A$6:$A$50,0),MATCH($AB$3,'Summary sales'!$A$7:$CA$7,0))</f>
        <v>2774.4500000001863</v>
      </c>
      <c r="AD43" s="421">
        <f t="shared" si="1664"/>
        <v>-2725.5499999998137</v>
      </c>
      <c r="AE43" s="706">
        <f t="shared" si="1665"/>
        <v>0.50444545454548839</v>
      </c>
      <c r="AF43" s="421">
        <f>INDEX('SO Januari 2026 rev.2'!$B$6:$BK$51,MATCH(B43,'SO Januari 2026 rev.2'!$B$6:$B$51,0),MATCH($AF$3,'SO Januari 2026 rev.2'!$B$5:$XK$5,0))</f>
        <v>166.97064516129021</v>
      </c>
      <c r="AG43" s="421">
        <f>INDEX('Summary sales'!$A$6:$CA$50,MATCH($B43,'Summary sales'!$A$6:$A$50,0),MATCH($AF$3,'Summary sales'!$A$7:$CA$7,0))</f>
        <v>232.16000000000349</v>
      </c>
      <c r="AH43" s="421">
        <f t="shared" si="1666"/>
        <v>65.189354838713285</v>
      </c>
      <c r="AI43" s="706">
        <f t="shared" si="1667"/>
        <v>1.3904240459497639</v>
      </c>
      <c r="AJ43" s="421">
        <f>INDEX('SO Januari 2026 rev.2'!$B$6:$BK$51,MATCH(B43,'SO Januari 2026 rev.2'!$B$6:$B$51,0),MATCH($AJ$3,'SO Januari 2026 rev.2'!$B$5:$XK$5,0))</f>
        <v>603.76322580644887</v>
      </c>
      <c r="AK43" s="421">
        <f>INDEX('Summary sales'!$A$6:$CA$50,MATCH($B43,'Summary sales'!$A$6:$A$50,0),MATCH($AJ$3,'Summary sales'!$A$7:$CA$7,0))</f>
        <v>676.5</v>
      </c>
      <c r="AL43" s="421">
        <f t="shared" si="1668"/>
        <v>72.736774193551128</v>
      </c>
      <c r="AM43" s="706">
        <f t="shared" si="1669"/>
        <v>1.1204723492332551</v>
      </c>
      <c r="AN43" s="421">
        <f>INDEX('SO Januari 2026 rev.2'!$B$6:$BK$51,MATCH(B43,'SO Januari 2026 rev.2'!$B$6:$B$51,0),MATCH($AN$3,'SO Januari 2026 rev.2'!$B$5:$XK$5,0))</f>
        <v>673.27548387096704</v>
      </c>
      <c r="AO43" s="421">
        <f>INDEX('Summary sales'!$A$6:$CA$50,MATCH($B43,'Summary sales'!$A$6:$A$50,0),MATCH($AN$3,'Summary sales'!$A$7:$CA$7,0))</f>
        <v>342.96000000007916</v>
      </c>
      <c r="AP43" s="421">
        <f t="shared" si="1670"/>
        <v>-330.31548387088787</v>
      </c>
      <c r="AQ43" s="706">
        <f t="shared" si="1671"/>
        <v>0.50939029894308063</v>
      </c>
      <c r="AR43" s="421">
        <f>INDEX('SO Januari 2026 rev.2'!$B$6:$BK$51,MATCH(B43,'SO Januari 2026 rev.2'!$B$6:$B$51,0),MATCH($AR$3,'SO Januari 2026 rev.2'!$B$5:$XK$5,0))</f>
        <v>4514.1990322580623</v>
      </c>
      <c r="AS43" s="421">
        <f>INDEX('Summary sales'!$A$6:$CA$50,MATCH($B43,'Summary sales'!$A$6:$A$50,0),MATCH($AR$3,'Summary sales'!$A$7:$CA$7,0))</f>
        <v>5490.730000000447</v>
      </c>
      <c r="AT43" s="421">
        <f t="shared" si="1672"/>
        <v>976.53096774238475</v>
      </c>
      <c r="AU43" s="706">
        <f t="shared" si="1673"/>
        <v>1.2163243048798207</v>
      </c>
      <c r="AV43" s="421">
        <f>INDEX('SO Januari 2026 rev.2'!$B$6:$BK$51,MATCH(B43,'SO Januari 2026 rev.2'!$B$6:$B$51,0),MATCH($AV$3,'SO Januari 2026 rev.2'!$B$5:$XK$5,0))</f>
        <v>6823.0622580645213</v>
      </c>
      <c r="AW43" s="421">
        <f ca="1">INDEX('Summary sales'!$A$6:$CA$50,MATCH($B43,'Summary sales'!$A$6:$A$50,0),MATCH($AV$3,'Summary sales'!$A$7:$CA$7,0))</f>
        <v>105.95999999996275</v>
      </c>
      <c r="AX43" s="421">
        <f t="shared" ca="1" si="1674"/>
        <v>-6717.1022580645586</v>
      </c>
      <c r="AY43" s="706">
        <f t="shared" ca="1" si="1675"/>
        <v>1.5529683885666334E-2</v>
      </c>
      <c r="AZ43" s="421">
        <f>INDEX('SO Januari 2026 rev.2'!$B$6:$BK$51,MATCH(B43,'SO Januari 2026 rev.2'!$B$6:$B$51,0),MATCH($AZ$3,'SO Januari 2026 rev.2'!$B$5:$XK$5,0))</f>
        <v>2874.3264516129029</v>
      </c>
      <c r="BA43" s="421">
        <f>INDEX('Summary sales'!$A$6:$CA$50,MATCH($B43,'Summary sales'!$A$6:$A$50,0),MATCH($AZ$3,'Summary sales'!$A$7:$CA$7,0))</f>
        <v>1594.9299999999348</v>
      </c>
      <c r="BB43" s="421">
        <f t="shared" si="1676"/>
        <v>-1279.3964516129681</v>
      </c>
      <c r="BC43" s="706">
        <f t="shared" si="1677"/>
        <v>0.55488825881449688</v>
      </c>
      <c r="BD43" s="421">
        <f>INDEX('SO Januari 2026 rev.2'!$B$6:$BK$51,MATCH(B43,'SO Januari 2026 rev.2'!$B$6:$B$51,0),MATCH($BD$3,'SO Januari 2026 rev.2'!$B$5:$XK$5,0))</f>
        <v>500</v>
      </c>
      <c r="BE43" s="421">
        <f>INDEX('Summary sales'!$A$6:$CA$50,MATCH($B43,'Summary sales'!$A$6:$A$50,0),MATCH($BD$3,'Summary sales'!$A$7:$CA$7,0))</f>
        <v>75.029999999999973</v>
      </c>
      <c r="BF43" s="421">
        <f t="shared" si="1678"/>
        <v>-424.97</v>
      </c>
      <c r="BG43" s="706">
        <f t="shared" si="1679"/>
        <v>0.15005999999999994</v>
      </c>
      <c r="BH43" s="421">
        <f>INDEX('SO Januari 2026 rev.2'!$B$6:$BK$51,MATCH(B43,'SO Januari 2026 rev.2'!$B$6:$B$51,0),MATCH($BH$3,'SO Januari 2026 rev.2'!$B$5:$XK$5,0))</f>
        <v>3600</v>
      </c>
      <c r="BI43" s="421">
        <f>INDEX('Summary sales'!$A$6:$CA$50,MATCH($B43,'Summary sales'!$A$6:$A$50,0),MATCH($BH$3,'Summary sales'!$A$7:$CA$7,0))</f>
        <v>1283.5700000000652</v>
      </c>
      <c r="BJ43" s="421">
        <f t="shared" si="1680"/>
        <v>-2316.4299999999348</v>
      </c>
      <c r="BK43" s="706">
        <f t="shared" si="1681"/>
        <v>0.35654722222224033</v>
      </c>
      <c r="BL43" s="421">
        <f>INDEX('SO Januari 2026 rev.2'!$B$6:$BK$51,MATCH(B43,'SO Januari 2026 rev.2'!$B$6:$B$51,0),MATCH($BL$3,'SO Januari 2026 rev.2'!$B$5:$XK$5,0))</f>
        <v>8706.0570967741915</v>
      </c>
      <c r="BM43" s="421">
        <f>INDEX('Summary sales'!$A$6:$CA$50,MATCH($B43,'Summary sales'!$A$6:$A$50,0),MATCH($BL$3,'Summary sales'!$A$7:$CA$7,0))</f>
        <v>7208.8300000000745</v>
      </c>
      <c r="BN43" s="421">
        <f t="shared" si="1682"/>
        <v>-1497.2270967741169</v>
      </c>
      <c r="BO43" s="706">
        <f t="shared" si="1683"/>
        <v>0.82802466373338213</v>
      </c>
      <c r="BP43" s="421">
        <f>INDEX('SO Januari 2026 rev.2'!$B$6:$BK$51,MATCH(B43,'SO Januari 2026 rev.2'!$B$6:$B$51,0),MATCH($BP$3,'SO Januari 2026 rev.2'!$B$5:$XK$5,0))</f>
        <v>926.09448387096791</v>
      </c>
      <c r="BQ43" s="421">
        <f>INDEX('Summary sales'!$A$6:$CA$50,MATCH($B43,'Summary sales'!$A$6:$A$50,0),MATCH($BP$3,'Summary sales'!$A$7:$CA$7,0))</f>
        <v>0</v>
      </c>
      <c r="BR43" s="421">
        <f t="shared" si="1684"/>
        <v>-926.09448387096791</v>
      </c>
      <c r="BS43" s="706">
        <f t="shared" si="1685"/>
        <v>0</v>
      </c>
      <c r="BT43" s="421">
        <f>INDEX('SO Januari 2026 rev.2'!$B$6:$BK$51,MATCH(B43,'SO Januari 2026 rev.2'!$B$6:$B$51,0),MATCH($BT$3,'SO Januari 2026 rev.2'!$B$5:$XK$5,0))</f>
        <v>5500</v>
      </c>
      <c r="BU43" s="421">
        <f ca="1">INDEX('Summary sales'!$A$6:$CA$50,MATCH($B43,'Summary sales'!$A$6:$A$50,0),MATCH($BT$3,'Summary sales'!$A$7:$CA$7,0))</f>
        <v>5357.18</v>
      </c>
      <c r="BV43" s="421">
        <f t="shared" ca="1" si="1686"/>
        <v>-142.81999999999971</v>
      </c>
      <c r="BW43" s="706">
        <f t="shared" ca="1" si="1687"/>
        <v>0.97403272727272727</v>
      </c>
      <c r="BX43" s="421">
        <f>INDEX('SO Januari 2026 rev.2'!$B$6:$BK$51,MATCH(B43,'SO Januari 2026 rev.2'!$B$6:$B$51,0),MATCH($BX$3,'SO Januari 2026 rev.2'!$B$5:$XK$5,0))</f>
        <v>70.054838709677327</v>
      </c>
      <c r="BY43" s="421">
        <f>INDEX('Summary sales'!$A$6:$CA$50,MATCH($B43,'Summary sales'!$A$6:$A$50,0),MATCH($BX$3,'Summary sales'!$A$7:$CA$7,0))</f>
        <v>0</v>
      </c>
      <c r="BZ43" s="421">
        <f t="shared" si="1688"/>
        <v>-70.054838709677327</v>
      </c>
      <c r="CA43" s="706">
        <f t="shared" si="1689"/>
        <v>0</v>
      </c>
      <c r="CB43" s="421">
        <f>INDEX('SO Januari 2026 rev.2'!$B$6:$BK$51,MATCH(B43,'SO Januari 2026 rev.2'!$B$6:$B$51,0),MATCH($CB$3,'SO Januari 2026 rev.2'!$B$5:$XK$5,0))</f>
        <v>89.451612903225808</v>
      </c>
      <c r="CC43" s="421">
        <f>INDEX('Summary sales'!$A$6:$CA$50,MATCH($B43,'Summary sales'!$A$6:$A$50,0),MATCH($CB$3,'Summary sales'!$A$7:$CA$7,0))</f>
        <v>87.530000000013388</v>
      </c>
      <c r="CD43" s="421">
        <f t="shared" si="1690"/>
        <v>-1.9216129032124201</v>
      </c>
      <c r="CE43" s="706">
        <f t="shared" si="1691"/>
        <v>0.97851785070335917</v>
      </c>
      <c r="CF43" s="421">
        <f>INDEX('SO Januari 2026 rev.2'!$B$6:$BK$51,MATCH(B43,'SO Januari 2026 rev.2'!$B$6:$B$51,0),MATCH($CF$3,'SO Januari 2026 rev.2'!$B$5:$XK$5,0))</f>
        <v>3500</v>
      </c>
      <c r="CG43" s="421">
        <f>INDEX('Summary sales'!$A$6:$CA$50,MATCH($B43,'Summary sales'!$A$6:$A$50,0),MATCH($CF$3,'Summary sales'!$A$7:$CA$7,0))</f>
        <v>3305.5</v>
      </c>
      <c r="CH43" s="421">
        <f t="shared" si="1692"/>
        <v>-194.5</v>
      </c>
      <c r="CI43" s="706">
        <f t="shared" si="1693"/>
        <v>0.9444285714285714</v>
      </c>
      <c r="CJ43" s="421">
        <f>INDEX('SO Januari 2026 rev.2'!$B$6:$BK$51,MATCH(B43,'SO Januari 2026 rev.2'!$B$6:$B$51,0),MATCH($CJ$3,'SO Januari 2026 rev.2'!$B$5:$XK$5,0))</f>
        <v>0</v>
      </c>
      <c r="CK43" s="421">
        <f>INDEX('Summary sales'!$A$6:$CA$50,MATCH($B43,'Summary sales'!$A$6:$A$50,0),MATCH($CJ$3,'Summary sales'!$A$7:$CA$7,0))</f>
        <v>0</v>
      </c>
      <c r="CL43" s="421">
        <f t="shared" si="1694"/>
        <v>0</v>
      </c>
      <c r="CM43" s="706" t="e">
        <f t="shared" si="1695"/>
        <v>#DIV/0!</v>
      </c>
      <c r="CN43" s="421">
        <f>INDEX('SO Januari 2026 rev.2'!$B$6:$BK$51,MATCH(B43,'SO Januari 2026 rev.2'!$B$6:$B$51,0),MATCH($CN$3,'SO Januari 2026 rev.2'!$B$5:$XK$5,0))</f>
        <v>2901.4806451612722</v>
      </c>
      <c r="CO43" s="421">
        <f>INDEX('Summary sales'!$A$6:$CA$50,MATCH($B43,'Summary sales'!$A$6:$A$50,0),MATCH($CN$3,'Summary sales'!$A$7:$CA$7,0))</f>
        <v>3342.2999999998137</v>
      </c>
      <c r="CP43" s="421">
        <f t="shared" si="1696"/>
        <v>440.81935483854159</v>
      </c>
      <c r="CQ43" s="706">
        <f t="shared" si="1697"/>
        <v>1.1519291040502666</v>
      </c>
      <c r="CR43" s="421">
        <f>INDEX('SO Januari 2026 rev.2'!$B$6:$BK$51,MATCH(B43,'SO Januari 2026 rev.2'!$B$6:$B$51,0),MATCH($CR$3,'SO Januari 2026 rev.2'!$B$5:$XK$5,0))</f>
        <v>3500</v>
      </c>
      <c r="CS43" s="421">
        <f>INDEX('Summary sales'!$A$6:$CA$50,MATCH($B43,'Summary sales'!$A$6:$A$50,0),MATCH($CR$3,'Summary sales'!$A$7:$CA$7,0))</f>
        <v>2250.140000000014</v>
      </c>
      <c r="CT43" s="421">
        <f t="shared" si="1698"/>
        <v>-1249.859999999986</v>
      </c>
      <c r="CU43" s="706">
        <f t="shared" si="1699"/>
        <v>0.64289714285714683</v>
      </c>
      <c r="CV43" s="421">
        <f>INDEX('SO Januari 2026 rev.2'!$B$6:$BK$51,MATCH(B43,'SO Januari 2026 rev.2'!$B$6:$B$51,0),MATCH($CV$3,'SO Januari 2026 rev.2'!$B$5:$XK$5,0))</f>
        <v>0</v>
      </c>
      <c r="CW43" s="421">
        <f>INDEX('Summary sales'!$A$6:$CA$50,MATCH($B43,'Summary sales'!$A$6:$A$50,0),MATCH($CV$3,'Summary sales'!$A$7:$CA$7,0))</f>
        <v>0</v>
      </c>
      <c r="CX43" s="421">
        <f t="shared" si="1700"/>
        <v>0</v>
      </c>
      <c r="CY43" s="706" t="e">
        <f t="shared" si="1701"/>
        <v>#DIV/0!</v>
      </c>
      <c r="CZ43" s="421">
        <f>INDEX('SO Januari 2026 rev.2'!$B$6:$BK$51,MATCH(B43,'SO Januari 2026 rev.2'!$B$6:$B$51,0),MATCH($CZ$3,'SO Januari 2026 rev.2'!$B$5:$XK$5,0))</f>
        <v>11659.554548387085</v>
      </c>
      <c r="DA43" s="421">
        <f>INDEX('Summary sales'!$A$6:$CA$50,MATCH($B43,'Summary sales'!$A$6:$A$50,0),MATCH($CZ$3,'Summary sales'!$A$7:$CA$7,0))</f>
        <v>14137.097000002861</v>
      </c>
      <c r="DB43" s="421">
        <f t="shared" si="1702"/>
        <v>2477.5424516157764</v>
      </c>
      <c r="DC43" s="706">
        <f t="shared" si="1703"/>
        <v>1.2124903178190891</v>
      </c>
      <c r="DD43" s="421">
        <f>INDEX('SO Januari 2026 rev.2'!$B$6:$BK$51,MATCH(B43,'SO Januari 2026 rev.2'!$B$6:$B$51,0),MATCH($DD$3,'SO Januari 2026 rev.2'!$B$5:$XK$5,0))</f>
        <v>2020.8603225806428</v>
      </c>
      <c r="DE43" s="421">
        <f>INDEX('Summary sales'!$A$6:$CA$50,MATCH($B43,'Summary sales'!$A$6:$A$50,0),MATCH($DD$3,'Summary sales'!$A$7:$CA$7,0))</f>
        <v>2501.070000000298</v>
      </c>
      <c r="DF43" s="421">
        <f t="shared" si="1704"/>
        <v>480.20967741965524</v>
      </c>
      <c r="DG43" s="706">
        <f t="shared" si="1705"/>
        <v>1.2376263574745365</v>
      </c>
      <c r="DH43" s="421">
        <f>INDEX('SO Januari 2026 rev.2'!$B$6:$BK$51,MATCH(B43,'SO Januari 2026 rev.2'!$B$6:$B$51,0),MATCH($DH$3,'SO Januari 2026 rev.2'!$B$5:$XK$5,0))</f>
        <v>678.69999999999845</v>
      </c>
      <c r="DI43" s="421">
        <f>INDEX('Summary sales'!$A$6:$CA$50,MATCH($B43,'Summary sales'!$A$6:$A$50,0),MATCH($DH$3,'Summary sales'!$A$7:$CA$7,0))</f>
        <v>928.53999999992084</v>
      </c>
      <c r="DJ43" s="421">
        <f t="shared" si="1706"/>
        <v>249.83999999992238</v>
      </c>
      <c r="DK43" s="706">
        <f t="shared" si="1707"/>
        <v>1.3681155149549475</v>
      </c>
      <c r="DL43" s="421">
        <f>INDEX('SO Januari 2026 rev.2'!$B$6:$BK$51,MATCH(B43,'SO Januari 2026 rev.2'!$B$6:$B$51,0),MATCH($DL$3,'SO Januari 2026 rev.2'!$B$5:$XK$5,0))</f>
        <v>7121.8519354838754</v>
      </c>
      <c r="DM43" s="421">
        <f>INDEX('Summary sales'!$A$6:$CA$50,MATCH($B43,'Summary sales'!$A$6:$A$50,0),MATCH($DL$3,'Summary sales'!$A$7:$CA$7,0))</f>
        <v>4895</v>
      </c>
      <c r="DN43" s="421">
        <f t="shared" si="1708"/>
        <v>-2226.8519354838754</v>
      </c>
      <c r="DO43" s="706">
        <f t="shared" si="1709"/>
        <v>0.68732122548226249</v>
      </c>
      <c r="DP43" s="421">
        <f>INDEX('SO Januari 2026 rev.2'!$B$6:$BK$51,MATCH(B43,'SO Januari 2026 rev.2'!$B$6:$B$51,0),MATCH($DP$3,'SO Januari 2026 rev.2'!$B$5:$XK$5,0))</f>
        <v>2943.876774193548</v>
      </c>
      <c r="DQ43" s="421">
        <f>INDEX('Summary sales'!$A$6:$CA$50,MATCH($B43,'Summary sales'!$A$6:$A$50,0),MATCH($DP$3,'Summary sales'!$A$7:$CA$7,0))</f>
        <v>0</v>
      </c>
      <c r="DR43" s="421">
        <f t="shared" si="1710"/>
        <v>-2943.876774193548</v>
      </c>
      <c r="DS43" s="706">
        <f t="shared" si="1711"/>
        <v>0</v>
      </c>
      <c r="DT43" s="421">
        <f>INDEX('SO Januari 2026 rev.2'!$B$6:$BK$51,MATCH(B43,'SO Januari 2026 rev.2'!$B$6:$B$51,0),MATCH($DT$3,'SO Januari 2026 rev.2'!$B$5:$XK$5,0))</f>
        <v>2043.2745161290325</v>
      </c>
      <c r="DU43" s="421">
        <f>INDEX('Summary sales'!$A$6:$CA$50,MATCH($B43,'Summary sales'!$A$6:$A$50,0),MATCH($DT$3,'Summary sales'!$A$7:$CA$7,0))</f>
        <v>1414.4599999999627</v>
      </c>
      <c r="DV43" s="421">
        <f t="shared" si="1712"/>
        <v>-628.81451612906972</v>
      </c>
      <c r="DW43" s="706">
        <f t="shared" si="1713"/>
        <v>0.69225157404676396</v>
      </c>
      <c r="DX43" s="421">
        <f>INDEX('SO Januari 2026 rev.2'!$B$6:$BK$51,MATCH(B43,'SO Januari 2026 rev.2'!$B$6:$B$51,0),MATCH($DX$3,'SO Januari 2026 rev.2'!$B$5:$XK$5,0))</f>
        <v>1439.5303225806451</v>
      </c>
      <c r="DY43" s="421">
        <f>INDEX('Summary sales'!$A$6:$CA$50,MATCH($B43,'Summary sales'!$A$6:$A$50,0),MATCH($DX$3,'Summary sales'!$A$7:$CA$7,0))</f>
        <v>2105.6399999998976</v>
      </c>
      <c r="DZ43" s="421">
        <f t="shared" si="1714"/>
        <v>666.10967741925242</v>
      </c>
      <c r="EA43" s="706">
        <f t="shared" si="1715"/>
        <v>1.4627270901978071</v>
      </c>
      <c r="EB43" s="421">
        <f>INDEX('SO Januari 2026 rev.2'!$B$6:$BK$51,MATCH(B43,'SO Januari 2026 rev.2'!$B$6:$B$51,0),MATCH($EB$3,'SO Januari 2026 rev.2'!$B$5:$XK$5,0))</f>
        <v>260.97419354838746</v>
      </c>
      <c r="EC43" s="421">
        <f>INDEX('Summary sales'!$A$6:$CA$50,MATCH($B43,'Summary sales'!$A$6:$A$50,0),MATCH($EB$3,'Summary sales'!$A$7:$CA$7,0))</f>
        <v>646.34999999997672</v>
      </c>
      <c r="ED43" s="421">
        <f t="shared" si="1716"/>
        <v>385.37580645158926</v>
      </c>
      <c r="EE43" s="706">
        <f t="shared" si="1717"/>
        <v>2.4766816642356493</v>
      </c>
      <c r="EF43" s="421">
        <f>INDEX('SO Januari 2026 rev.2'!$B$6:$BK$51,MATCH(B43,'SO Januari 2026 rev.2'!$B$6:$B$51,0),MATCH($EF$3,'SO Januari 2026 rev.2'!$B$5:$XK$5,0))</f>
        <v>11007.047419354845</v>
      </c>
      <c r="EG43" s="421">
        <f>INDEX('Summary sales'!$A$6:$CA$50,MATCH($B43,'Summary sales'!$A$6:$A$50,0),MATCH($EF$3,'Summary sales'!$A$7:$CA$7,0))</f>
        <v>7551.230000000447</v>
      </c>
      <c r="EH43" s="421">
        <f t="shared" si="1718"/>
        <v>-3455.8174193543982</v>
      </c>
      <c r="EI43" s="706">
        <f t="shared" si="1719"/>
        <v>0.68603592882886355</v>
      </c>
      <c r="EJ43" s="421">
        <f>INDEX('SO Januari 2026 rev.2'!$B$6:$BK$51,MATCH(B43,'SO Januari 2026 rev.2'!$B$6:$B$51,0),MATCH($EJ$3,'SO Januari 2026 rev.2'!$B$5:$XK$5,0))</f>
        <v>2999.5448387096776</v>
      </c>
      <c r="EK43" s="421">
        <f>INDEX('Summary sales'!$A$6:$CA$50,MATCH($B43,'Summary sales'!$A$6:$A$50,0),MATCH($EJ$3,'Summary sales'!$A$7:$CA$7,0))</f>
        <v>2383.0900000000838</v>
      </c>
      <c r="EL43" s="421">
        <f t="shared" si="1720"/>
        <v>-616.45483870959379</v>
      </c>
      <c r="EM43" s="706">
        <f t="shared" si="1721"/>
        <v>0.79448387276825116</v>
      </c>
      <c r="EN43" s="421">
        <f>INDEX('SO Januari 2026 rev.2'!$B$6:$BK$51,MATCH(B43,'SO Januari 2026 rev.2'!$B$6:$B$51,0),MATCH($EN$3,'SO Januari 2026 rev.2'!$B$5:$XK$5,0))</f>
        <v>3799.6741935483842</v>
      </c>
      <c r="EO43" s="421">
        <f>INDEX('Summary sales'!$A$6:$CA$50,MATCH($B43,'Summary sales'!$A$6:$A$50,0),MATCH($EN$3,'Summary sales'!$A$7:$CA$7,0))</f>
        <v>0</v>
      </c>
      <c r="EP43" s="421">
        <f t="shared" si="1722"/>
        <v>-3799.6741935483842</v>
      </c>
      <c r="EQ43" s="706">
        <f t="shared" si="1723"/>
        <v>0</v>
      </c>
      <c r="ER43" s="421">
        <f>INDEX('SO Januari 2026 rev.2'!$B$6:$BK$51,MATCH(B43,'SO Januari 2026 rev.2'!$B$6:$B$51,0),MATCH($ER$3,'SO Januari 2026 rev.2'!$B$5:$XK$5,0))</f>
        <v>5500</v>
      </c>
      <c r="ES43" s="421">
        <f>INDEX('Summary sales'!$A$6:$CA$50,MATCH(B43,'Summary sales'!$A$6:$A$50,0),MATCH($ER$3,'Summary sales'!$A$7:$CA$7,0))</f>
        <v>473.60999999998603</v>
      </c>
      <c r="ET43" s="421">
        <f t="shared" si="1724"/>
        <v>-5026.390000000014</v>
      </c>
      <c r="EU43" s="706">
        <f t="shared" si="1725"/>
        <v>8.6110909090906546E-2</v>
      </c>
      <c r="EV43" s="421">
        <f>INDEX('SO Januari 2026 rev.2'!$B$6:$BK$51,MATCH(B43,'SO Januari 2026 rev.2'!$B$6:$B$51,0),MATCH($EV$3,'SO Januari 2026 rev.2'!$B$5:$XK$5,0))</f>
        <v>5776.689677419351</v>
      </c>
      <c r="EW43" s="421">
        <f>INDEX('Summary sales'!$A$6:$CA$50,MATCH($B43,'Summary sales'!$A$6:$A$50,0),MATCH($EV$3,'Summary sales'!$A$7:$CA$7,0))</f>
        <v>5344.9899999999907</v>
      </c>
      <c r="EX43" s="421">
        <f t="shared" si="1726"/>
        <v>-431.69967741936034</v>
      </c>
      <c r="EY43" s="706">
        <f t="shared" si="1727"/>
        <v>0.92526867435741922</v>
      </c>
      <c r="EZ43" s="421">
        <f>INDEX('SO Januari 2026 rev.2'!$B$6:$BK$51,MATCH(B43,'SO Januari 2026 rev.2'!$B$6:$B$51,0),MATCH($EZ$3,'SO Januari 2026 rev.2'!$B$5:$XK$5,0))</f>
        <v>24000</v>
      </c>
      <c r="FA43" s="421">
        <f>INDEX('Summary sales'!$A$6:$CA$50,MATCH($B43,'Summary sales'!$A$6:$A$50,0),MATCH($EZ$3,'Summary sales'!$A$7:$CA$7,0))</f>
        <v>8364.9400000004098</v>
      </c>
      <c r="FB43" s="421">
        <f t="shared" si="1728"/>
        <v>-15635.05999999959</v>
      </c>
      <c r="FC43" s="706">
        <f t="shared" si="1729"/>
        <v>0.34853916666668372</v>
      </c>
      <c r="FD43" s="421">
        <f>INDEX('SO Januari 2026 rev.2'!$B$6:$BK$51,MATCH(B43,'SO Januari 2026 rev.2'!$B$6:$B$51,0),MATCH($FD$3,'SO Januari 2026 rev.2'!$B$5:$XK$5,0))</f>
        <v>8000</v>
      </c>
      <c r="FE43" s="421">
        <f>INDEX('Summary sales'!$A$6:$CA$50,MATCH(B43,'Summary sales'!$A$6:$A$50,0),MATCH($FD$3,'Summary sales'!$A$7:$CA$7,0))</f>
        <v>7839.3100000000559</v>
      </c>
      <c r="FF43" s="421">
        <f t="shared" si="1730"/>
        <v>-160.68999999994412</v>
      </c>
      <c r="FG43" s="706">
        <f t="shared" si="1731"/>
        <v>0.97991375000000702</v>
      </c>
      <c r="FH43" s="421">
        <f>INDEX('SO Januari 2026 rev.2'!$B$6:$BK$51,MATCH(B43,'SO Januari 2026 rev.2'!$B$6:$B$51,0),MATCH($FH$3,'SO Januari 2026 rev.2'!$B$5:$XK$5,0))</f>
        <v>2105.6477419354865</v>
      </c>
      <c r="FI43" s="421">
        <f>INDEX('Summary sales'!$A$6:$CA$50,MATCH(B43,'Summary sales'!$A$6:$A$50,0),MATCH($FH$3,'Summary sales'!$A$7:$CA$7,0))</f>
        <v>3532.2999999998137</v>
      </c>
      <c r="FJ43" s="421">
        <f t="shared" si="1732"/>
        <v>1426.6522580643273</v>
      </c>
      <c r="FK43" s="706">
        <f t="shared" si="1733"/>
        <v>1.6775360520430476</v>
      </c>
      <c r="FL43" s="421">
        <f>INDEX('SO Januari 2026 rev.2'!$B$6:$BK$51,MATCH(B43,'SO Januari 2026 rev.2'!$B$6:$B$51,0),MATCH($FL$3,'SO Januari 2026 rev.2'!$B$5:$XK$5,0))</f>
        <v>0</v>
      </c>
      <c r="FM43" s="421">
        <f>INDEX('Summary sales'!$A$6:$CA$50,MATCH(B43,'Summary sales'!$A$6:$A$50,0),MATCH($FL$3,'Summary sales'!$A$7:$CA$7,0))</f>
        <v>0</v>
      </c>
      <c r="FN43" s="421">
        <f t="shared" si="1734"/>
        <v>0</v>
      </c>
      <c r="FO43" s="706" t="e">
        <f t="shared" si="1735"/>
        <v>#DIV/0!</v>
      </c>
      <c r="FP43" s="421">
        <f>INDEX('SO Januari 2026 rev.2'!$B$6:$BK$51,MATCH(B43,'SO Januari 2026 rev.2'!$B$6:$B$51,0),MATCH($FP$3,'SO Januari 2026 rev.2'!$B$5:$XK$5,0))</f>
        <v>0</v>
      </c>
      <c r="FQ43" s="421">
        <f>INDEX('Summary sales'!$A$6:$CA$50,MATCH(B43,'Summary sales'!$A$6:$A$50,0),MATCH($FP$3,'Summary sales'!$A$7:$CA$7,0))</f>
        <v>0</v>
      </c>
      <c r="FR43" s="421">
        <f t="shared" si="1736"/>
        <v>0</v>
      </c>
      <c r="FS43" s="706" t="e">
        <f t="shared" si="1737"/>
        <v>#DIV/0!</v>
      </c>
      <c r="FT43" s="421">
        <f>INDEX('SO Januari 2026 rev.2'!$B$6:$BK$51,MATCH(B43,'SO Januari 2026 rev.2'!$B$6:$B$51,0),MATCH($FT$3,'SO Januari 2026 rev.2'!$B$5:$XK$5,0))</f>
        <v>726.8151612903232</v>
      </c>
      <c r="FU43" s="421">
        <f>INDEX('Summary sales'!$A$6:$CA$50,MATCH(B43,'Summary sales'!$A$6:$A$50,0),MATCH($FT$3,'Summary sales'!$A$7:$CA$7,0))</f>
        <v>760.6600000000326</v>
      </c>
      <c r="FV43" s="421">
        <f t="shared" si="1738"/>
        <v>33.844838709709393</v>
      </c>
      <c r="FW43" s="706">
        <f t="shared" si="1739"/>
        <v>1.0465659503437219</v>
      </c>
      <c r="FX43" s="421">
        <f>INDEX('SO Januari 2026 rev.2'!$B$6:$BK$51,MATCH(B43,'SO Januari 2026 rev.2'!$B$6:$B$51,0),MATCH($FX$3,'SO Januari 2026 rev.2'!$B$5:$XK$5,0))</f>
        <v>0</v>
      </c>
      <c r="FY43" s="421">
        <f>INDEX('Summary sales'!$A$6:$CA$50,MATCH(B43,'Summary sales'!$A$6:$A$50,0),MATCH($FX$3,'Summary sales'!$A$7:$CA$7,0))</f>
        <v>0</v>
      </c>
      <c r="FZ43" s="421">
        <f t="shared" si="1740"/>
        <v>0</v>
      </c>
      <c r="GA43" s="706" t="e">
        <f t="shared" si="1741"/>
        <v>#DIV/0!</v>
      </c>
      <c r="GB43" s="421">
        <f>INDEX('SO Januari 2026 rev.2'!$B$6:$BK$51,MATCH(B43,'SO Januari 2026 rev.2'!$B$6:$B$51,0),MATCH($GB$3,'SO Januari 2026 rev.2'!$B$5:$XK$5,0))</f>
        <v>3018.0416129032269</v>
      </c>
      <c r="GC43" s="421">
        <f>INDEX('Summary sales'!$A$6:$CA$50,MATCH(B43,'Summary sales'!$A$6:$A$50,0),MATCH($GB$3,'Summary sales'!$A$7:$CA$7,0))</f>
        <v>2784.3599999998696</v>
      </c>
      <c r="GD43" s="421">
        <f t="shared" si="1742"/>
        <v>-233.68161290335729</v>
      </c>
      <c r="GE43" s="706">
        <f t="shared" si="1743"/>
        <v>0.92257177240224808</v>
      </c>
      <c r="GF43" s="421">
        <f>INDEX('SO Januari 2026 rev.2'!$B$6:$BK$51,MATCH(B43,'SO Januari 2026 rev.2'!$B$6:$B$51,0),MATCH($GF$3,'SO Januari 2026 rev.2'!$B$5:$XK$5,0))</f>
        <v>2044.9996774193546</v>
      </c>
      <c r="GG43" s="421">
        <f>INDEX('Summary sales'!$A$6:$CA$50,MATCH(B43,'Summary sales'!$A$6:$A$50,0),MATCH($GF$3,'Summary sales'!$A$7:$CA$7,0))</f>
        <v>1683.1700000001583</v>
      </c>
      <c r="GH43" s="421">
        <f t="shared" si="1744"/>
        <v>-361.82967741919629</v>
      </c>
      <c r="GI43" s="706">
        <f t="shared" si="1745"/>
        <v>0.8230661445014017</v>
      </c>
      <c r="GJ43" s="421">
        <f>INDEX('SO Januari 2026 rev.2'!$B$6:$BK$51,MATCH(B43,'SO Januari 2026 rev.2'!$B$6:$B$51,0),MATCH($GJ$3,'SO Januari 2026 rev.2'!$B$5:$XK$5,0))</f>
        <v>369.61070967741654</v>
      </c>
      <c r="GK43" s="421">
        <f>INDEX('Summary sales'!$A$6:$CA$50,MATCH(B43,'Summary sales'!$A$6:$A$50,0),MATCH($GJ$3,'Summary sales'!$A$7:$CA$7,0))</f>
        <v>292.42799999995623</v>
      </c>
      <c r="GL43" s="421">
        <f t="shared" si="1746"/>
        <v>-77.182709677460309</v>
      </c>
      <c r="GM43" s="706">
        <f t="shared" si="1747"/>
        <v>0.79117837320021733</v>
      </c>
      <c r="GN43" s="421">
        <f>INDEX('SO Januari 2026 rev.2'!$B$6:$BK$51,MATCH(B43,'SO Januari 2026 rev.2'!$B$6:$B$51,0),MATCH($GN$3,'SO Januari 2026 rev.2'!$B$5:$XK$5,0))</f>
        <v>0</v>
      </c>
      <c r="GO43" s="421">
        <f>INDEX('Summary sales'!$A$6:$CA$50,MATCH(B43,'Summary sales'!$A$6:$A$50,0),MATCH($GN$3,'Summary sales'!$A$7:$CA$7,0))</f>
        <v>0</v>
      </c>
      <c r="GP43" s="421">
        <f t="shared" si="1748"/>
        <v>0</v>
      </c>
      <c r="GQ43" s="706" t="e">
        <f t="shared" si="1749"/>
        <v>#DIV/0!</v>
      </c>
      <c r="GR43" s="421">
        <f>INDEX('SO Januari 2026 rev.2'!$B$6:$BK$51,MATCH(B43,'SO Januari 2026 rev.2'!$B$6:$B$51,0),MATCH($GR$3,'SO Januari 2026 rev.2'!$B$5:$XK$5,0))</f>
        <v>3500</v>
      </c>
      <c r="GS43" s="421">
        <f>INDEX('Summary sales'!$A$6:$CA$50,MATCH($B43,'Summary sales'!$A$6:$A$50,0),MATCH($GR$3,'Summary sales'!$A$7:$CA$7,0))</f>
        <v>5083.6260000001639</v>
      </c>
      <c r="GT43" s="421">
        <f t="shared" si="1750"/>
        <v>1583.6260000001639</v>
      </c>
      <c r="GU43" s="706">
        <f t="shared" si="1751"/>
        <v>1.4524645714286182</v>
      </c>
      <c r="GV43" s="421">
        <f>INDEX('SO Januari 2026 rev.2'!$B$6:$BK$51,MATCH(B43,'SO Januari 2026 rev.2'!$B$6:$B$51,0),MATCH($GV$3,'SO Januari 2026 rev.2'!$B$5:$XK$5,0))</f>
        <v>1121.900322580635</v>
      </c>
      <c r="GW43" s="421">
        <f>INDEX('Summary sales'!$A$6:$CA$50,MATCH($B43,'Summary sales'!$A$6:$A$50,0),MATCH($GV$3,'Summary sales'!$A$7:$CA$7,0))</f>
        <v>560.02000000001863</v>
      </c>
      <c r="GX43" s="421">
        <f t="shared" si="1752"/>
        <v>-561.88032258061639</v>
      </c>
      <c r="GY43" s="706">
        <f t="shared" si="1753"/>
        <v>0.49917090558619387</v>
      </c>
      <c r="GZ43" s="421">
        <f>INDEX('SO Januari 2026 rev.2'!$B$6:$BK$51,MATCH(B43,'SO Januari 2026 rev.2'!$B$6:$B$51,0),MATCH($GZ$3,'SO Januari 2026 rev.2'!$B$5:$XK$5,0))</f>
        <v>1500</v>
      </c>
      <c r="HA43" s="421">
        <f>INDEX('Summary sales'!$A$6:$CA$50,MATCH(B43,'Summary sales'!$A$6:$A$50,0),MATCH($GZ$3,'Summary sales'!$A$7:$CA$7,0))</f>
        <v>1720.6439999999711</v>
      </c>
      <c r="HB43" s="421">
        <f t="shared" si="1754"/>
        <v>220.64399999997113</v>
      </c>
      <c r="HC43" s="706">
        <f t="shared" si="1755"/>
        <v>1.1470959999999808</v>
      </c>
      <c r="HD43" s="421">
        <f>INDEX('SO Januari 2026 rev.2'!$B$6:$BK$51,MATCH(B43,'SO Januari 2026 rev.2'!$B$6:$B$51,0),MATCH($HD$3,'SO Januari 2026 rev.2'!$B$5:$XK$5,0))</f>
        <v>2549.7025806451697</v>
      </c>
      <c r="HE43" s="421">
        <f>INDEX('Summary sales'!$A$6:$CA$50,MATCH(B43,'Summary sales'!$A$6:$A$50,0),MATCH($HD$3,'Summary sales'!$A$7:$CA$7,0))</f>
        <v>4875.6399999996647</v>
      </c>
      <c r="HF43" s="421">
        <f t="shared" si="1756"/>
        <v>2325.937419354495</v>
      </c>
      <c r="HG43" s="706">
        <f t="shared" si="1757"/>
        <v>1.9122387203161344</v>
      </c>
      <c r="HH43" s="421">
        <f>INDEX('SO Januari 2026 rev.2'!$B$6:$BK$51,MATCH(B43,'SO Januari 2026 rev.2'!$B$6:$B$51,0),MATCH($HH$3,'SO Januari 2026 rev.2'!$B$5:$XK$5,0))</f>
        <v>0</v>
      </c>
      <c r="HI43" s="421">
        <f>INDEX('Summary sales'!$A$6:$CA$50,MATCH(B43,'Summary sales'!$A$6:$A$50,0),MATCH($HH$3,'Summary sales'!$A$7:$CA$7,0))</f>
        <v>0</v>
      </c>
      <c r="HJ43" s="421">
        <f t="shared" si="1758"/>
        <v>0</v>
      </c>
      <c r="HK43" s="707" t="e">
        <f t="shared" si="1759"/>
        <v>#DIV/0!</v>
      </c>
    </row>
    <row r="44" spans="1:219" ht="15" customHeight="1">
      <c r="A44" s="770"/>
      <c r="B44" s="465" t="s">
        <v>18</v>
      </c>
      <c r="C44" s="462"/>
      <c r="D44" s="708">
        <f>SUM(D38:D43)</f>
        <v>993032.82232258038</v>
      </c>
      <c r="E44" s="708">
        <f t="shared" ref="E44:BP44" ca="1" si="1760">SUM(E38:E43)</f>
        <v>970389.69000000285</v>
      </c>
      <c r="F44" s="708">
        <f t="shared" ca="1" si="1760"/>
        <v>-22643.132322577498</v>
      </c>
      <c r="G44" s="709">
        <f ca="1">AVERAGE(G38:G43)</f>
        <v>0.97719800210669983</v>
      </c>
      <c r="H44" s="708">
        <f t="shared" si="1760"/>
        <v>4873.0200000000041</v>
      </c>
      <c r="I44" s="708">
        <f t="shared" si="1760"/>
        <v>7197.8700000001118</v>
      </c>
      <c r="J44" s="708">
        <f t="shared" si="1760"/>
        <v>2324.8500000001081</v>
      </c>
      <c r="K44" s="709">
        <f>AVERAGE(K38:K43)</f>
        <v>1.477086078037871</v>
      </c>
      <c r="L44" s="708">
        <f t="shared" si="1760"/>
        <v>18000</v>
      </c>
      <c r="M44" s="708">
        <f t="shared" si="1760"/>
        <v>16036.210000000894</v>
      </c>
      <c r="N44" s="708">
        <f t="shared" si="1760"/>
        <v>-1963.7899999991059</v>
      </c>
      <c r="O44" s="709">
        <f>AVERAGE(O38:O43)</f>
        <v>0.89090055555560521</v>
      </c>
      <c r="P44" s="708">
        <f t="shared" si="1760"/>
        <v>6778.387741935514</v>
      </c>
      <c r="Q44" s="708">
        <f t="shared" si="1760"/>
        <v>6578.9399999999441</v>
      </c>
      <c r="R44" s="708">
        <f t="shared" si="1760"/>
        <v>-199.44774193556987</v>
      </c>
      <c r="S44" s="709">
        <f>AVERAGE(S38:S43)</f>
        <v>0.97057593198724001</v>
      </c>
      <c r="T44" s="708">
        <f t="shared" si="1760"/>
        <v>19695.096774193593</v>
      </c>
      <c r="U44" s="708">
        <f t="shared" si="1760"/>
        <v>21796.579999999609</v>
      </c>
      <c r="V44" s="708">
        <f t="shared" si="1760"/>
        <v>2101.4832258060142</v>
      </c>
      <c r="W44" s="709">
        <f>AVERAGE(W38:W43)</f>
        <v>1.1067008326945407</v>
      </c>
      <c r="X44" s="708">
        <f t="shared" si="1760"/>
        <v>3864.1238709677446</v>
      </c>
      <c r="Y44" s="708">
        <f t="shared" si="1760"/>
        <v>3247.2399999999907</v>
      </c>
      <c r="Z44" s="708">
        <f t="shared" si="1760"/>
        <v>-616.88387096775386</v>
      </c>
      <c r="AA44" s="709">
        <f>AVERAGE(AA38:AA43)</f>
        <v>0.84035608288787611</v>
      </c>
      <c r="AB44" s="708">
        <f t="shared" si="1760"/>
        <v>33000</v>
      </c>
      <c r="AC44" s="708">
        <f t="shared" si="1760"/>
        <v>34812.310000000522</v>
      </c>
      <c r="AD44" s="708">
        <f t="shared" si="1760"/>
        <v>1812.3100000005215</v>
      </c>
      <c r="AE44" s="709">
        <f>AVERAGE(AE38:AE43)</f>
        <v>1.0549184848485007</v>
      </c>
      <c r="AF44" s="708">
        <f t="shared" si="1760"/>
        <v>1001.8238709677413</v>
      </c>
      <c r="AG44" s="708">
        <f t="shared" si="1760"/>
        <v>3435.3600000000151</v>
      </c>
      <c r="AH44" s="708">
        <f t="shared" si="1760"/>
        <v>2433.5361290322739</v>
      </c>
      <c r="AI44" s="709">
        <f>AVERAGE(AI38:AI43)</f>
        <v>3.429105753570763</v>
      </c>
      <c r="AJ44" s="708">
        <f t="shared" si="1760"/>
        <v>3622.5793548386928</v>
      </c>
      <c r="AK44" s="708">
        <f t="shared" si="1760"/>
        <v>4871.0100000000093</v>
      </c>
      <c r="AL44" s="708">
        <f t="shared" si="1760"/>
        <v>1248.4306451613161</v>
      </c>
      <c r="AM44" s="709">
        <f>AVERAGE(AM38:AM43)</f>
        <v>1.3446247888245104</v>
      </c>
      <c r="AN44" s="708">
        <f t="shared" si="1760"/>
        <v>4039.6529032258022</v>
      </c>
      <c r="AO44" s="708">
        <f t="shared" si="1760"/>
        <v>3826.6900000000605</v>
      </c>
      <c r="AP44" s="708">
        <f t="shared" si="1760"/>
        <v>-212.96290322574168</v>
      </c>
      <c r="AQ44" s="709">
        <f>AVERAGE(AQ38:AQ43)</f>
        <v>0.94728188081315512</v>
      </c>
      <c r="AR44" s="708">
        <f t="shared" si="1760"/>
        <v>27085.19419354837</v>
      </c>
      <c r="AS44" s="708">
        <f t="shared" si="1760"/>
        <v>37326.950000001118</v>
      </c>
      <c r="AT44" s="708">
        <f t="shared" si="1760"/>
        <v>10241.755806452744</v>
      </c>
      <c r="AU44" s="709">
        <f>AVERAGE(AU38:AU43)</f>
        <v>1.3781311565745504</v>
      </c>
      <c r="AV44" s="708">
        <f t="shared" si="1760"/>
        <v>40938.373548387128</v>
      </c>
      <c r="AW44" s="708">
        <f t="shared" ca="1" si="1760"/>
        <v>21616.009999999776</v>
      </c>
      <c r="AX44" s="708">
        <f t="shared" ca="1" si="1760"/>
        <v>-19322.363548387351</v>
      </c>
      <c r="AY44" s="709">
        <f ca="1">AVERAGE(AY38:AY43)</f>
        <v>0.5280134046959809</v>
      </c>
      <c r="AZ44" s="708">
        <f t="shared" si="1760"/>
        <v>17245.958709677416</v>
      </c>
      <c r="BA44" s="708">
        <f t="shared" si="1760"/>
        <v>10629.669999999925</v>
      </c>
      <c r="BB44" s="708">
        <f t="shared" si="1760"/>
        <v>-6616.2887096774921</v>
      </c>
      <c r="BC44" s="709">
        <f>AVERAGE(BC38:BC43)</f>
        <v>0.61635715235913091</v>
      </c>
      <c r="BD44" s="708">
        <f t="shared" si="1760"/>
        <v>3000</v>
      </c>
      <c r="BE44" s="708">
        <f t="shared" si="1760"/>
        <v>423.18999999999994</v>
      </c>
      <c r="BF44" s="708">
        <f t="shared" si="1760"/>
        <v>-2576.8100000000004</v>
      </c>
      <c r="BG44" s="709">
        <f>AVERAGE(BG38:BG43)</f>
        <v>0.14106333333333332</v>
      </c>
      <c r="BH44" s="708">
        <f t="shared" si="1760"/>
        <v>21600</v>
      </c>
      <c r="BI44" s="708">
        <f t="shared" si="1760"/>
        <v>7594.3400000000838</v>
      </c>
      <c r="BJ44" s="708">
        <f t="shared" si="1760"/>
        <v>-14005.659999999916</v>
      </c>
      <c r="BK44" s="709">
        <f>AVERAGE(BK38:BK43)</f>
        <v>0.35158981481481871</v>
      </c>
      <c r="BL44" s="708">
        <f t="shared" si="1760"/>
        <v>52236.342580645156</v>
      </c>
      <c r="BM44" s="708">
        <f t="shared" si="1760"/>
        <v>60724.229999999981</v>
      </c>
      <c r="BN44" s="708">
        <f t="shared" si="1760"/>
        <v>8487.8874193548327</v>
      </c>
      <c r="BO44" s="709">
        <f>AVERAGE(BO38:BO43)</f>
        <v>1.1624900787464358</v>
      </c>
      <c r="BP44" s="708">
        <f t="shared" si="1760"/>
        <v>5556.5669032258065</v>
      </c>
      <c r="BQ44" s="708">
        <f t="shared" ref="BQ44:EB44" si="1761">SUM(BQ38:BQ43)</f>
        <v>5778.0840000000317</v>
      </c>
      <c r="BR44" s="708">
        <f t="shared" si="1761"/>
        <v>221.51709677422423</v>
      </c>
      <c r="BS44" s="709">
        <f>AVERAGE(BS38:BS43)</f>
        <v>1.0398658201425821</v>
      </c>
      <c r="BT44" s="708">
        <f t="shared" si="1761"/>
        <v>33000</v>
      </c>
      <c r="BU44" s="708">
        <f t="shared" ca="1" si="1761"/>
        <v>25027.86</v>
      </c>
      <c r="BV44" s="708">
        <f t="shared" ca="1" si="1761"/>
        <v>-7972.1399999999994</v>
      </c>
      <c r="BW44" s="709">
        <f ca="1">AVERAGE(BW38:BW43)</f>
        <v>0.75842000000000009</v>
      </c>
      <c r="BX44" s="708">
        <f t="shared" si="1761"/>
        <v>420.32903225806393</v>
      </c>
      <c r="BY44" s="708">
        <f t="shared" si="1761"/>
        <v>512.19999999999709</v>
      </c>
      <c r="BZ44" s="708">
        <f t="shared" si="1761"/>
        <v>91.870967741933143</v>
      </c>
      <c r="CA44" s="709">
        <f>AVERAGE(CA38:CA43)</f>
        <v>1.2185691700818047</v>
      </c>
      <c r="CB44" s="708">
        <f t="shared" si="1761"/>
        <v>536.70967741935488</v>
      </c>
      <c r="CC44" s="708">
        <f t="shared" si="1761"/>
        <v>357.9600000000064</v>
      </c>
      <c r="CD44" s="708">
        <f t="shared" si="1761"/>
        <v>-178.74967741934842</v>
      </c>
      <c r="CE44" s="709">
        <f>AVERAGE(CE38:CE43)</f>
        <v>0.66695275874505333</v>
      </c>
      <c r="CF44" s="708">
        <f t="shared" si="1761"/>
        <v>21000</v>
      </c>
      <c r="CG44" s="708">
        <f t="shared" si="1761"/>
        <v>19280.399999999907</v>
      </c>
      <c r="CH44" s="708">
        <f t="shared" si="1761"/>
        <v>-1719.6000000000931</v>
      </c>
      <c r="CI44" s="709">
        <f>AVERAGE(CI38:CI43)</f>
        <v>0.91811428571428133</v>
      </c>
      <c r="CJ44" s="708">
        <f t="shared" si="1761"/>
        <v>0</v>
      </c>
      <c r="CK44" s="708">
        <f t="shared" si="1761"/>
        <v>0</v>
      </c>
      <c r="CL44" s="708">
        <f t="shared" si="1761"/>
        <v>0</v>
      </c>
      <c r="CM44" s="709" t="e">
        <f>AVERAGE(CM38:CM43)</f>
        <v>#DIV/0!</v>
      </c>
      <c r="CN44" s="708">
        <f t="shared" si="1761"/>
        <v>17408.883870967631</v>
      </c>
      <c r="CO44" s="708">
        <f t="shared" si="1761"/>
        <v>25707</v>
      </c>
      <c r="CP44" s="708">
        <f t="shared" si="1761"/>
        <v>8298.1161290323671</v>
      </c>
      <c r="CQ44" s="709">
        <f>AVERAGE(CQ38:CQ43)</f>
        <v>1.4766598588707305</v>
      </c>
      <c r="CR44" s="708">
        <f t="shared" si="1761"/>
        <v>21000</v>
      </c>
      <c r="CS44" s="708">
        <f t="shared" si="1761"/>
        <v>22673.549999999988</v>
      </c>
      <c r="CT44" s="708">
        <f t="shared" si="1761"/>
        <v>1673.5499999999884</v>
      </c>
      <c r="CU44" s="709">
        <f>AVERAGE(CU38:CU43)</f>
        <v>1.0796928571428568</v>
      </c>
      <c r="CV44" s="708">
        <f t="shared" si="1761"/>
        <v>0</v>
      </c>
      <c r="CW44" s="708">
        <f t="shared" si="1761"/>
        <v>0</v>
      </c>
      <c r="CX44" s="708">
        <f t="shared" si="1761"/>
        <v>0</v>
      </c>
      <c r="CY44" s="709" t="e">
        <f>AVERAGE(CY38:CY43)</f>
        <v>#DIV/0!</v>
      </c>
      <c r="CZ44" s="708">
        <f t="shared" si="1761"/>
        <v>69957.327290322501</v>
      </c>
      <c r="DA44" s="708">
        <f t="shared" si="1761"/>
        <v>85955.509999997914</v>
      </c>
      <c r="DB44" s="708">
        <f t="shared" si="1761"/>
        <v>15998.182709675406</v>
      </c>
      <c r="DC44" s="709">
        <f>AVERAGE(DC38:DC43)</f>
        <v>1.2286848758998901</v>
      </c>
      <c r="DD44" s="708">
        <f t="shared" si="1761"/>
        <v>12125.161935483859</v>
      </c>
      <c r="DE44" s="708">
        <f t="shared" si="1761"/>
        <v>13104.419999999925</v>
      </c>
      <c r="DF44" s="708">
        <f t="shared" si="1761"/>
        <v>979.25806451606877</v>
      </c>
      <c r="DG44" s="709">
        <f>AVERAGE(DG38:DG43)</f>
        <v>1.0807624730891474</v>
      </c>
      <c r="DH44" s="708">
        <f t="shared" si="1761"/>
        <v>4072.1999999999907</v>
      </c>
      <c r="DI44" s="708">
        <f t="shared" si="1761"/>
        <v>4534.0699999999488</v>
      </c>
      <c r="DJ44" s="708">
        <f t="shared" si="1761"/>
        <v>461.86999999995805</v>
      </c>
      <c r="DK44" s="709">
        <f>AVERAGE(DK38:DK43)</f>
        <v>1.113420264230627</v>
      </c>
      <c r="DL44" s="708">
        <f t="shared" si="1761"/>
        <v>42731.11161290326</v>
      </c>
      <c r="DM44" s="708">
        <f t="shared" si="1761"/>
        <v>41922.070000000298</v>
      </c>
      <c r="DN44" s="708">
        <f t="shared" si="1761"/>
        <v>-809.04161290295451</v>
      </c>
      <c r="DO44" s="709">
        <f>AVERAGE(DO38:DO43)</f>
        <v>0.98106668461536939</v>
      </c>
      <c r="DP44" s="708">
        <f t="shared" si="1761"/>
        <v>17663.260645161288</v>
      </c>
      <c r="DQ44" s="708">
        <f t="shared" si="1761"/>
        <v>16453.859999999986</v>
      </c>
      <c r="DR44" s="708">
        <f t="shared" si="1761"/>
        <v>-1209.4006451613022</v>
      </c>
      <c r="DS44" s="709">
        <f>AVERAGE(DS38:DS43)</f>
        <v>0.93153015915594228</v>
      </c>
      <c r="DT44" s="708">
        <f t="shared" si="1761"/>
        <v>12259.647096774195</v>
      </c>
      <c r="DU44" s="708">
        <f t="shared" si="1761"/>
        <v>8325.6100000001024</v>
      </c>
      <c r="DV44" s="708">
        <f t="shared" si="1761"/>
        <v>-3934.0370967740919</v>
      </c>
      <c r="DW44" s="709">
        <f>AVERAGE(DW38:DW43)</f>
        <v>0.67910682373481768</v>
      </c>
      <c r="DX44" s="708">
        <f t="shared" si="1761"/>
        <v>8637.1819354838717</v>
      </c>
      <c r="DY44" s="708">
        <f t="shared" si="1761"/>
        <v>12015.099999999977</v>
      </c>
      <c r="DZ44" s="708">
        <f t="shared" si="1761"/>
        <v>3377.9180645161059</v>
      </c>
      <c r="EA44" s="709">
        <f>AVERAGE(EA38:EA43)</f>
        <v>1.3910902988668921</v>
      </c>
      <c r="EB44" s="708">
        <f t="shared" si="1761"/>
        <v>1565.845161290325</v>
      </c>
      <c r="EC44" s="708">
        <f t="shared" ref="EC44:GN44" si="1762">SUM(EC38:EC43)</f>
        <v>9053.4899999999907</v>
      </c>
      <c r="ED44" s="708">
        <f t="shared" si="1762"/>
        <v>7487.6448387096661</v>
      </c>
      <c r="EE44" s="709">
        <f>AVERAGE(EE38:EE43)</f>
        <v>5.7818552075350276</v>
      </c>
      <c r="EF44" s="708">
        <f t="shared" si="1762"/>
        <v>66042.284516129075</v>
      </c>
      <c r="EG44" s="708">
        <f t="shared" si="1762"/>
        <v>55050.580000000075</v>
      </c>
      <c r="EH44" s="708">
        <f t="shared" si="1762"/>
        <v>-10991.704516128997</v>
      </c>
      <c r="EI44" s="709">
        <f>AVERAGE(EI38:EI43)</f>
        <v>0.83356565272292238</v>
      </c>
      <c r="EJ44" s="708">
        <f t="shared" si="1762"/>
        <v>17997.269032258064</v>
      </c>
      <c r="EK44" s="708">
        <f t="shared" si="1762"/>
        <v>14366.699999999953</v>
      </c>
      <c r="EL44" s="708">
        <f t="shared" si="1762"/>
        <v>-3630.5690322581122</v>
      </c>
      <c r="EM44" s="709">
        <f>AVERAGE(EM38:EM43)</f>
        <v>0.79827111403676143</v>
      </c>
      <c r="EN44" s="708">
        <f t="shared" si="1762"/>
        <v>22798.045161290305</v>
      </c>
      <c r="EO44" s="708">
        <f t="shared" si="1762"/>
        <v>22344.379999999888</v>
      </c>
      <c r="EP44" s="708">
        <f t="shared" si="1762"/>
        <v>-453.66516129041702</v>
      </c>
      <c r="EQ44" s="709">
        <f>AVERAGE(EQ38:EQ43)</f>
        <v>0.98010069906955388</v>
      </c>
      <c r="ER44" s="708">
        <f t="shared" si="1762"/>
        <v>33000</v>
      </c>
      <c r="ES44" s="708">
        <f t="shared" si="1762"/>
        <v>36440.010000000009</v>
      </c>
      <c r="ET44" s="708">
        <f t="shared" si="1762"/>
        <v>3440.0100000000093</v>
      </c>
      <c r="EU44" s="709">
        <f>AVERAGE(EU38:EU43)</f>
        <v>1.1042427272727275</v>
      </c>
      <c r="EV44" s="708">
        <f t="shared" si="1762"/>
        <v>34660.138064516104</v>
      </c>
      <c r="EW44" s="708">
        <f t="shared" si="1762"/>
        <v>24792.5</v>
      </c>
      <c r="EX44" s="708">
        <f t="shared" si="1762"/>
        <v>-9867.638064516108</v>
      </c>
      <c r="EY44" s="709">
        <f>AVERAGE(EY38:EY43)</f>
        <v>0.71530297870860871</v>
      </c>
      <c r="EZ44" s="708">
        <f t="shared" si="1762"/>
        <v>144000</v>
      </c>
      <c r="FA44" s="708">
        <f t="shared" si="1762"/>
        <v>89830.310000000522</v>
      </c>
      <c r="FB44" s="708">
        <f t="shared" si="1762"/>
        <v>-54169.689999999478</v>
      </c>
      <c r="FC44" s="709">
        <f>AVERAGE(FC38:FC43)</f>
        <v>0.62382159722222585</v>
      </c>
      <c r="FD44" s="708">
        <f t="shared" si="1762"/>
        <v>48000</v>
      </c>
      <c r="FE44" s="708">
        <f t="shared" si="1762"/>
        <v>37320.649999999907</v>
      </c>
      <c r="FF44" s="708">
        <f t="shared" si="1762"/>
        <v>-10679.350000000093</v>
      </c>
      <c r="FG44" s="709">
        <f>AVERAGE(FG38:FG43)</f>
        <v>0.77751354166666475</v>
      </c>
      <c r="FH44" s="708">
        <f t="shared" si="1762"/>
        <v>12633.88645161292</v>
      </c>
      <c r="FI44" s="708">
        <f t="shared" si="1762"/>
        <v>21306.799999999814</v>
      </c>
      <c r="FJ44" s="708">
        <f t="shared" si="1762"/>
        <v>8672.913548386894</v>
      </c>
      <c r="FK44" s="709">
        <f>AVERAGE(FK38:FK43)</f>
        <v>1.6864802514731847</v>
      </c>
      <c r="FL44" s="708">
        <f t="shared" si="1762"/>
        <v>0</v>
      </c>
      <c r="FM44" s="708">
        <f t="shared" si="1762"/>
        <v>0</v>
      </c>
      <c r="FN44" s="708">
        <f t="shared" si="1762"/>
        <v>0</v>
      </c>
      <c r="FO44" s="709" t="e">
        <f>AVERAGE(FO38:FO43)</f>
        <v>#DIV/0!</v>
      </c>
      <c r="FP44" s="708">
        <f t="shared" si="1762"/>
        <v>0</v>
      </c>
      <c r="FQ44" s="708">
        <f t="shared" si="1762"/>
        <v>0</v>
      </c>
      <c r="FR44" s="708">
        <f t="shared" si="1762"/>
        <v>0</v>
      </c>
      <c r="FS44" s="709" t="e">
        <f>AVERAGE(FS38:FS43)</f>
        <v>#DIV/0!</v>
      </c>
      <c r="FT44" s="708">
        <f t="shared" si="1762"/>
        <v>4360.8909677419388</v>
      </c>
      <c r="FU44" s="708">
        <f t="shared" si="1762"/>
        <v>4688.3400000000838</v>
      </c>
      <c r="FV44" s="708">
        <f t="shared" si="1762"/>
        <v>327.4490322581446</v>
      </c>
      <c r="FW44" s="709">
        <f>AVERAGE(FW38:FW43)</f>
        <v>1.0750876448598066</v>
      </c>
      <c r="FX44" s="708">
        <f t="shared" si="1762"/>
        <v>0</v>
      </c>
      <c r="FY44" s="708">
        <f t="shared" si="1762"/>
        <v>0</v>
      </c>
      <c r="FZ44" s="708">
        <f t="shared" si="1762"/>
        <v>0</v>
      </c>
      <c r="GA44" s="709" t="e">
        <f>AVERAGE(GA38:GA43)</f>
        <v>#DIV/0!</v>
      </c>
      <c r="GB44" s="708">
        <f t="shared" si="1762"/>
        <v>18108.249677419361</v>
      </c>
      <c r="GC44" s="708">
        <f t="shared" si="1762"/>
        <v>17615.099999999627</v>
      </c>
      <c r="GD44" s="708">
        <f t="shared" si="1762"/>
        <v>-493.14967741973396</v>
      </c>
      <c r="GE44" s="709">
        <f>AVERAGE(GE38:GE43)</f>
        <v>0.97276657400882416</v>
      </c>
      <c r="GF44" s="708">
        <f t="shared" si="1762"/>
        <v>12269.998064516129</v>
      </c>
      <c r="GG44" s="708">
        <f t="shared" si="1762"/>
        <v>19367.219999999972</v>
      </c>
      <c r="GH44" s="708">
        <f t="shared" si="1762"/>
        <v>7097.2219354838435</v>
      </c>
      <c r="GI44" s="709">
        <f>AVERAGE(GI38:GI43)</f>
        <v>1.5784207868792135</v>
      </c>
      <c r="GJ44" s="708">
        <f t="shared" si="1762"/>
        <v>2217.6642580644993</v>
      </c>
      <c r="GK44" s="708">
        <f t="shared" si="1762"/>
        <v>6042.2879999999423</v>
      </c>
      <c r="GL44" s="708">
        <f t="shared" si="1762"/>
        <v>3824.6237419354429</v>
      </c>
      <c r="GM44" s="709">
        <f>AVERAGE(GM38:GM43)</f>
        <v>2.7246180200755199</v>
      </c>
      <c r="GN44" s="708">
        <f t="shared" si="1762"/>
        <v>0</v>
      </c>
      <c r="GO44" s="708">
        <f t="shared" ref="GO44:HH44" si="1763">SUM(GO38:GO43)</f>
        <v>17873.042000001296</v>
      </c>
      <c r="GP44" s="708">
        <f t="shared" si="1763"/>
        <v>17873.042000001296</v>
      </c>
      <c r="GQ44" s="709" t="e">
        <f>AVERAGE(GQ38:GQ43)</f>
        <v>#DIV/0!</v>
      </c>
      <c r="GR44" s="708">
        <f t="shared" si="1763"/>
        <v>21000</v>
      </c>
      <c r="GS44" s="708">
        <f t="shared" si="1763"/>
        <v>27383.288999999873</v>
      </c>
      <c r="GT44" s="708">
        <f t="shared" si="1763"/>
        <v>6383.2889999998733</v>
      </c>
      <c r="GU44" s="709">
        <f>AVERAGE(GU38:GU43)</f>
        <v>1.303966142857137</v>
      </c>
      <c r="GV44" s="708">
        <f t="shared" si="1763"/>
        <v>6731.401935483811</v>
      </c>
      <c r="GW44" s="708">
        <f t="shared" si="1763"/>
        <v>6852.8100000000559</v>
      </c>
      <c r="GX44" s="708">
        <f t="shared" si="1763"/>
        <v>121.40806451624576</v>
      </c>
      <c r="GY44" s="709">
        <f>AVERAGE(GY38:GY43)</f>
        <v>1.0180360741610535</v>
      </c>
      <c r="GZ44" s="708">
        <f t="shared" si="1763"/>
        <v>9000</v>
      </c>
      <c r="HA44" s="708">
        <f t="shared" si="1763"/>
        <v>10212.320000000007</v>
      </c>
      <c r="HB44" s="708">
        <f t="shared" si="1763"/>
        <v>1212.320000000007</v>
      </c>
      <c r="HC44" s="709">
        <f>AVERAGE(HC38:HC43)</f>
        <v>1.1347022222222229</v>
      </c>
      <c r="HD44" s="708">
        <f t="shared" si="1763"/>
        <v>15298.215483871018</v>
      </c>
      <c r="HE44" s="708">
        <f t="shared" si="1763"/>
        <v>23128.75</v>
      </c>
      <c r="HF44" s="708">
        <f t="shared" si="1763"/>
        <v>7830.5345161289824</v>
      </c>
      <c r="HG44" s="709">
        <f>AVERAGE(HG38:HG43)</f>
        <v>1.5118593423124906</v>
      </c>
      <c r="HH44" s="708">
        <f t="shared" si="1763"/>
        <v>0</v>
      </c>
      <c r="HI44" s="708">
        <f t="shared" ref="HI44:HJ44" si="1764">SUM(HI39:HI43)</f>
        <v>4956.8170000016689</v>
      </c>
      <c r="HJ44" s="708">
        <f t="shared" si="1764"/>
        <v>4956.8170000016689</v>
      </c>
      <c r="HK44" s="709" t="e">
        <f>AVERAGE(HK38:HK43)</f>
        <v>#DIV/0!</v>
      </c>
    </row>
    <row r="45" spans="1:219" ht="15" customHeight="1">
      <c r="A45" s="464"/>
      <c r="B45" s="462"/>
      <c r="C45" s="462"/>
      <c r="D45" s="421"/>
      <c r="E45" s="421"/>
      <c r="F45" s="421"/>
      <c r="G45" s="706"/>
      <c r="H45" s="421"/>
      <c r="I45" s="421"/>
      <c r="J45" s="421"/>
      <c r="K45" s="706"/>
      <c r="L45" s="421"/>
      <c r="M45" s="421"/>
      <c r="N45" s="421"/>
      <c r="O45" s="706"/>
      <c r="P45" s="421"/>
      <c r="Q45" s="421"/>
      <c r="R45" s="421"/>
      <c r="S45" s="706"/>
      <c r="T45" s="421"/>
      <c r="U45" s="421"/>
      <c r="V45" s="421"/>
      <c r="W45" s="706"/>
      <c r="X45" s="421"/>
      <c r="Y45" s="421"/>
      <c r="Z45" s="421"/>
      <c r="AA45" s="706"/>
      <c r="AB45" s="421"/>
      <c r="AC45" s="421"/>
      <c r="AD45" s="421"/>
      <c r="AE45" s="706"/>
      <c r="AF45" s="421"/>
      <c r="AG45" s="421"/>
      <c r="AH45" s="421"/>
      <c r="AI45" s="706"/>
      <c r="AJ45" s="421"/>
      <c r="AK45" s="421"/>
      <c r="AL45" s="421"/>
      <c r="AM45" s="706"/>
      <c r="AN45" s="421"/>
      <c r="AO45" s="421"/>
      <c r="AP45" s="421"/>
      <c r="AQ45" s="706"/>
      <c r="AR45" s="421"/>
      <c r="AS45" s="421"/>
      <c r="AT45" s="421"/>
      <c r="AU45" s="706"/>
      <c r="AV45" s="421"/>
      <c r="AW45" s="421"/>
      <c r="AX45" s="421"/>
      <c r="AY45" s="706"/>
      <c r="AZ45" s="421"/>
      <c r="BA45" s="421"/>
      <c r="BB45" s="421"/>
      <c r="BC45" s="706"/>
      <c r="BD45" s="421"/>
      <c r="BE45" s="421"/>
      <c r="BF45" s="421"/>
      <c r="BG45" s="706"/>
      <c r="BH45" s="421"/>
      <c r="BI45" s="421"/>
      <c r="BJ45" s="421"/>
      <c r="BK45" s="706"/>
      <c r="BL45" s="421"/>
      <c r="BM45" s="421"/>
      <c r="BN45" s="421"/>
      <c r="BO45" s="706"/>
      <c r="BP45" s="421"/>
      <c r="BQ45" s="421"/>
      <c r="BR45" s="421"/>
      <c r="BS45" s="706"/>
      <c r="BT45" s="421"/>
      <c r="BU45" s="421"/>
      <c r="BV45" s="421"/>
      <c r="BW45" s="706"/>
      <c r="BX45" s="421"/>
      <c r="BY45" s="421"/>
      <c r="BZ45" s="421"/>
      <c r="CA45" s="706"/>
      <c r="CB45" s="421"/>
      <c r="CC45" s="421"/>
      <c r="CD45" s="421"/>
      <c r="CE45" s="706"/>
      <c r="CF45" s="421"/>
      <c r="CG45" s="421"/>
      <c r="CH45" s="421"/>
      <c r="CI45" s="706"/>
      <c r="CJ45" s="421"/>
      <c r="CK45" s="421"/>
      <c r="CL45" s="421"/>
      <c r="CM45" s="706"/>
      <c r="CN45" s="421"/>
      <c r="CO45" s="421"/>
      <c r="CP45" s="421"/>
      <c r="CQ45" s="706"/>
      <c r="CR45" s="421"/>
      <c r="CS45" s="421"/>
      <c r="CT45" s="421"/>
      <c r="CU45" s="706"/>
      <c r="CV45" s="421"/>
      <c r="CW45" s="421"/>
      <c r="CX45" s="421"/>
      <c r="CY45" s="706"/>
      <c r="CZ45" s="421"/>
      <c r="DA45" s="421"/>
      <c r="DB45" s="421"/>
      <c r="DC45" s="706"/>
      <c r="DD45" s="421"/>
      <c r="DE45" s="421"/>
      <c r="DF45" s="421"/>
      <c r="DG45" s="706"/>
      <c r="DH45" s="421"/>
      <c r="DI45" s="421"/>
      <c r="DJ45" s="421"/>
      <c r="DK45" s="706"/>
      <c r="DL45" s="421"/>
      <c r="DM45" s="421"/>
      <c r="DN45" s="421"/>
      <c r="DO45" s="706"/>
      <c r="DP45" s="421"/>
      <c r="DQ45" s="421"/>
      <c r="DR45" s="421"/>
      <c r="DS45" s="706"/>
      <c r="DT45" s="421"/>
      <c r="DU45" s="421"/>
      <c r="DV45" s="421"/>
      <c r="DW45" s="706"/>
      <c r="DX45" s="421"/>
      <c r="DY45" s="421"/>
      <c r="DZ45" s="421"/>
      <c r="EA45" s="706"/>
      <c r="EB45" s="421"/>
      <c r="EC45" s="421"/>
      <c r="ED45" s="421"/>
      <c r="EE45" s="706"/>
      <c r="EF45" s="421"/>
      <c r="EG45" s="421"/>
      <c r="EH45" s="421"/>
      <c r="EI45" s="706"/>
      <c r="EJ45" s="421"/>
      <c r="EK45" s="421"/>
      <c r="EL45" s="421"/>
      <c r="EM45" s="706"/>
      <c r="EN45" s="421"/>
      <c r="EO45" s="421"/>
      <c r="EP45" s="421"/>
      <c r="EQ45" s="706"/>
      <c r="ER45" s="421"/>
      <c r="ES45" s="421"/>
      <c r="ET45" s="421"/>
      <c r="EU45" s="706"/>
      <c r="EV45" s="421"/>
      <c r="EW45" s="421"/>
      <c r="EX45" s="421"/>
      <c r="EY45" s="706"/>
      <c r="EZ45" s="421"/>
      <c r="FA45" s="421"/>
      <c r="FB45" s="421"/>
      <c r="FC45" s="706"/>
      <c r="FD45" s="421"/>
      <c r="FE45" s="421"/>
      <c r="FF45" s="421"/>
      <c r="FG45" s="706"/>
      <c r="FH45" s="421"/>
      <c r="FI45" s="421"/>
      <c r="FJ45" s="421"/>
      <c r="FK45" s="706"/>
      <c r="FL45" s="421"/>
      <c r="FM45" s="421"/>
      <c r="FN45" s="421"/>
      <c r="FO45" s="706"/>
      <c r="FP45" s="421"/>
      <c r="FQ45" s="421"/>
      <c r="FR45" s="421"/>
      <c r="FS45" s="706"/>
      <c r="FT45" s="421"/>
      <c r="FU45" s="421"/>
      <c r="FV45" s="421"/>
      <c r="FW45" s="706"/>
      <c r="FX45" s="421"/>
      <c r="FY45" s="421"/>
      <c r="FZ45" s="421"/>
      <c r="GA45" s="706"/>
      <c r="GB45" s="421"/>
      <c r="GC45" s="421"/>
      <c r="GD45" s="421"/>
      <c r="GE45" s="706"/>
      <c r="GF45" s="421"/>
      <c r="GG45" s="421"/>
      <c r="GH45" s="421"/>
      <c r="GI45" s="706"/>
      <c r="GJ45" s="421"/>
      <c r="GK45" s="421"/>
      <c r="GL45" s="421"/>
      <c r="GM45" s="706"/>
      <c r="GN45" s="421"/>
      <c r="GO45" s="421"/>
      <c r="GP45" s="421"/>
      <c r="GQ45" s="706"/>
      <c r="GR45" s="421"/>
      <c r="GS45" s="421"/>
      <c r="GT45" s="421"/>
      <c r="GU45" s="706"/>
      <c r="GV45" s="421"/>
      <c r="GW45" s="421"/>
      <c r="GX45" s="421"/>
      <c r="GY45" s="706"/>
      <c r="GZ45" s="421"/>
      <c r="HA45" s="421"/>
      <c r="HB45" s="421"/>
      <c r="HC45" s="706"/>
      <c r="HD45" s="421"/>
      <c r="HE45" s="421"/>
      <c r="HF45" s="421"/>
      <c r="HG45" s="706"/>
      <c r="HH45" s="421"/>
      <c r="HI45" s="421"/>
      <c r="HJ45" s="421"/>
      <c r="HK45" s="707"/>
    </row>
    <row r="46" spans="1:219" ht="15" customHeight="1" thickBot="1">
      <c r="A46" s="466"/>
      <c r="B46" s="467"/>
      <c r="C46" s="468"/>
      <c r="D46" s="710"/>
      <c r="E46" s="710"/>
      <c r="F46" s="710"/>
      <c r="G46" s="711"/>
      <c r="H46" s="710"/>
      <c r="I46" s="710"/>
      <c r="J46" s="710"/>
      <c r="K46" s="711"/>
      <c r="L46" s="710"/>
      <c r="M46" s="710"/>
      <c r="N46" s="710"/>
      <c r="O46" s="711"/>
      <c r="P46" s="710"/>
      <c r="Q46" s="710"/>
      <c r="R46" s="710"/>
      <c r="S46" s="711"/>
      <c r="T46" s="710"/>
      <c r="U46" s="710"/>
      <c r="V46" s="710"/>
      <c r="W46" s="711"/>
      <c r="X46" s="710"/>
      <c r="Y46" s="710"/>
      <c r="Z46" s="710"/>
      <c r="AA46" s="711"/>
      <c r="AB46" s="710"/>
      <c r="AC46" s="710"/>
      <c r="AD46" s="710"/>
      <c r="AE46" s="711"/>
      <c r="AF46" s="710"/>
      <c r="AG46" s="710"/>
      <c r="AH46" s="710"/>
      <c r="AI46" s="711"/>
      <c r="AJ46" s="710"/>
      <c r="AK46" s="710"/>
      <c r="AL46" s="710"/>
      <c r="AM46" s="711"/>
      <c r="AN46" s="710"/>
      <c r="AO46" s="710"/>
      <c r="AP46" s="710"/>
      <c r="AQ46" s="711"/>
      <c r="AR46" s="710"/>
      <c r="AS46" s="710"/>
      <c r="AT46" s="710"/>
      <c r="AU46" s="711"/>
      <c r="AV46" s="710"/>
      <c r="AW46" s="710"/>
      <c r="AX46" s="710"/>
      <c r="AY46" s="711"/>
      <c r="AZ46" s="710"/>
      <c r="BA46" s="710"/>
      <c r="BB46" s="710"/>
      <c r="BC46" s="711"/>
      <c r="BD46" s="710"/>
      <c r="BE46" s="710"/>
      <c r="BF46" s="710"/>
      <c r="BG46" s="711"/>
      <c r="BH46" s="710"/>
      <c r="BI46" s="710"/>
      <c r="BJ46" s="710"/>
      <c r="BK46" s="711"/>
      <c r="BL46" s="710"/>
      <c r="BM46" s="710"/>
      <c r="BN46" s="710"/>
      <c r="BO46" s="711"/>
      <c r="BP46" s="710"/>
      <c r="BQ46" s="710"/>
      <c r="BR46" s="710"/>
      <c r="BS46" s="711"/>
      <c r="BT46" s="710"/>
      <c r="BU46" s="710"/>
      <c r="BV46" s="710"/>
      <c r="BW46" s="711"/>
      <c r="BX46" s="710"/>
      <c r="BY46" s="710"/>
      <c r="BZ46" s="710"/>
      <c r="CA46" s="711"/>
      <c r="CB46" s="710"/>
      <c r="CC46" s="710"/>
      <c r="CD46" s="710"/>
      <c r="CE46" s="711"/>
      <c r="CF46" s="710"/>
      <c r="CG46" s="710"/>
      <c r="CH46" s="710"/>
      <c r="CI46" s="711"/>
      <c r="CJ46" s="710"/>
      <c r="CK46" s="710"/>
      <c r="CL46" s="710"/>
      <c r="CM46" s="711"/>
      <c r="CN46" s="710"/>
      <c r="CO46" s="710"/>
      <c r="CP46" s="710"/>
      <c r="CQ46" s="711"/>
      <c r="CR46" s="710"/>
      <c r="CS46" s="710"/>
      <c r="CT46" s="710"/>
      <c r="CU46" s="711"/>
      <c r="CV46" s="710"/>
      <c r="CW46" s="710"/>
      <c r="CX46" s="710"/>
      <c r="CY46" s="711"/>
      <c r="CZ46" s="710"/>
      <c r="DA46" s="710"/>
      <c r="DB46" s="710"/>
      <c r="DC46" s="711"/>
      <c r="DD46" s="710"/>
      <c r="DE46" s="710"/>
      <c r="DF46" s="710"/>
      <c r="DG46" s="711"/>
      <c r="DH46" s="710"/>
      <c r="DI46" s="710"/>
      <c r="DJ46" s="710"/>
      <c r="DK46" s="711"/>
      <c r="DL46" s="710"/>
      <c r="DM46" s="710"/>
      <c r="DN46" s="710"/>
      <c r="DO46" s="711"/>
      <c r="DP46" s="710"/>
      <c r="DQ46" s="710"/>
      <c r="DR46" s="710"/>
      <c r="DS46" s="711"/>
      <c r="DT46" s="710"/>
      <c r="DU46" s="710"/>
      <c r="DV46" s="710"/>
      <c r="DW46" s="711"/>
      <c r="DX46" s="710"/>
      <c r="DY46" s="710"/>
      <c r="DZ46" s="710"/>
      <c r="EA46" s="711"/>
      <c r="EB46" s="710"/>
      <c r="EC46" s="710"/>
      <c r="ED46" s="710"/>
      <c r="EE46" s="711"/>
      <c r="EF46" s="710"/>
      <c r="EG46" s="710"/>
      <c r="EH46" s="710"/>
      <c r="EI46" s="711"/>
      <c r="EJ46" s="710"/>
      <c r="EK46" s="710"/>
      <c r="EL46" s="710"/>
      <c r="EM46" s="711"/>
      <c r="EN46" s="710"/>
      <c r="EO46" s="710"/>
      <c r="EP46" s="710"/>
      <c r="EQ46" s="711"/>
      <c r="ER46" s="710"/>
      <c r="ES46" s="710"/>
      <c r="ET46" s="710"/>
      <c r="EU46" s="711"/>
      <c r="EV46" s="710"/>
      <c r="EW46" s="710"/>
      <c r="EX46" s="710"/>
      <c r="EY46" s="711"/>
      <c r="EZ46" s="710"/>
      <c r="FA46" s="710"/>
      <c r="FB46" s="710"/>
      <c r="FC46" s="711"/>
      <c r="FD46" s="710"/>
      <c r="FE46" s="710"/>
      <c r="FF46" s="710"/>
      <c r="FG46" s="711"/>
      <c r="FH46" s="710"/>
      <c r="FI46" s="710"/>
      <c r="FJ46" s="710"/>
      <c r="FK46" s="711"/>
      <c r="FL46" s="710"/>
      <c r="FM46" s="710"/>
      <c r="FN46" s="710"/>
      <c r="FO46" s="711"/>
      <c r="FP46" s="710"/>
      <c r="FQ46" s="710"/>
      <c r="FR46" s="710"/>
      <c r="FS46" s="711"/>
      <c r="FT46" s="710"/>
      <c r="FU46" s="710"/>
      <c r="FV46" s="710"/>
      <c r="FW46" s="711"/>
      <c r="FX46" s="710"/>
      <c r="FY46" s="710"/>
      <c r="FZ46" s="710"/>
      <c r="GA46" s="711"/>
      <c r="GB46" s="710"/>
      <c r="GC46" s="710"/>
      <c r="GD46" s="710"/>
      <c r="GE46" s="711"/>
      <c r="GF46" s="710"/>
      <c r="GG46" s="710"/>
      <c r="GH46" s="710"/>
      <c r="GI46" s="711"/>
      <c r="GJ46" s="710"/>
      <c r="GK46" s="710"/>
      <c r="GL46" s="710"/>
      <c r="GM46" s="711"/>
      <c r="GN46" s="710"/>
      <c r="GO46" s="710"/>
      <c r="GP46" s="710"/>
      <c r="GQ46" s="711"/>
      <c r="GR46" s="710"/>
      <c r="GS46" s="710"/>
      <c r="GT46" s="710"/>
      <c r="GU46" s="711"/>
      <c r="GV46" s="710"/>
      <c r="GW46" s="710"/>
      <c r="GX46" s="710"/>
      <c r="GY46" s="711"/>
      <c r="GZ46" s="710"/>
      <c r="HA46" s="710"/>
      <c r="HB46" s="710"/>
      <c r="HC46" s="711"/>
      <c r="HD46" s="710"/>
      <c r="HE46" s="710"/>
      <c r="HF46" s="710"/>
      <c r="HG46" s="711"/>
      <c r="HH46" s="710"/>
      <c r="HI46" s="710"/>
      <c r="HJ46" s="710"/>
      <c r="HK46" s="712"/>
    </row>
    <row r="47" spans="1:219" ht="15" customHeight="1" thickTop="1">
      <c r="A47" s="469"/>
      <c r="B47" s="470" t="s">
        <v>18</v>
      </c>
      <c r="C47" s="471"/>
      <c r="D47" s="472">
        <f>SUM(D44,D36,D27,D18,D9)</f>
        <v>5057534.6690967726</v>
      </c>
      <c r="E47" s="472">
        <f t="shared" ref="E47:BP47" ca="1" si="1765">SUM(E44,E36,E27,E18,E9)</f>
        <v>4793927.263000004</v>
      </c>
      <c r="F47" s="472">
        <f t="shared" ca="1" si="1765"/>
        <v>-263607.4060967688</v>
      </c>
      <c r="G47" s="637">
        <f ca="1">AVERAGE(G44,G36,G27,G18,G9)</f>
        <v>0.94877746440212518</v>
      </c>
      <c r="H47" s="472">
        <f>SUM(H44,H36,H27,H18,H9)</f>
        <v>25177.270000000026</v>
      </c>
      <c r="I47" s="472">
        <f t="shared" si="1765"/>
        <v>28687.14000000013</v>
      </c>
      <c r="J47" s="472">
        <f t="shared" si="1765"/>
        <v>3509.8700000001113</v>
      </c>
      <c r="K47" s="637">
        <f>AVERAGE(K44,K36,K27,K18,K9)</f>
        <v>1.0929056020994934</v>
      </c>
      <c r="L47" s="472">
        <f t="shared" si="1765"/>
        <v>93000</v>
      </c>
      <c r="M47" s="472">
        <f t="shared" si="1765"/>
        <v>63302.240000000224</v>
      </c>
      <c r="N47" s="472">
        <f t="shared" si="1765"/>
        <v>-29697.759999999776</v>
      </c>
      <c r="O47" s="637">
        <f>AVERAGE(O44,O36,O27,O18,O9)</f>
        <v>0.63184170634920989</v>
      </c>
      <c r="P47" s="472">
        <f t="shared" si="1765"/>
        <v>35021.670000000158</v>
      </c>
      <c r="Q47" s="472">
        <f t="shared" si="1765"/>
        <v>29125.399999999907</v>
      </c>
      <c r="R47" s="472">
        <f t="shared" si="1765"/>
        <v>-5896.2700000002487</v>
      </c>
      <c r="S47" s="637">
        <f>AVERAGE(S44,S36,S27,S18,S9)</f>
        <v>0.82102677937891766</v>
      </c>
      <c r="T47" s="472">
        <f t="shared" si="1765"/>
        <v>88627.935483871173</v>
      </c>
      <c r="U47" s="472">
        <f t="shared" si="1765"/>
        <v>77687.189999999944</v>
      </c>
      <c r="V47" s="472">
        <f t="shared" si="1765"/>
        <v>-10940.745483871233</v>
      </c>
      <c r="W47" s="637" t="e">
        <f>AVERAGE(W44,W36,W27,W18,W9)</f>
        <v>#DIV/0!</v>
      </c>
      <c r="X47" s="472">
        <f t="shared" si="1765"/>
        <v>19964.640000000014</v>
      </c>
      <c r="Y47" s="472">
        <f t="shared" si="1765"/>
        <v>17680.640000000014</v>
      </c>
      <c r="Z47" s="472">
        <f t="shared" si="1765"/>
        <v>-2283.9999999999995</v>
      </c>
      <c r="AA47" s="637">
        <f>AVERAGE(AA44,AA36,AA27,AA18,AA9)</f>
        <v>0.87321742221199494</v>
      </c>
      <c r="AB47" s="472">
        <f t="shared" si="1765"/>
        <v>170500</v>
      </c>
      <c r="AC47" s="472">
        <f t="shared" si="1765"/>
        <v>167287.12000000011</v>
      </c>
      <c r="AD47" s="472">
        <f t="shared" si="1765"/>
        <v>-3212.8799999998882</v>
      </c>
      <c r="AE47" s="637">
        <f>AVERAGE(AE44,AE36,AE27,AE18,AE9)</f>
        <v>0.9713793203463208</v>
      </c>
      <c r="AF47" s="472">
        <f t="shared" si="1765"/>
        <v>5176.0899999999965</v>
      </c>
      <c r="AG47" s="472">
        <f t="shared" si="1765"/>
        <v>16273.770000000019</v>
      </c>
      <c r="AH47" s="472">
        <f t="shared" si="1765"/>
        <v>11097.680000000022</v>
      </c>
      <c r="AI47" s="637">
        <f>AVERAGE(AI44,AI36,AI27,AI18,AI9)</f>
        <v>3.1372610406696992</v>
      </c>
      <c r="AJ47" s="472">
        <f t="shared" si="1765"/>
        <v>18112.896774193465</v>
      </c>
      <c r="AK47" s="472">
        <f t="shared" si="1765"/>
        <v>24451.860000000102</v>
      </c>
      <c r="AL47" s="472">
        <f t="shared" si="1765"/>
        <v>6338.9632258066358</v>
      </c>
      <c r="AM47" s="637" t="e">
        <f>AVERAGE(AM44,AM36,AM27,AM18,AM9)</f>
        <v>#DIV/0!</v>
      </c>
      <c r="AN47" s="472">
        <f t="shared" si="1765"/>
        <v>20871.539999999979</v>
      </c>
      <c r="AO47" s="472">
        <f t="shared" si="1765"/>
        <v>17718.890000000014</v>
      </c>
      <c r="AP47" s="472">
        <f t="shared" si="1765"/>
        <v>-3152.6499999999642</v>
      </c>
      <c r="AQ47" s="637">
        <f>AVERAGE(AQ44,AQ36,AQ27,AQ18,AQ9)</f>
        <v>0.82575736647903919</v>
      </c>
      <c r="AR47" s="472">
        <f t="shared" si="1765"/>
        <v>139940.16999999993</v>
      </c>
      <c r="AS47" s="472">
        <f t="shared" si="1765"/>
        <v>135524.25</v>
      </c>
      <c r="AT47" s="472">
        <f t="shared" si="1765"/>
        <v>-4415.919999999931</v>
      </c>
      <c r="AU47" s="637">
        <f>AVERAGE(AU44,AU36,AU27,AU18,AU9)</f>
        <v>0.94705015228667855</v>
      </c>
      <c r="AV47" s="472">
        <f t="shared" si="1765"/>
        <v>211514.93000000017</v>
      </c>
      <c r="AW47" s="472">
        <f t="shared" ca="1" si="1765"/>
        <v>147269.90000000008</v>
      </c>
      <c r="AX47" s="472">
        <f t="shared" ca="1" si="1765"/>
        <v>-64245.030000000079</v>
      </c>
      <c r="AY47" s="637">
        <f ca="1">AVERAGE(AY44,AY36,AY27,AY18,AY9)</f>
        <v>0.68751938906809529</v>
      </c>
      <c r="AZ47" s="472">
        <f t="shared" si="1765"/>
        <v>86229.793548387082</v>
      </c>
      <c r="BA47" s="472">
        <f t="shared" si="1765"/>
        <v>46743.309999999939</v>
      </c>
      <c r="BB47" s="472">
        <f t="shared" si="1765"/>
        <v>-39486.48354838715</v>
      </c>
      <c r="BC47" s="637" t="e">
        <f>AVERAGE(BC44,BC36,BC27,BC18,BC9)</f>
        <v>#DIV/0!</v>
      </c>
      <c r="BD47" s="472">
        <f t="shared" si="1765"/>
        <v>15500</v>
      </c>
      <c r="BE47" s="472">
        <f t="shared" si="1765"/>
        <v>1259.1199999999999</v>
      </c>
      <c r="BF47" s="472">
        <f t="shared" si="1765"/>
        <v>-14240.880000000001</v>
      </c>
      <c r="BG47" s="637">
        <f>AVERAGE(BG44,BG36,BG27,BG18,BG9)</f>
        <v>7.5980095238095249E-2</v>
      </c>
      <c r="BH47" s="472">
        <f t="shared" si="1765"/>
        <v>111600</v>
      </c>
      <c r="BI47" s="472">
        <f t="shared" si="1765"/>
        <v>52878.959999999963</v>
      </c>
      <c r="BJ47" s="472">
        <f t="shared" si="1765"/>
        <v>-58721.040000000037</v>
      </c>
      <c r="BK47" s="637">
        <f>AVERAGE(BK44,BK36,BK27,BK18,BK9)</f>
        <v>0.48191387566137545</v>
      </c>
      <c r="BL47" s="472">
        <f t="shared" si="1765"/>
        <v>269887.76999999996</v>
      </c>
      <c r="BM47" s="472">
        <f t="shared" si="1765"/>
        <v>268183.63000000012</v>
      </c>
      <c r="BN47" s="472">
        <f t="shared" si="1765"/>
        <v>-1704.1399999998139</v>
      </c>
      <c r="BO47" s="637">
        <f>AVERAGE(BO44,BO36,BO27,BO18,BO9)</f>
        <v>0.97666713675624772</v>
      </c>
      <c r="BP47" s="472">
        <f t="shared" si="1765"/>
        <v>28708.929000000004</v>
      </c>
      <c r="BQ47" s="472">
        <f t="shared" ref="BQ47:EB47" si="1766">SUM(BQ44,BQ36,BQ27,BQ18,BQ9)</f>
        <v>29380.84600000002</v>
      </c>
      <c r="BR47" s="472">
        <f t="shared" si="1766"/>
        <v>671.91700000001447</v>
      </c>
      <c r="BS47" s="637">
        <f>AVERAGE(BS44,BS36,BS27,BS18,BS9)</f>
        <v>0.97130505883478191</v>
      </c>
      <c r="BT47" s="472">
        <f t="shared" si="1766"/>
        <v>151000</v>
      </c>
      <c r="BU47" s="472">
        <f t="shared" ca="1" si="1766"/>
        <v>99129.97</v>
      </c>
      <c r="BV47" s="472">
        <f t="shared" ca="1" si="1766"/>
        <v>-51870.030000000006</v>
      </c>
      <c r="BW47" s="637" t="e">
        <f ca="1">AVERAGE(BW44,BW36,BW27,BW18,BW9)</f>
        <v>#DIV/0!</v>
      </c>
      <c r="BX47" s="472">
        <f t="shared" si="1766"/>
        <v>2171.6999999999971</v>
      </c>
      <c r="BY47" s="472">
        <f t="shared" si="1766"/>
        <v>1941.3000000000029</v>
      </c>
      <c r="BZ47" s="472">
        <f t="shared" si="1766"/>
        <v>-230.39999999999418</v>
      </c>
      <c r="CA47" s="637">
        <f>AVERAGE(CA44,CA36,CA27,CA18,CA9)</f>
        <v>0.82656334624838768</v>
      </c>
      <c r="CB47" s="472">
        <f t="shared" si="1766"/>
        <v>2773.0000000000005</v>
      </c>
      <c r="CC47" s="472">
        <f t="shared" si="1766"/>
        <v>1982.471000000005</v>
      </c>
      <c r="CD47" s="472">
        <f t="shared" si="1766"/>
        <v>-790.52899999999499</v>
      </c>
      <c r="CE47" s="637">
        <f>AVERAGE(CE44,CE36,CE27,CE18,CE9)</f>
        <v>0.73278435938385778</v>
      </c>
      <c r="CF47" s="472">
        <f t="shared" si="1766"/>
        <v>108500</v>
      </c>
      <c r="CG47" s="472">
        <f t="shared" si="1766"/>
        <v>83420.099999999627</v>
      </c>
      <c r="CH47" s="472">
        <f t="shared" si="1766"/>
        <v>-25079.900000000373</v>
      </c>
      <c r="CI47" s="637">
        <f>AVERAGE(CI44,CI36,CI27,CI18,CI9)</f>
        <v>0.76510061224489256</v>
      </c>
      <c r="CJ47" s="472">
        <f t="shared" si="1766"/>
        <v>0</v>
      </c>
      <c r="CK47" s="472">
        <f t="shared" si="1766"/>
        <v>0</v>
      </c>
      <c r="CL47" s="472">
        <f t="shared" si="1766"/>
        <v>0</v>
      </c>
      <c r="CM47" s="637" t="e">
        <f>AVERAGE(CM44,CM36,CM27,CM18,CM9)</f>
        <v>#DIV/0!</v>
      </c>
      <c r="CN47" s="472">
        <f t="shared" si="1766"/>
        <v>89945.899999999427</v>
      </c>
      <c r="CO47" s="472">
        <f t="shared" si="1766"/>
        <v>71490.700000000186</v>
      </c>
      <c r="CP47" s="472">
        <f t="shared" si="1766"/>
        <v>-18455.199999999251</v>
      </c>
      <c r="CQ47" s="637">
        <f>AVERAGE(CQ44,CQ36,CQ27,CQ18,CQ9)</f>
        <v>0.7461727231909151</v>
      </c>
      <c r="CR47" s="472">
        <f t="shared" si="1766"/>
        <v>116000</v>
      </c>
      <c r="CS47" s="472">
        <f t="shared" si="1766"/>
        <v>121928.91</v>
      </c>
      <c r="CT47" s="472">
        <f t="shared" si="1766"/>
        <v>5928.9100000000035</v>
      </c>
      <c r="CU47" s="637">
        <f>AVERAGE(CU44,CU36,CU27,CU18,CU9)</f>
        <v>1.031663012244898</v>
      </c>
      <c r="CV47" s="472">
        <f t="shared" si="1766"/>
        <v>0</v>
      </c>
      <c r="CW47" s="472">
        <f t="shared" si="1766"/>
        <v>0</v>
      </c>
      <c r="CX47" s="472">
        <f t="shared" si="1766"/>
        <v>0</v>
      </c>
      <c r="CY47" s="637" t="e">
        <f>AVERAGE(CY44,CY36,CY27,CY18,CY9)</f>
        <v>#DIV/0!</v>
      </c>
      <c r="CZ47" s="472">
        <f t="shared" si="1766"/>
        <v>361446.19099999958</v>
      </c>
      <c r="DA47" s="472">
        <f t="shared" si="1766"/>
        <v>425734.58600000292</v>
      </c>
      <c r="DB47" s="472">
        <f t="shared" si="1766"/>
        <v>64288.395000003293</v>
      </c>
      <c r="DC47" s="637">
        <f>AVERAGE(DC44,DC36,DC27,DC18,DC9)</f>
        <v>1.1676210156495948</v>
      </c>
      <c r="DD47" s="472">
        <f t="shared" si="1766"/>
        <v>62646.66999999994</v>
      </c>
      <c r="DE47" s="472">
        <f t="shared" si="1766"/>
        <v>59945.709999999963</v>
      </c>
      <c r="DF47" s="472">
        <f t="shared" si="1766"/>
        <v>-2700.9599999999637</v>
      </c>
      <c r="DG47" s="637">
        <f>AVERAGE(DG44,DG36,DG27,DG18,DG9)</f>
        <v>0.9431316985518039</v>
      </c>
      <c r="DH47" s="472">
        <f t="shared" si="1766"/>
        <v>21039.699999999953</v>
      </c>
      <c r="DI47" s="472">
        <f t="shared" si="1766"/>
        <v>18694.709999999963</v>
      </c>
      <c r="DJ47" s="472">
        <f t="shared" si="1766"/>
        <v>-2344.9899999999893</v>
      </c>
      <c r="DK47" s="637">
        <f>AVERAGE(DK44,DK36,DK27,DK18,DK9)</f>
        <v>0.85142029229549565</v>
      </c>
      <c r="DL47" s="472">
        <f t="shared" si="1766"/>
        <v>220777.41000000015</v>
      </c>
      <c r="DM47" s="472">
        <f t="shared" si="1766"/>
        <v>182060.65000000037</v>
      </c>
      <c r="DN47" s="472">
        <f t="shared" si="1766"/>
        <v>-38716.759999999762</v>
      </c>
      <c r="DO47" s="637">
        <f>AVERAGE(DO44,DO36,DO27,DO18,DO9)</f>
        <v>0.80146797681451021</v>
      </c>
      <c r="DP47" s="472">
        <f t="shared" si="1766"/>
        <v>89260.18</v>
      </c>
      <c r="DQ47" s="472">
        <f t="shared" si="1766"/>
        <v>60122.069999999949</v>
      </c>
      <c r="DR47" s="472">
        <f t="shared" si="1766"/>
        <v>-29138.110000000041</v>
      </c>
      <c r="DS47" s="637">
        <f>AVERAGE(DS44,DS36,DS27,DS18,DS9)</f>
        <v>0.61012239323406314</v>
      </c>
      <c r="DT47" s="472">
        <f t="shared" si="1766"/>
        <v>63341.510000000009</v>
      </c>
      <c r="DU47" s="472">
        <f t="shared" si="1766"/>
        <v>37752.770000000019</v>
      </c>
      <c r="DV47" s="472">
        <f t="shared" si="1766"/>
        <v>-25588.739999999983</v>
      </c>
      <c r="DW47" s="637">
        <f>AVERAGE(DW44,DW36,DW27,DW18,DW9)</f>
        <v>0.58178371234492832</v>
      </c>
      <c r="DX47" s="472">
        <f t="shared" si="1766"/>
        <v>44625.440000000002</v>
      </c>
      <c r="DY47" s="472">
        <f t="shared" si="1766"/>
        <v>59865.449999999953</v>
      </c>
      <c r="DZ47" s="472">
        <f t="shared" si="1766"/>
        <v>15240.009999999955</v>
      </c>
      <c r="EA47" s="637">
        <f>AVERAGE(EA44,EA36,EA27,EA18,EA9)</f>
        <v>1.3231555582687917</v>
      </c>
      <c r="EB47" s="472">
        <f t="shared" si="1766"/>
        <v>8090.2000000000116</v>
      </c>
      <c r="EC47" s="472">
        <f t="shared" ref="EC47:GN47" si="1767">SUM(EC44,EC36,EC27,EC18,EC9)</f>
        <v>26759.52999999997</v>
      </c>
      <c r="ED47" s="472">
        <f t="shared" si="1767"/>
        <v>18669.329999999962</v>
      </c>
      <c r="EE47" s="637">
        <f>AVERAGE(EE44,EE36,EE27,EE18,EE9)</f>
        <v>3.1768584477869082</v>
      </c>
      <c r="EF47" s="472">
        <f t="shared" si="1767"/>
        <v>341218.4700000002</v>
      </c>
      <c r="EG47" s="472">
        <f t="shared" si="1767"/>
        <v>275531.93000000017</v>
      </c>
      <c r="EH47" s="472">
        <f t="shared" si="1767"/>
        <v>-65686.540000000037</v>
      </c>
      <c r="EI47" s="637">
        <f>AVERAGE(EI44,EI36,EI27,EI18,EI9)</f>
        <v>0.80607210047373212</v>
      </c>
      <c r="EJ47" s="472">
        <f t="shared" si="1767"/>
        <v>87065.89</v>
      </c>
      <c r="EK47" s="472">
        <f t="shared" si="1767"/>
        <v>64663.699999999953</v>
      </c>
      <c r="EL47" s="472">
        <f t="shared" si="1767"/>
        <v>-22402.190000000053</v>
      </c>
      <c r="EM47" s="637">
        <f>AVERAGE(EM44,EM36,EM27,EM18,EM9)</f>
        <v>0.82493688112445673</v>
      </c>
      <c r="EN47" s="472">
        <f t="shared" si="1767"/>
        <v>117789.89999999991</v>
      </c>
      <c r="EO47" s="472">
        <f t="shared" si="1767"/>
        <v>86247.899999999907</v>
      </c>
      <c r="EP47" s="472">
        <f t="shared" si="1767"/>
        <v>-31542.000000000004</v>
      </c>
      <c r="EQ47" s="637">
        <f>AVERAGE(EQ44,EQ36,EQ27,EQ18,EQ9)</f>
        <v>0.67653893277857613</v>
      </c>
      <c r="ER47" s="472">
        <f t="shared" si="1767"/>
        <v>143000</v>
      </c>
      <c r="ES47" s="472">
        <f t="shared" si="1767"/>
        <v>136908.58999999997</v>
      </c>
      <c r="ET47" s="472">
        <f t="shared" si="1767"/>
        <v>-6091.4100000000326</v>
      </c>
      <c r="EU47" s="637" t="e">
        <f>AVERAGE(EU44,EU36,EU27,EU18,EU9)</f>
        <v>#DIV/0!</v>
      </c>
      <c r="EV47" s="472">
        <f t="shared" si="1767"/>
        <v>155970.62129032248</v>
      </c>
      <c r="EW47" s="472">
        <f t="shared" si="1767"/>
        <v>92111.049999999814</v>
      </c>
      <c r="EX47" s="472">
        <f t="shared" si="1767"/>
        <v>-63859.571290322667</v>
      </c>
      <c r="EY47" s="637" t="e">
        <f>AVERAGE(EY44,EY36,EY27,EY18,EY9)</f>
        <v>#DIV/0!</v>
      </c>
      <c r="EZ47" s="472">
        <f t="shared" si="1767"/>
        <v>744000</v>
      </c>
      <c r="FA47" s="472">
        <f t="shared" si="1767"/>
        <v>889177.24000000022</v>
      </c>
      <c r="FB47" s="472">
        <f t="shared" si="1767"/>
        <v>145177.24000000022</v>
      </c>
      <c r="FC47" s="637">
        <f>AVERAGE(FC44,FC36,FC27,FC18,FC9)</f>
        <v>1.2719159861111113</v>
      </c>
      <c r="FD47" s="472">
        <f t="shared" si="1767"/>
        <v>248000</v>
      </c>
      <c r="FE47" s="472">
        <f t="shared" si="1767"/>
        <v>182020.39999999991</v>
      </c>
      <c r="FF47" s="472">
        <f t="shared" si="1767"/>
        <v>-65979.600000000093</v>
      </c>
      <c r="FG47" s="637">
        <f>AVERAGE(FG44,FG36,FG27,FG18,FG9)</f>
        <v>0.74026069940476125</v>
      </c>
      <c r="FH47" s="472">
        <f t="shared" si="1767"/>
        <v>65275.080000000082</v>
      </c>
      <c r="FI47" s="472">
        <f t="shared" si="1767"/>
        <v>94466.899999999441</v>
      </c>
      <c r="FJ47" s="472">
        <f t="shared" si="1767"/>
        <v>29191.819999999352</v>
      </c>
      <c r="FK47" s="637">
        <f>AVERAGE(FK44,FK36,FK27,FK18,FK9)</f>
        <v>1.3300017768029049</v>
      </c>
      <c r="FL47" s="472">
        <f t="shared" si="1767"/>
        <v>0</v>
      </c>
      <c r="FM47" s="472">
        <f t="shared" si="1767"/>
        <v>0</v>
      </c>
      <c r="FN47" s="472">
        <f t="shared" si="1767"/>
        <v>0</v>
      </c>
      <c r="FO47" s="637" t="e">
        <f>AVERAGE(FO44,FO36,FO27,FO18,FO9)</f>
        <v>#DIV/0!</v>
      </c>
      <c r="FP47" s="472">
        <f t="shared" si="1767"/>
        <v>0</v>
      </c>
      <c r="FQ47" s="472">
        <f t="shared" si="1767"/>
        <v>0</v>
      </c>
      <c r="FR47" s="472">
        <f t="shared" si="1767"/>
        <v>0</v>
      </c>
      <c r="FS47" s="637" t="e">
        <f>AVERAGE(FS44,FS36,FS27,FS18,FS9)</f>
        <v>#DIV/0!</v>
      </c>
      <c r="FT47" s="472">
        <f t="shared" si="1767"/>
        <v>22531.270000000015</v>
      </c>
      <c r="FU47" s="472">
        <f t="shared" si="1767"/>
        <v>23972.680000000051</v>
      </c>
      <c r="FV47" s="472">
        <f t="shared" si="1767"/>
        <v>1441.4100000000319</v>
      </c>
      <c r="FW47" s="637">
        <f>AVERAGE(FW44,FW36,FW27,FW18,FW9)</f>
        <v>1.0585507227447546</v>
      </c>
      <c r="FX47" s="472">
        <f t="shared" si="1767"/>
        <v>14000</v>
      </c>
      <c r="FY47" s="472">
        <f t="shared" si="1767"/>
        <v>31057.910000000149</v>
      </c>
      <c r="FZ47" s="472">
        <f t="shared" si="1767"/>
        <v>17057.910000000149</v>
      </c>
      <c r="GA47" s="637" t="e">
        <f>AVERAGE(GA44,GA36,GA27,GA18,GA9)</f>
        <v>#DIV/0!</v>
      </c>
      <c r="GB47" s="472">
        <f t="shared" si="1767"/>
        <v>93559.290000000037</v>
      </c>
      <c r="GC47" s="472">
        <f t="shared" si="1767"/>
        <v>101711.58999999985</v>
      </c>
      <c r="GD47" s="472">
        <f t="shared" si="1767"/>
        <v>8152.2999999998174</v>
      </c>
      <c r="GE47" s="637">
        <f>AVERAGE(GE44,GE36,GE27,GE18,GE9)</f>
        <v>1.088145178161507</v>
      </c>
      <c r="GF47" s="472">
        <f t="shared" si="1767"/>
        <v>63394.99</v>
      </c>
      <c r="GG47" s="472">
        <f t="shared" si="1767"/>
        <v>72063.370000000112</v>
      </c>
      <c r="GH47" s="472">
        <f t="shared" si="1767"/>
        <v>8668.3800000001174</v>
      </c>
      <c r="GI47" s="637">
        <f>AVERAGE(GI44,GI36,GI27,GI18,GI9)</f>
        <v>1.0961805780821865</v>
      </c>
      <c r="GJ47" s="472">
        <f t="shared" si="1767"/>
        <v>11457.931999999913</v>
      </c>
      <c r="GK47" s="472">
        <f t="shared" si="1767"/>
        <v>23004.021999999997</v>
      </c>
      <c r="GL47" s="472">
        <f t="shared" si="1767"/>
        <v>11546.090000000084</v>
      </c>
      <c r="GM47" s="637">
        <f>AVERAGE(GM44,GM36,GM27,GM18,GM9)</f>
        <v>1.9138959568420897</v>
      </c>
      <c r="GN47" s="472">
        <f t="shared" si="1767"/>
        <v>0</v>
      </c>
      <c r="GO47" s="472">
        <f t="shared" ref="GO47:HH47" si="1768">SUM(GO44,GO36,GO27,GO18,GO9)</f>
        <v>17873.042000001296</v>
      </c>
      <c r="GP47" s="472">
        <f t="shared" si="1768"/>
        <v>17873.042000001296</v>
      </c>
      <c r="GQ47" s="637" t="e">
        <f>AVERAGE(GQ44,GQ36,GQ27,GQ18,GQ9)</f>
        <v>#DIV/0!</v>
      </c>
      <c r="GR47" s="472">
        <f t="shared" si="1768"/>
        <v>108500</v>
      </c>
      <c r="GS47" s="472">
        <f t="shared" si="1768"/>
        <v>122990.12999999989</v>
      </c>
      <c r="GT47" s="472">
        <f t="shared" si="1768"/>
        <v>14490.129999999888</v>
      </c>
      <c r="GU47" s="637">
        <f>AVERAGE(GU44,GU36,GU27,GU18,GU9)</f>
        <v>1.0946823081632626</v>
      </c>
      <c r="GV47" s="472">
        <f t="shared" si="1768"/>
        <v>34778.909999999691</v>
      </c>
      <c r="GW47" s="472">
        <f t="shared" si="1768"/>
        <v>33274.85999999987</v>
      </c>
      <c r="GX47" s="472">
        <f t="shared" si="1768"/>
        <v>-1504.0499999998174</v>
      </c>
      <c r="GY47" s="637">
        <f>AVERAGE(GY44,GY36,GY27,GY18,GY9)</f>
        <v>0.92222453205117438</v>
      </c>
      <c r="GZ47" s="472">
        <f t="shared" si="1768"/>
        <v>46500</v>
      </c>
      <c r="HA47" s="472">
        <f t="shared" si="1768"/>
        <v>51201.90499999997</v>
      </c>
      <c r="HB47" s="472">
        <f t="shared" si="1768"/>
        <v>4701.9049999999697</v>
      </c>
      <c r="HC47" s="637">
        <f>AVERAGE(HC44,HC36,HC27,HC18,HC9)</f>
        <v>1.1006569015873007</v>
      </c>
      <c r="HD47" s="472">
        <f t="shared" si="1768"/>
        <v>79040.780000000261</v>
      </c>
      <c r="HE47" s="472">
        <f t="shared" si="1768"/>
        <v>112219.6799999997</v>
      </c>
      <c r="HF47" s="472">
        <f t="shared" si="1768"/>
        <v>33178.899999999441</v>
      </c>
      <c r="HG47" s="637">
        <f>AVERAGE(HG44,HG36,HG27,HG18,HG9)</f>
        <v>1.3968203318289423</v>
      </c>
      <c r="HH47" s="472">
        <f t="shared" si="1768"/>
        <v>0</v>
      </c>
      <c r="HI47" s="472">
        <f t="shared" ref="HI47:HJ47" si="1769">SUM(HI44,HI37,HI28,HI19,HI10)</f>
        <v>4956.8170000016689</v>
      </c>
      <c r="HJ47" s="472">
        <f t="shared" si="1769"/>
        <v>4956.8170000016689</v>
      </c>
      <c r="HK47" s="637" t="e">
        <f>AVERAGE(HK44,HK36,HK27,HK18,HK9)</f>
        <v>#DIV/0!</v>
      </c>
    </row>
    <row r="48" spans="1:219" ht="17.25" customHeight="1" thickBot="1">
      <c r="A48" s="473"/>
      <c r="B48" s="474" t="s">
        <v>19</v>
      </c>
      <c r="C48" s="474"/>
      <c r="D48" s="475">
        <f>SUM(D38:D43,D29:D35,D20:D26,D11:D17,D5:D8)</f>
        <v>5057534.6690967698</v>
      </c>
      <c r="E48" s="475">
        <f t="shared" ref="E48:BP48" ca="1" si="1770">SUM(E38:E43,E29:E35,E20:E26,E11:E17,E5:E8)</f>
        <v>4793927.263000004</v>
      </c>
      <c r="F48" s="475">
        <f t="shared" ca="1" si="1770"/>
        <v>-263607.4060967688</v>
      </c>
      <c r="G48" s="638">
        <f ca="1">AVERAGE(G38:G43,G29:G35,G20:G26,G11:G17,G5:G8)</f>
        <v>0.94802335681539074</v>
      </c>
      <c r="H48" s="475">
        <f>SUM(H38:H43,H29:H35,H20:H26,H11:H17,H5:H8)</f>
        <v>25177.27000000003</v>
      </c>
      <c r="I48" s="475">
        <f t="shared" si="1770"/>
        <v>28687.14000000013</v>
      </c>
      <c r="J48" s="475">
        <f t="shared" si="1770"/>
        <v>3509.8700000001077</v>
      </c>
      <c r="K48" s="638">
        <f>AVERAGE(K38:K43,K29:K35,K20:K26,K11:K17,K5:K8)</f>
        <v>1.1394062978233981</v>
      </c>
      <c r="L48" s="475">
        <f t="shared" si="1770"/>
        <v>93000</v>
      </c>
      <c r="M48" s="475">
        <f t="shared" si="1770"/>
        <v>63302.240000000224</v>
      </c>
      <c r="N48" s="475">
        <f t="shared" si="1770"/>
        <v>-29697.759999999776</v>
      </c>
      <c r="O48" s="638">
        <f>AVERAGE(O38:O43,O29:O35,O20:O26,O11:O17,O5:O8)</f>
        <v>0.68066924731183032</v>
      </c>
      <c r="P48" s="475">
        <f t="shared" si="1770"/>
        <v>35021.670000000173</v>
      </c>
      <c r="Q48" s="475">
        <f t="shared" si="1770"/>
        <v>29125.399999999907</v>
      </c>
      <c r="R48" s="475">
        <f t="shared" si="1770"/>
        <v>-5896.2700000002487</v>
      </c>
      <c r="S48" s="638">
        <f>AVERAGE(S38:S43,S29:S35,S20:S26,S11:S17,S5:S8)</f>
        <v>0.83163938213111432</v>
      </c>
      <c r="T48" s="475">
        <f t="shared" si="1770"/>
        <v>88627.935483871217</v>
      </c>
      <c r="U48" s="475">
        <f t="shared" si="1770"/>
        <v>77687.189999999944</v>
      </c>
      <c r="V48" s="475">
        <f t="shared" si="1770"/>
        <v>-10940.745483871229</v>
      </c>
      <c r="W48" s="638" t="e">
        <f>AVERAGE(W38:W43,W29:W35,W20:W26,W11:W17,W5:W8)</f>
        <v>#DIV/0!</v>
      </c>
      <c r="X48" s="475">
        <f t="shared" si="1770"/>
        <v>19964.640000000003</v>
      </c>
      <c r="Y48" s="475">
        <f t="shared" si="1770"/>
        <v>17680.640000000014</v>
      </c>
      <c r="Z48" s="475">
        <f t="shared" si="1770"/>
        <v>-2283.9999999999995</v>
      </c>
      <c r="AA48" s="638">
        <f>AVERAGE(AA38:AA43,AA29:AA35,AA20:AA26,AA11:AA17,AA5:AA8)</f>
        <v>0.88559773679866016</v>
      </c>
      <c r="AB48" s="475">
        <f t="shared" si="1770"/>
        <v>170500</v>
      </c>
      <c r="AC48" s="475">
        <f t="shared" si="1770"/>
        <v>167287.12000000011</v>
      </c>
      <c r="AD48" s="475">
        <f t="shared" si="1770"/>
        <v>-3212.8799999998882</v>
      </c>
      <c r="AE48" s="638">
        <f>AVERAGE(AE38:AE43,AE29:AE35,AE20:AE26,AE11:AE17,AE5:AE8)</f>
        <v>0.98115612903225868</v>
      </c>
      <c r="AF48" s="475">
        <f t="shared" si="1770"/>
        <v>5176.0899999999947</v>
      </c>
      <c r="AG48" s="475">
        <f t="shared" si="1770"/>
        <v>16273.770000000019</v>
      </c>
      <c r="AH48" s="475">
        <f t="shared" si="1770"/>
        <v>11097.680000000015</v>
      </c>
      <c r="AI48" s="638">
        <f>AVERAGE(AI38:AI43,AI29:AI35,AI20:AI26,AI11:AI17,AI5:AI8)</f>
        <v>3.1440276347590621</v>
      </c>
      <c r="AJ48" s="475">
        <f t="shared" si="1770"/>
        <v>18112.896774193472</v>
      </c>
      <c r="AK48" s="475">
        <f t="shared" si="1770"/>
        <v>24451.860000000102</v>
      </c>
      <c r="AL48" s="475">
        <f t="shared" si="1770"/>
        <v>6338.9632258066413</v>
      </c>
      <c r="AM48" s="638" t="e">
        <f>AVERAGE(AM38:AM43,AM29:AM35,AM20:AM26,AM11:AM17,AM5:AM8)</f>
        <v>#DIV/0!</v>
      </c>
      <c r="AN48" s="475">
        <f t="shared" si="1770"/>
        <v>20871.539999999961</v>
      </c>
      <c r="AO48" s="475">
        <f t="shared" si="1770"/>
        <v>17718.890000000014</v>
      </c>
      <c r="AP48" s="475">
        <f t="shared" si="1770"/>
        <v>-3152.6499999999642</v>
      </c>
      <c r="AQ48" s="638">
        <f>AVERAGE(AQ38:AQ43,AQ29:AQ35,AQ20:AQ26,AQ11:AQ17,AQ5:AQ8)</f>
        <v>0.84894981395718916</v>
      </c>
      <c r="AR48" s="475">
        <f t="shared" si="1770"/>
        <v>139940.16999999998</v>
      </c>
      <c r="AS48" s="475">
        <f t="shared" si="1770"/>
        <v>135524.25</v>
      </c>
      <c r="AT48" s="475">
        <f t="shared" si="1770"/>
        <v>-4415.9199999999328</v>
      </c>
      <c r="AU48" s="638">
        <f>AVERAGE(AU38:AU43,AU29:AU35,AU20:AU26,AU11:AU17,AU5:AU8)</f>
        <v>0.96844422870145186</v>
      </c>
      <c r="AV48" s="475">
        <f t="shared" si="1770"/>
        <v>211514.93000000002</v>
      </c>
      <c r="AW48" s="475">
        <f t="shared" ca="1" si="1770"/>
        <v>147269.90000000008</v>
      </c>
      <c r="AX48" s="475">
        <f t="shared" ca="1" si="1770"/>
        <v>-64245.030000000079</v>
      </c>
      <c r="AY48" s="638">
        <f ca="1">AVERAGE(AY38:AY43,AY29:AY35,AY20:AY26,AY11:AY17,AY5:AY8)</f>
        <v>0.69626243405134547</v>
      </c>
      <c r="AZ48" s="475">
        <f t="shared" si="1770"/>
        <v>86229.793548387082</v>
      </c>
      <c r="BA48" s="475">
        <f t="shared" si="1770"/>
        <v>46743.309999999939</v>
      </c>
      <c r="BB48" s="475">
        <f t="shared" si="1770"/>
        <v>-39486.483548387136</v>
      </c>
      <c r="BC48" s="638" t="e">
        <f>AVERAGE(BC38:BC43,BC29:BC35,BC20:BC26,BC11:BC17,BC5:BC8)</f>
        <v>#DIV/0!</v>
      </c>
      <c r="BD48" s="475">
        <f t="shared" si="1770"/>
        <v>15500</v>
      </c>
      <c r="BE48" s="475">
        <f t="shared" si="1770"/>
        <v>1259.1200000000001</v>
      </c>
      <c r="BF48" s="475">
        <f t="shared" si="1770"/>
        <v>-14240.88</v>
      </c>
      <c r="BG48" s="638">
        <f>AVERAGE(BG38:BG43,BG29:BG35,BG20:BG26,BG11:BG17,BG5:BG8)</f>
        <v>8.1233548387096788E-2</v>
      </c>
      <c r="BH48" s="475">
        <f t="shared" si="1770"/>
        <v>111600</v>
      </c>
      <c r="BI48" s="475">
        <f t="shared" si="1770"/>
        <v>52878.959999999963</v>
      </c>
      <c r="BJ48" s="475">
        <f t="shared" si="1770"/>
        <v>-58721.040000000037</v>
      </c>
      <c r="BK48" s="638">
        <f>AVERAGE(BK38:BK43,BK29:BK35,BK20:BK26,BK11:BK17,BK5:BK8)</f>
        <v>0.47382580645161265</v>
      </c>
      <c r="BL48" s="475">
        <f t="shared" si="1770"/>
        <v>269887.77</v>
      </c>
      <c r="BM48" s="475">
        <f t="shared" si="1770"/>
        <v>268183.63000000012</v>
      </c>
      <c r="BN48" s="475">
        <f t="shared" si="1770"/>
        <v>-1704.1399999998139</v>
      </c>
      <c r="BO48" s="638">
        <f>AVERAGE(BO38:BO43,BO29:BO35,BO20:BO26,BO11:BO17,BO5:BO8)</f>
        <v>0.99368574574535262</v>
      </c>
      <c r="BP48" s="475">
        <f t="shared" si="1770"/>
        <v>28708.929000000018</v>
      </c>
      <c r="BQ48" s="475">
        <f t="shared" ref="BQ48:EB48" si="1771">SUM(BQ38:BQ43,BQ29:BQ35,BQ20:BQ26,BQ11:BQ17,BQ5:BQ8)</f>
        <v>29380.84600000002</v>
      </c>
      <c r="BR48" s="475">
        <f t="shared" si="1771"/>
        <v>671.91700000001447</v>
      </c>
      <c r="BS48" s="638">
        <f>AVERAGE(BS38:BS43,BS29:BS35,BS20:BS26,BS11:BS17,BS5:BS8)</f>
        <v>1.0234044606819017</v>
      </c>
      <c r="BT48" s="475">
        <f t="shared" si="1771"/>
        <v>151000</v>
      </c>
      <c r="BU48" s="475">
        <f t="shared" ca="1" si="1771"/>
        <v>99129.970000000016</v>
      </c>
      <c r="BV48" s="475">
        <f t="shared" ca="1" si="1771"/>
        <v>-51870.030000000006</v>
      </c>
      <c r="BW48" s="638" t="e">
        <f ca="1">AVERAGE(BW38:BW43,BW29:BW35,BW20:BW26,BW11:BW17,BW5:BW8)</f>
        <v>#DIV/0!</v>
      </c>
      <c r="BX48" s="475">
        <f t="shared" si="1771"/>
        <v>2171.699999999998</v>
      </c>
      <c r="BY48" s="475">
        <f t="shared" si="1771"/>
        <v>1941.3000000000029</v>
      </c>
      <c r="BZ48" s="475">
        <f t="shared" si="1771"/>
        <v>-230.39999999999407</v>
      </c>
      <c r="CA48" s="638">
        <f>AVERAGE(CA38:CA43,CA29:CA35,CA20:CA26,CA11:CA17,CA5:CA8)</f>
        <v>0.89390799834231494</v>
      </c>
      <c r="CB48" s="475">
        <f t="shared" si="1771"/>
        <v>2773.0000000000009</v>
      </c>
      <c r="CC48" s="475">
        <f t="shared" si="1771"/>
        <v>1982.471000000005</v>
      </c>
      <c r="CD48" s="475">
        <f t="shared" si="1771"/>
        <v>-790.52899999999545</v>
      </c>
      <c r="CE48" s="638">
        <f>AVERAGE(CE38:CE43,CE29:CE35,CE20:CE26,CE11:CE17,CE5:CE8)</f>
        <v>0.71491922106022521</v>
      </c>
      <c r="CF48" s="475">
        <f t="shared" si="1771"/>
        <v>108500</v>
      </c>
      <c r="CG48" s="475">
        <f t="shared" si="1771"/>
        <v>83420.099999999627</v>
      </c>
      <c r="CH48" s="475">
        <f t="shared" si="1771"/>
        <v>-25079.900000000373</v>
      </c>
      <c r="CI48" s="638">
        <f>AVERAGE(CI38:CI43,CI29:CI35,CI20:CI26,CI11:CI17,CI5:CI8)</f>
        <v>0.76884884792626385</v>
      </c>
      <c r="CJ48" s="475">
        <f t="shared" si="1771"/>
        <v>0</v>
      </c>
      <c r="CK48" s="475">
        <f t="shared" si="1771"/>
        <v>0</v>
      </c>
      <c r="CL48" s="475">
        <f t="shared" si="1771"/>
        <v>0</v>
      </c>
      <c r="CM48" s="638" t="e">
        <f>AVERAGE(CM38:CM43,CM29:CM35,CM20:CM26,CM11:CM17,CM5:CM8)</f>
        <v>#DIV/0!</v>
      </c>
      <c r="CN48" s="475">
        <f t="shared" si="1771"/>
        <v>89945.899999999427</v>
      </c>
      <c r="CO48" s="475">
        <f t="shared" si="1771"/>
        <v>71490.700000000186</v>
      </c>
      <c r="CP48" s="475">
        <f t="shared" si="1771"/>
        <v>-18455.199999999244</v>
      </c>
      <c r="CQ48" s="638">
        <f>AVERAGE(CQ38:CQ43,CQ29:CQ35,CQ20:CQ26,CQ11:CQ17,CQ5:CQ8)</f>
        <v>0.79481888557455782</v>
      </c>
      <c r="CR48" s="475">
        <f t="shared" si="1771"/>
        <v>116000</v>
      </c>
      <c r="CS48" s="475">
        <f t="shared" si="1771"/>
        <v>121928.91</v>
      </c>
      <c r="CT48" s="475">
        <f t="shared" si="1771"/>
        <v>5928.9100000000035</v>
      </c>
      <c r="CU48" s="638">
        <f>AVERAGE(CU38:CU43,CU29:CU35,CU20:CU26,CU11:CU17,CU5:CU8)</f>
        <v>1.0785473087557604</v>
      </c>
      <c r="CV48" s="475">
        <f t="shared" si="1771"/>
        <v>0</v>
      </c>
      <c r="CW48" s="475">
        <f t="shared" si="1771"/>
        <v>0</v>
      </c>
      <c r="CX48" s="475">
        <f t="shared" si="1771"/>
        <v>0</v>
      </c>
      <c r="CY48" s="638" t="e">
        <f>AVERAGE(CY38:CY43,CY29:CY35,CY20:CY26,CY11:CY17,CY5:CY8)</f>
        <v>#DIV/0!</v>
      </c>
      <c r="CZ48" s="475">
        <f t="shared" si="1771"/>
        <v>361446.19099999958</v>
      </c>
      <c r="DA48" s="475">
        <f t="shared" si="1771"/>
        <v>425734.58600000292</v>
      </c>
      <c r="DB48" s="475">
        <f t="shared" si="1771"/>
        <v>64288.395000003351</v>
      </c>
      <c r="DC48" s="638">
        <f>AVERAGE(DC38:DC43,DC29:DC35,DC20:DC26,DC11:DC17,DC5:DC8)</f>
        <v>1.1778643587919382</v>
      </c>
      <c r="DD48" s="475">
        <f t="shared" si="1771"/>
        <v>62646.669999999947</v>
      </c>
      <c r="DE48" s="475">
        <f t="shared" si="1771"/>
        <v>59945.709999999963</v>
      </c>
      <c r="DF48" s="475">
        <f t="shared" si="1771"/>
        <v>-2700.9599999999637</v>
      </c>
      <c r="DG48" s="638">
        <f>AVERAGE(DG38:DG43,DG29:DG35,DG20:DG26,DG11:DG17,DG5:DG8)</f>
        <v>0.95688581691572805</v>
      </c>
      <c r="DH48" s="475">
        <f t="shared" si="1771"/>
        <v>21039.69999999995</v>
      </c>
      <c r="DI48" s="475">
        <f t="shared" si="1771"/>
        <v>18694.709999999963</v>
      </c>
      <c r="DJ48" s="475">
        <f t="shared" si="1771"/>
        <v>-2344.9899999999893</v>
      </c>
      <c r="DK48" s="638">
        <f>AVERAGE(DK38:DK43,DK29:DK35,DK20:DK26,DK11:DK17,DK5:DK8)</f>
        <v>0.88854451346739771</v>
      </c>
      <c r="DL48" s="475">
        <f t="shared" si="1771"/>
        <v>220777.41000000006</v>
      </c>
      <c r="DM48" s="475">
        <f t="shared" si="1771"/>
        <v>182060.65000000037</v>
      </c>
      <c r="DN48" s="475">
        <f t="shared" si="1771"/>
        <v>-38716.759999999762</v>
      </c>
      <c r="DO48" s="638">
        <f>AVERAGE(DO38:DO43,DO29:DO35,DO20:DO26,DO11:DO17,DO5:DO8)</f>
        <v>0.82463441345742849</v>
      </c>
      <c r="DP48" s="475">
        <f t="shared" si="1771"/>
        <v>89260.17999999992</v>
      </c>
      <c r="DQ48" s="475">
        <f t="shared" si="1771"/>
        <v>60122.069999999949</v>
      </c>
      <c r="DR48" s="475">
        <f t="shared" si="1771"/>
        <v>-29138.110000000041</v>
      </c>
      <c r="DS48" s="638">
        <f>AVERAGE(DS38:DS43,DS29:DS35,DS20:DS26,DS11:DS17,DS5:DS8)</f>
        <v>0.65879850335600887</v>
      </c>
      <c r="DT48" s="475">
        <f t="shared" si="1771"/>
        <v>63341.509999999973</v>
      </c>
      <c r="DU48" s="475">
        <f t="shared" si="1771"/>
        <v>37752.770000000019</v>
      </c>
      <c r="DV48" s="475">
        <f t="shared" si="1771"/>
        <v>-25588.739999999998</v>
      </c>
      <c r="DW48" s="638">
        <f>AVERAGE(DW38:DW43,DW29:DW35,DW20:DW26,DW11:DW17,DW5:DW8)</f>
        <v>0.596019419177093</v>
      </c>
      <c r="DX48" s="475">
        <f t="shared" si="1771"/>
        <v>44625.439999999981</v>
      </c>
      <c r="DY48" s="475">
        <f t="shared" si="1771"/>
        <v>59865.449999999953</v>
      </c>
      <c r="DZ48" s="475">
        <f t="shared" si="1771"/>
        <v>15240.009999999944</v>
      </c>
      <c r="EA48" s="638">
        <f>AVERAGE(EA38:EA43,EA29:EA35,EA20:EA26,EA11:EA17,EA5:EA8)</f>
        <v>1.3415094618674901</v>
      </c>
      <c r="EB48" s="475">
        <f t="shared" si="1771"/>
        <v>8090.2000000000071</v>
      </c>
      <c r="EC48" s="475">
        <f t="shared" ref="EC48:GN48" si="1772">SUM(EC38:EC43,EC29:EC35,EC20:EC26,EC11:EC17,EC5:EC8)</f>
        <v>26759.52999999997</v>
      </c>
      <c r="ED48" s="475">
        <f t="shared" si="1772"/>
        <v>18669.329999999965</v>
      </c>
      <c r="EE48" s="638">
        <f>AVERAGE(EE38:EE43,EE29:EE35,EE20:EE26,EE11:EE17,EE5:EE8)</f>
        <v>3.3076475241650303</v>
      </c>
      <c r="EF48" s="475">
        <f t="shared" si="1772"/>
        <v>341218.4700000002</v>
      </c>
      <c r="EG48" s="475">
        <f t="shared" si="1772"/>
        <v>275531.93000000017</v>
      </c>
      <c r="EH48" s="475">
        <f t="shared" si="1772"/>
        <v>-65686.540000000008</v>
      </c>
      <c r="EI48" s="638">
        <f>AVERAGE(EI38:EI43,EI29:EI35,EI20:EI26,EI11:EI17,EI5:EI8)</f>
        <v>0.80749418400475192</v>
      </c>
      <c r="EJ48" s="475">
        <f t="shared" si="1772"/>
        <v>87065.890000000058</v>
      </c>
      <c r="EK48" s="475">
        <f t="shared" si="1772"/>
        <v>64663.699999999953</v>
      </c>
      <c r="EL48" s="475">
        <f t="shared" si="1772"/>
        <v>-22402.190000000035</v>
      </c>
      <c r="EM48" s="638">
        <f>AVERAGE(EM38:EM43,EM29:EM35,EM20:EM26,EM11:EM17,EM5:EM8)</f>
        <v>0.77883167153538391</v>
      </c>
      <c r="EN48" s="475">
        <f t="shared" si="1772"/>
        <v>117789.9</v>
      </c>
      <c r="EO48" s="475">
        <f t="shared" si="1772"/>
        <v>86247.899999999907</v>
      </c>
      <c r="EP48" s="475">
        <f t="shared" si="1772"/>
        <v>-31542.000000000004</v>
      </c>
      <c r="EQ48" s="638">
        <f>AVERAGE(EQ38:EQ43,EQ29:EQ35,EQ20:EQ26,EQ11:EQ17,EQ5:EQ8)</f>
        <v>0.73221812736066483</v>
      </c>
      <c r="ER48" s="475">
        <f t="shared" si="1772"/>
        <v>143000</v>
      </c>
      <c r="ES48" s="475">
        <f t="shared" si="1772"/>
        <v>136908.58999999997</v>
      </c>
      <c r="ET48" s="475">
        <f t="shared" si="1772"/>
        <v>-6091.4100000000326</v>
      </c>
      <c r="EU48" s="638" t="e">
        <f>AVERAGE(EU38:EU43,EU29:EU35,EU20:EU26,EU11:EU17,EU5:EU8)</f>
        <v>#DIV/0!</v>
      </c>
      <c r="EV48" s="475">
        <f t="shared" si="1772"/>
        <v>155970.62129032239</v>
      </c>
      <c r="EW48" s="475">
        <f t="shared" si="1772"/>
        <v>92111.049999999814</v>
      </c>
      <c r="EX48" s="475">
        <f t="shared" si="1772"/>
        <v>-63859.571290322681</v>
      </c>
      <c r="EY48" s="638" t="e">
        <f>AVERAGE(EY38:EY43,EY29:EY35,EY20:EY26,EY11:EY17,EY5:EY8)</f>
        <v>#DIV/0!</v>
      </c>
      <c r="EZ48" s="475">
        <f t="shared" si="1772"/>
        <v>744000</v>
      </c>
      <c r="FA48" s="475">
        <f t="shared" si="1772"/>
        <v>889177.24000000022</v>
      </c>
      <c r="FB48" s="475">
        <f t="shared" si="1772"/>
        <v>145177.24000000022</v>
      </c>
      <c r="FC48" s="638">
        <f>AVERAGE(FC38:FC43,FC29:FC35,FC20:FC26,FC11:FC17,FC5:FC8)</f>
        <v>1.1951306989247314</v>
      </c>
      <c r="FD48" s="475">
        <f t="shared" si="1772"/>
        <v>248000</v>
      </c>
      <c r="FE48" s="475">
        <f t="shared" si="1772"/>
        <v>182020.39999999991</v>
      </c>
      <c r="FF48" s="475">
        <f t="shared" si="1772"/>
        <v>-65979.600000000093</v>
      </c>
      <c r="FG48" s="638">
        <f>AVERAGE(FG38:FG43,FG29:FG35,FG20:FG26,FG11:FG17,FG5:FG8)</f>
        <v>0.73395322580645128</v>
      </c>
      <c r="FH48" s="475">
        <f t="shared" si="1772"/>
        <v>65275.080000000053</v>
      </c>
      <c r="FI48" s="475">
        <f t="shared" si="1772"/>
        <v>94466.899999999441</v>
      </c>
      <c r="FJ48" s="475">
        <f t="shared" si="1772"/>
        <v>29191.819999999381</v>
      </c>
      <c r="FK48" s="638">
        <f>AVERAGE(FK38:FK43,FK29:FK35,FK20:FK26,FK11:FK17,FK5:FK8)</f>
        <v>1.4472123205364029</v>
      </c>
      <c r="FL48" s="475">
        <f t="shared" si="1772"/>
        <v>0</v>
      </c>
      <c r="FM48" s="475">
        <f t="shared" si="1772"/>
        <v>0</v>
      </c>
      <c r="FN48" s="475">
        <f t="shared" si="1772"/>
        <v>0</v>
      </c>
      <c r="FO48" s="638" t="e">
        <f>AVERAGE(FO38:FO43,FO29:FO35,FO20:FO26,FO11:FO17,FO5:FO8)</f>
        <v>#DIV/0!</v>
      </c>
      <c r="FP48" s="475">
        <f t="shared" si="1772"/>
        <v>0</v>
      </c>
      <c r="FQ48" s="475">
        <f t="shared" si="1772"/>
        <v>0</v>
      </c>
      <c r="FR48" s="475">
        <f t="shared" si="1772"/>
        <v>0</v>
      </c>
      <c r="FS48" s="638" t="e">
        <f>AVERAGE(FS38:FS43,FS29:FS35,FS20:FS26,FS11:FS17,FS5:FS8)</f>
        <v>#DIV/0!</v>
      </c>
      <c r="FT48" s="475">
        <f t="shared" si="1772"/>
        <v>22531.27000000003</v>
      </c>
      <c r="FU48" s="475">
        <f t="shared" si="1772"/>
        <v>23972.680000000051</v>
      </c>
      <c r="FV48" s="475">
        <f t="shared" si="1772"/>
        <v>1441.4100000000319</v>
      </c>
      <c r="FW48" s="638">
        <f>AVERAGE(FW38:FW43,FW29:FW35,FW20:FW26,FW11:FW17,FW5:FW8)</f>
        <v>1.0639737573603278</v>
      </c>
      <c r="FX48" s="475">
        <f t="shared" si="1772"/>
        <v>14000</v>
      </c>
      <c r="FY48" s="475">
        <f t="shared" si="1772"/>
        <v>31057.910000000149</v>
      </c>
      <c r="FZ48" s="475">
        <f t="shared" si="1772"/>
        <v>17057.910000000149</v>
      </c>
      <c r="GA48" s="638" t="e">
        <f>AVERAGE(GA38:GA43,GA29:GA35,GA20:GA26,GA11:GA17,GA5:GA8)</f>
        <v>#DIV/0!</v>
      </c>
      <c r="GB48" s="475">
        <f t="shared" si="1772"/>
        <v>93559.289999999979</v>
      </c>
      <c r="GC48" s="475">
        <f t="shared" si="1772"/>
        <v>101711.58999999985</v>
      </c>
      <c r="GD48" s="475">
        <f t="shared" si="1772"/>
        <v>8152.2999999998137</v>
      </c>
      <c r="GE48" s="638">
        <f>AVERAGE(GE38:GE43,GE29:GE35,GE20:GE26,GE11:GE17,GE5:GE8)</f>
        <v>1.0871351204140158</v>
      </c>
      <c r="GF48" s="475">
        <f t="shared" si="1772"/>
        <v>63394.99000000002</v>
      </c>
      <c r="GG48" s="475">
        <f t="shared" si="1772"/>
        <v>72063.370000000112</v>
      </c>
      <c r="GH48" s="475">
        <f t="shared" si="1772"/>
        <v>8668.3800000001065</v>
      </c>
      <c r="GI48" s="638">
        <f>AVERAGE(GI38:GI43,GI29:GI35,GI20:GI26,GI11:GI17,GI5:GI8)</f>
        <v>1.1367360417597685</v>
      </c>
      <c r="GJ48" s="475">
        <f t="shared" si="1772"/>
        <v>11457.93199999991</v>
      </c>
      <c r="GK48" s="475">
        <f t="shared" si="1772"/>
        <v>23004.021999999997</v>
      </c>
      <c r="GL48" s="475">
        <f t="shared" si="1772"/>
        <v>11546.090000000095</v>
      </c>
      <c r="GM48" s="638">
        <f>AVERAGE(GM38:GM43,GM29:GM35,GM20:GM26,GM11:GM17,GM5:GM8)</f>
        <v>2.0076940585788234</v>
      </c>
      <c r="GN48" s="475">
        <f t="shared" si="1772"/>
        <v>0</v>
      </c>
      <c r="GO48" s="475">
        <f t="shared" ref="GO48:HH48" si="1773">SUM(GO38:GO43,GO29:GO35,GO20:GO26,GO11:GO17,GO5:GO8)</f>
        <v>17873.042000001296</v>
      </c>
      <c r="GP48" s="475">
        <f t="shared" si="1773"/>
        <v>17873.042000001296</v>
      </c>
      <c r="GQ48" s="638" t="e">
        <f>AVERAGE(GQ38:GQ43,GQ29:GQ35,GQ20:GQ26,GQ11:GQ17,GQ5:GQ8)</f>
        <v>#DIV/0!</v>
      </c>
      <c r="GR48" s="475">
        <f t="shared" si="1773"/>
        <v>108500</v>
      </c>
      <c r="GS48" s="475">
        <f t="shared" si="1773"/>
        <v>122990.12999999989</v>
      </c>
      <c r="GT48" s="475">
        <f t="shared" si="1773"/>
        <v>14490.129999999888</v>
      </c>
      <c r="GU48" s="638">
        <f>AVERAGE(GU38:GU43,GU29:GU35,GU20:GU26,GU11:GU17,GU5:GU8)</f>
        <v>1.1335495852534554</v>
      </c>
      <c r="GV48" s="475">
        <f t="shared" si="1773"/>
        <v>34778.909999999676</v>
      </c>
      <c r="GW48" s="475">
        <f t="shared" si="1773"/>
        <v>33274.85999999987</v>
      </c>
      <c r="GX48" s="475">
        <f t="shared" si="1773"/>
        <v>-1504.0499999998206</v>
      </c>
      <c r="GY48" s="638">
        <f>AVERAGE(GY38:GY43,GY29:GY35,GY20:GY26,GY11:GY17,GY5:GY8)</f>
        <v>0.95675396382463296</v>
      </c>
      <c r="GZ48" s="475">
        <f t="shared" si="1773"/>
        <v>46500</v>
      </c>
      <c r="HA48" s="475">
        <f t="shared" si="1773"/>
        <v>51201.90499999997</v>
      </c>
      <c r="HB48" s="475">
        <f t="shared" si="1773"/>
        <v>4701.9049999999697</v>
      </c>
      <c r="HC48" s="638">
        <f>AVERAGE(HC38:HC43,HC29:HC35,HC20:HC26,HC11:HC17,HC5:HC8)</f>
        <v>1.1011162365591389</v>
      </c>
      <c r="HD48" s="475">
        <f t="shared" si="1773"/>
        <v>79040.78000000029</v>
      </c>
      <c r="HE48" s="475">
        <f t="shared" si="1773"/>
        <v>112219.6799999997</v>
      </c>
      <c r="HF48" s="475">
        <f t="shared" si="1773"/>
        <v>33178.899999999434</v>
      </c>
      <c r="HG48" s="638">
        <f>AVERAGE(HG38:HG43,HG29:HG35,HG20:HG26,HG11:HG17,HG5:HG8)</f>
        <v>1.4197693899275707</v>
      </c>
      <c r="HH48" s="475">
        <f t="shared" si="1773"/>
        <v>0</v>
      </c>
      <c r="HI48" s="475">
        <f t="shared" ref="HI48:HJ48" si="1774">SUM(HI39:HI43,HI30:HI36,HI21:HI27,HI12:HI18,HI5:HI9)</f>
        <v>13337.52499999851</v>
      </c>
      <c r="HJ48" s="475">
        <f t="shared" si="1774"/>
        <v>13337.52499999851</v>
      </c>
      <c r="HK48" s="638" t="e">
        <f>AVERAGE(HK38:HK43,HK29:HK35,HK20:HK26,HK11:HK17,HK5:HK8)</f>
        <v>#DIV/0!</v>
      </c>
    </row>
    <row r="49" spans="3:219" ht="16.5" thickTop="1"/>
    <row r="51" spans="3:219" ht="16.5" hidden="1" thickBot="1"/>
    <row r="52" spans="3:219" ht="18" hidden="1" customHeight="1" thickTop="1">
      <c r="C52" s="771" t="s">
        <v>1</v>
      </c>
      <c r="D52" s="476"/>
      <c r="E52" s="477"/>
      <c r="F52" s="477"/>
      <c r="G52" s="477"/>
      <c r="H52" s="784" t="s">
        <v>98</v>
      </c>
      <c r="I52" s="784"/>
      <c r="J52" s="784"/>
      <c r="K52" s="785"/>
      <c r="S52" s="456"/>
      <c r="W52" s="456"/>
      <c r="AA52" s="456"/>
      <c r="AE52" s="456"/>
      <c r="AI52" s="456"/>
      <c r="AM52" s="456"/>
      <c r="AQ52" s="456"/>
      <c r="AU52" s="456"/>
      <c r="AY52" s="456"/>
      <c r="BC52" s="456"/>
      <c r="BG52" s="456"/>
      <c r="BK52" s="456"/>
      <c r="BO52" s="456"/>
      <c r="BS52" s="456"/>
      <c r="BW52" s="456"/>
      <c r="CA52" s="456"/>
      <c r="CE52" s="456"/>
      <c r="CI52" s="456"/>
      <c r="CM52" s="456"/>
      <c r="CQ52" s="456"/>
      <c r="CU52" s="456"/>
      <c r="CY52" s="456"/>
      <c r="DC52" s="456"/>
      <c r="DG52" s="456"/>
      <c r="DK52" s="456"/>
      <c r="DO52" s="456"/>
      <c r="DS52" s="456"/>
      <c r="DW52" s="456"/>
      <c r="EA52" s="456"/>
      <c r="EE52" s="456"/>
      <c r="EI52" s="456"/>
      <c r="EM52" s="456"/>
      <c r="EQ52" s="456"/>
      <c r="EU52" s="456"/>
      <c r="EY52" s="456"/>
      <c r="FC52" s="456"/>
      <c r="FG52" s="456"/>
      <c r="FK52" s="456"/>
      <c r="FO52" s="456"/>
      <c r="FS52" s="456"/>
      <c r="FW52" s="456"/>
      <c r="GA52" s="456"/>
      <c r="GE52" s="456"/>
      <c r="GI52" s="456"/>
      <c r="GM52" s="456"/>
      <c r="GQ52" s="456"/>
      <c r="GU52" s="456"/>
      <c r="GY52" s="456"/>
      <c r="HC52" s="456"/>
      <c r="HG52" s="456"/>
      <c r="HK52" s="456"/>
    </row>
    <row r="53" spans="3:219" ht="18" hidden="1" customHeight="1" thickBot="1">
      <c r="C53" s="772"/>
      <c r="D53" s="478"/>
      <c r="E53" s="478"/>
      <c r="F53" s="478"/>
      <c r="G53" s="478"/>
      <c r="H53" s="461" t="s">
        <v>99</v>
      </c>
      <c r="I53" s="461" t="s">
        <v>100</v>
      </c>
      <c r="J53" s="461" t="s">
        <v>101</v>
      </c>
      <c r="K53" s="487" t="s">
        <v>102</v>
      </c>
      <c r="S53" s="456"/>
      <c r="W53" s="456"/>
      <c r="AA53" s="456"/>
      <c r="AE53" s="456"/>
      <c r="AI53" s="456"/>
      <c r="AM53" s="456"/>
      <c r="AQ53" s="456"/>
      <c r="AU53" s="456"/>
      <c r="AY53" s="456"/>
      <c r="BC53" s="456"/>
      <c r="BG53" s="456"/>
      <c r="BK53" s="456"/>
      <c r="BO53" s="456"/>
      <c r="BS53" s="456"/>
      <c r="BW53" s="456"/>
      <c r="CA53" s="456"/>
      <c r="CE53" s="456"/>
      <c r="CI53" s="456"/>
      <c r="CM53" s="456"/>
      <c r="CQ53" s="456"/>
      <c r="CU53" s="456"/>
      <c r="CY53" s="456"/>
      <c r="DC53" s="456"/>
      <c r="DG53" s="456"/>
      <c r="DK53" s="456"/>
      <c r="DO53" s="456"/>
      <c r="DS53" s="456"/>
      <c r="DW53" s="456"/>
      <c r="EA53" s="456"/>
      <c r="EE53" s="456"/>
      <c r="EI53" s="456"/>
      <c r="EJ53" s="456"/>
      <c r="EK53" s="456"/>
      <c r="EL53" s="456"/>
      <c r="EM53" s="456"/>
      <c r="EN53" s="456"/>
      <c r="EO53" s="456"/>
      <c r="EP53" s="456"/>
      <c r="EQ53" s="456"/>
      <c r="ER53" s="456"/>
      <c r="ES53" s="456"/>
      <c r="ET53" s="456"/>
      <c r="EU53" s="456"/>
      <c r="EV53" s="456"/>
      <c r="EW53" s="456"/>
      <c r="EX53" s="456"/>
      <c r="EY53" s="456"/>
      <c r="EZ53" s="456"/>
      <c r="FA53" s="456"/>
      <c r="FB53" s="456"/>
      <c r="FC53" s="456"/>
      <c r="FD53" s="456"/>
      <c r="FE53" s="456"/>
      <c r="FF53" s="456"/>
      <c r="FG53" s="456"/>
      <c r="FH53" s="456"/>
      <c r="FI53" s="456"/>
      <c r="FJ53" s="456"/>
      <c r="FK53" s="456"/>
      <c r="FL53" s="456"/>
      <c r="FM53" s="456"/>
      <c r="FN53" s="456"/>
      <c r="FO53" s="456"/>
      <c r="FP53" s="456"/>
      <c r="FQ53" s="456"/>
      <c r="FR53" s="456"/>
      <c r="FS53" s="456"/>
      <c r="FT53" s="456"/>
      <c r="FU53" s="456"/>
      <c r="FV53" s="456"/>
      <c r="FW53" s="456"/>
      <c r="FX53" s="456"/>
      <c r="FY53" s="456"/>
      <c r="FZ53" s="456"/>
      <c r="GA53" s="456"/>
      <c r="GB53" s="456"/>
      <c r="GC53" s="456"/>
      <c r="GD53" s="456"/>
      <c r="GE53" s="456"/>
      <c r="GF53" s="456"/>
      <c r="GG53" s="456"/>
      <c r="GH53" s="456"/>
      <c r="GI53" s="456"/>
      <c r="GJ53" s="456"/>
      <c r="GK53" s="456"/>
      <c r="GL53" s="456"/>
      <c r="GM53" s="456"/>
      <c r="GN53" s="456"/>
      <c r="GO53" s="456"/>
      <c r="GP53" s="456"/>
      <c r="GQ53" s="456"/>
      <c r="GR53" s="456"/>
      <c r="GS53" s="456"/>
      <c r="GT53" s="456"/>
      <c r="GU53" s="456"/>
      <c r="GV53" s="456"/>
      <c r="GW53" s="456"/>
      <c r="GX53" s="456"/>
      <c r="GY53" s="456"/>
      <c r="GZ53" s="456"/>
      <c r="HA53" s="456"/>
      <c r="HB53" s="456"/>
      <c r="HC53" s="456"/>
      <c r="HD53" s="456"/>
      <c r="HE53" s="456"/>
      <c r="HF53" s="456"/>
      <c r="HG53" s="456"/>
      <c r="HH53" s="456"/>
      <c r="HI53" s="456"/>
      <c r="HJ53" s="456"/>
      <c r="HK53" s="456"/>
    </row>
    <row r="54" spans="3:219" ht="16.5" hidden="1" thickTop="1">
      <c r="C54" s="713">
        <f>A5</f>
        <v>1</v>
      </c>
      <c r="D54" s="479">
        <f>D9</f>
        <v>592886.96864516125</v>
      </c>
      <c r="E54" s="479">
        <f ca="1">E9</f>
        <v>561403.12699999718</v>
      </c>
      <c r="F54" s="479">
        <f ca="1">E54-D54</f>
        <v>-31483.841645164066</v>
      </c>
      <c r="G54" s="480">
        <f ca="1">E54/D54</f>
        <v>0.9468973964512839</v>
      </c>
      <c r="H54" s="481">
        <f>D9</f>
        <v>592886.96864516125</v>
      </c>
      <c r="I54" s="481">
        <f ca="1">E9</f>
        <v>561403.12699999718</v>
      </c>
      <c r="J54" s="481">
        <f ca="1">I54-H54</f>
        <v>-31483.841645164066</v>
      </c>
      <c r="K54" s="488">
        <f ca="1">I54/H54</f>
        <v>0.9468973964512839</v>
      </c>
      <c r="S54" s="456"/>
      <c r="W54" s="456"/>
      <c r="AA54" s="456"/>
      <c r="AE54" s="456"/>
      <c r="AI54" s="456"/>
      <c r="AM54" s="456"/>
      <c r="AQ54" s="456"/>
      <c r="AU54" s="456"/>
      <c r="AY54" s="456"/>
      <c r="BC54" s="456"/>
      <c r="BG54" s="456"/>
      <c r="BK54" s="456"/>
      <c r="BO54" s="456"/>
      <c r="BS54" s="456"/>
      <c r="BW54" s="456"/>
      <c r="CA54" s="456"/>
      <c r="CE54" s="456"/>
      <c r="CI54" s="456"/>
      <c r="CM54" s="456"/>
      <c r="CQ54" s="456"/>
      <c r="CU54" s="456"/>
      <c r="CY54" s="456"/>
      <c r="DC54" s="456"/>
      <c r="DG54" s="456"/>
      <c r="DK54" s="456"/>
      <c r="DO54" s="456"/>
      <c r="DS54" s="456"/>
      <c r="DW54" s="456"/>
      <c r="EA54" s="456"/>
      <c r="EE54" s="456"/>
      <c r="EI54" s="456"/>
      <c r="EJ54" s="456"/>
      <c r="EK54" s="456"/>
      <c r="EL54" s="456"/>
      <c r="EM54" s="456"/>
      <c r="EN54" s="456"/>
      <c r="EO54" s="456"/>
      <c r="EP54" s="456"/>
      <c r="EQ54" s="456"/>
      <c r="ER54" s="456"/>
      <c r="ES54" s="456"/>
      <c r="ET54" s="456"/>
      <c r="EU54" s="456"/>
      <c r="EV54" s="456"/>
      <c r="EW54" s="456"/>
      <c r="EX54" s="456"/>
      <c r="EY54" s="456"/>
      <c r="EZ54" s="456"/>
      <c r="FA54" s="456"/>
      <c r="FB54" s="456"/>
      <c r="FC54" s="456"/>
      <c r="FD54" s="456"/>
      <c r="FE54" s="456"/>
      <c r="FF54" s="456"/>
      <c r="FG54" s="456"/>
      <c r="FH54" s="456"/>
      <c r="FI54" s="456"/>
      <c r="FJ54" s="456"/>
      <c r="FK54" s="456"/>
      <c r="FL54" s="456"/>
      <c r="FM54" s="456"/>
      <c r="FN54" s="456"/>
      <c r="FO54" s="456"/>
      <c r="FP54" s="456"/>
      <c r="FQ54" s="456"/>
      <c r="FR54" s="456"/>
      <c r="FS54" s="456"/>
      <c r="FT54" s="456"/>
      <c r="FU54" s="456"/>
      <c r="FV54" s="456"/>
      <c r="FW54" s="456"/>
      <c r="FX54" s="456"/>
      <c r="FY54" s="456"/>
      <c r="FZ54" s="456"/>
      <c r="GA54" s="456"/>
      <c r="GB54" s="456"/>
      <c r="GC54" s="456"/>
      <c r="GD54" s="456"/>
      <c r="GE54" s="456"/>
      <c r="GF54" s="456"/>
      <c r="GG54" s="456"/>
      <c r="GH54" s="456"/>
      <c r="GI54" s="456"/>
      <c r="GJ54" s="456"/>
      <c r="GK54" s="456"/>
      <c r="GL54" s="456"/>
      <c r="GM54" s="456"/>
      <c r="GN54" s="456"/>
      <c r="GO54" s="456"/>
      <c r="GP54" s="456"/>
      <c r="GQ54" s="456"/>
      <c r="GR54" s="456"/>
      <c r="GS54" s="456"/>
      <c r="GT54" s="456"/>
      <c r="GU54" s="456"/>
      <c r="GV54" s="456"/>
      <c r="GW54" s="456"/>
      <c r="GX54" s="456"/>
      <c r="GY54" s="456"/>
      <c r="GZ54" s="456"/>
      <c r="HA54" s="456"/>
      <c r="HB54" s="456"/>
      <c r="HC54" s="456"/>
      <c r="HD54" s="456"/>
      <c r="HE54" s="456"/>
      <c r="HF54" s="456"/>
      <c r="HG54" s="456"/>
      <c r="HH54" s="456"/>
      <c r="HI54" s="456"/>
      <c r="HJ54" s="456"/>
      <c r="HK54" s="456"/>
    </row>
    <row r="55" spans="3:219" hidden="1">
      <c r="C55" s="714">
        <f>C54+1</f>
        <v>2</v>
      </c>
      <c r="D55" s="482">
        <f>D54+D18</f>
        <v>1747425.2613548383</v>
      </c>
      <c r="E55" s="482">
        <f ca="1">E54+E18</f>
        <v>1694406.6119999965</v>
      </c>
      <c r="F55" s="482">
        <f ca="1">E55-D55</f>
        <v>-53018.649354841793</v>
      </c>
      <c r="G55" s="483">
        <f ca="1">E55/D55</f>
        <v>0.96965898884068169</v>
      </c>
      <c r="H55" s="701">
        <f>H54+D18</f>
        <v>1747425.2613548383</v>
      </c>
      <c r="I55" s="701">
        <f ca="1">I54+E18</f>
        <v>1694406.6119999965</v>
      </c>
      <c r="J55" s="701">
        <f ca="1">I55-H55</f>
        <v>-53018.649354841793</v>
      </c>
      <c r="K55" s="702">
        <f ca="1">I55/H55</f>
        <v>0.96965898884068169</v>
      </c>
      <c r="S55" s="456"/>
      <c r="W55" s="456"/>
      <c r="AA55" s="456"/>
      <c r="AE55" s="456"/>
      <c r="AI55" s="456"/>
      <c r="AM55" s="456"/>
      <c r="AQ55" s="456"/>
      <c r="AU55" s="456"/>
      <c r="AY55" s="456"/>
      <c r="BC55" s="456"/>
      <c r="BG55" s="456"/>
      <c r="BK55" s="456"/>
      <c r="BO55" s="456"/>
      <c r="BS55" s="456"/>
      <c r="BW55" s="456"/>
      <c r="CA55" s="456"/>
      <c r="CE55" s="456"/>
      <c r="CI55" s="456"/>
      <c r="CM55" s="456"/>
      <c r="CQ55" s="456"/>
      <c r="CU55" s="456"/>
      <c r="CY55" s="456"/>
      <c r="DC55" s="456"/>
      <c r="DG55" s="456"/>
      <c r="DK55" s="456"/>
      <c r="DO55" s="456"/>
      <c r="DS55" s="456"/>
      <c r="DW55" s="456"/>
      <c r="EA55" s="456"/>
      <c r="EE55" s="456"/>
      <c r="EI55" s="456"/>
      <c r="EJ55" s="456"/>
      <c r="EK55" s="456"/>
      <c r="EL55" s="456"/>
      <c r="EM55" s="456"/>
      <c r="EN55" s="456"/>
      <c r="EO55" s="456"/>
      <c r="EP55" s="456"/>
      <c r="EQ55" s="456"/>
      <c r="ER55" s="456"/>
      <c r="ES55" s="456"/>
      <c r="ET55" s="456"/>
      <c r="EU55" s="456"/>
      <c r="EV55" s="456"/>
      <c r="EW55" s="456"/>
      <c r="EX55" s="456"/>
      <c r="EY55" s="456"/>
      <c r="EZ55" s="456"/>
      <c r="FA55" s="456"/>
      <c r="FB55" s="456"/>
      <c r="FC55" s="456"/>
      <c r="FD55" s="456"/>
      <c r="FE55" s="456"/>
      <c r="FF55" s="456"/>
      <c r="FG55" s="456"/>
      <c r="FH55" s="456"/>
      <c r="FI55" s="456"/>
      <c r="FJ55" s="456"/>
      <c r="FK55" s="456"/>
      <c r="FL55" s="456"/>
      <c r="FM55" s="456"/>
      <c r="FN55" s="456"/>
      <c r="FO55" s="456"/>
      <c r="FP55" s="456"/>
      <c r="FQ55" s="456"/>
      <c r="FR55" s="456"/>
      <c r="FS55" s="456"/>
      <c r="FT55" s="456"/>
      <c r="FU55" s="456"/>
      <c r="FV55" s="456"/>
      <c r="FW55" s="456"/>
      <c r="FX55" s="456"/>
      <c r="FY55" s="456"/>
      <c r="FZ55" s="456"/>
      <c r="GA55" s="456"/>
      <c r="GB55" s="456"/>
      <c r="GC55" s="456"/>
      <c r="GD55" s="456"/>
      <c r="GE55" s="456"/>
      <c r="GF55" s="456"/>
      <c r="GG55" s="456"/>
      <c r="GH55" s="456"/>
      <c r="GI55" s="456"/>
      <c r="GJ55" s="456"/>
      <c r="GK55" s="456"/>
      <c r="GL55" s="456"/>
      <c r="GM55" s="456"/>
      <c r="GN55" s="456"/>
      <c r="GO55" s="456"/>
      <c r="GP55" s="456"/>
      <c r="GQ55" s="456"/>
      <c r="GR55" s="456"/>
      <c r="GS55" s="456"/>
      <c r="GT55" s="456"/>
      <c r="GU55" s="456"/>
      <c r="GV55" s="456"/>
      <c r="GW55" s="456"/>
      <c r="GX55" s="456"/>
      <c r="GY55" s="456"/>
      <c r="GZ55" s="456"/>
      <c r="HA55" s="456"/>
      <c r="HB55" s="456"/>
      <c r="HC55" s="456"/>
      <c r="HD55" s="456"/>
      <c r="HE55" s="456"/>
      <c r="HF55" s="456"/>
      <c r="HG55" s="456"/>
      <c r="HH55" s="456"/>
      <c r="HI55" s="456"/>
      <c r="HJ55" s="456"/>
      <c r="HK55" s="456"/>
    </row>
    <row r="56" spans="3:219" hidden="1">
      <c r="C56" s="714">
        <f t="shared" ref="C56:C58" si="1775">C55+1</f>
        <v>3</v>
      </c>
      <c r="D56" s="482">
        <f>D55+D27</f>
        <v>2905963.554064515</v>
      </c>
      <c r="E56" s="482">
        <f ca="1">E55+E27</f>
        <v>2717655.8260000017</v>
      </c>
      <c r="F56" s="482">
        <f ca="1">E56-D56</f>
        <v>-188307.7280645133</v>
      </c>
      <c r="G56" s="483">
        <f ca="1">E56/D56</f>
        <v>0.93519955616747807</v>
      </c>
      <c r="H56" s="701">
        <f>H55+D27</f>
        <v>2905963.554064515</v>
      </c>
      <c r="I56" s="701">
        <f ca="1">I55+E27</f>
        <v>2717655.8260000017</v>
      </c>
      <c r="J56" s="701">
        <f ca="1">I56-H56</f>
        <v>-188307.7280645133</v>
      </c>
      <c r="K56" s="702">
        <f ca="1">I56/H56</f>
        <v>0.93519955616747807</v>
      </c>
      <c r="S56" s="456"/>
      <c r="W56" s="456"/>
      <c r="AA56" s="456"/>
      <c r="AE56" s="456"/>
      <c r="AI56" s="456"/>
      <c r="AM56" s="456"/>
      <c r="AQ56" s="456"/>
      <c r="AU56" s="456"/>
      <c r="AY56" s="456"/>
      <c r="BC56" s="456"/>
      <c r="BG56" s="456"/>
      <c r="BK56" s="456"/>
      <c r="BO56" s="456"/>
      <c r="BS56" s="456"/>
      <c r="BW56" s="456"/>
      <c r="CA56" s="456"/>
      <c r="CE56" s="456"/>
      <c r="CI56" s="456"/>
      <c r="CM56" s="456"/>
      <c r="CQ56" s="456"/>
      <c r="CU56" s="456"/>
      <c r="CY56" s="456"/>
      <c r="DC56" s="456"/>
      <c r="DG56" s="456"/>
      <c r="DK56" s="456"/>
      <c r="DO56" s="456"/>
      <c r="DS56" s="456"/>
      <c r="DW56" s="456"/>
      <c r="EA56" s="456"/>
      <c r="EE56" s="456"/>
      <c r="EI56" s="456"/>
      <c r="EJ56" s="456"/>
      <c r="EK56" s="456"/>
      <c r="EL56" s="456"/>
      <c r="EM56" s="456"/>
      <c r="EN56" s="456"/>
      <c r="EO56" s="456"/>
      <c r="EP56" s="456"/>
      <c r="EQ56" s="456"/>
      <c r="ER56" s="456"/>
      <c r="ES56" s="456"/>
      <c r="ET56" s="456"/>
      <c r="EU56" s="456"/>
      <c r="EV56" s="456"/>
      <c r="EW56" s="456"/>
      <c r="EX56" s="456"/>
      <c r="EY56" s="456"/>
      <c r="EZ56" s="456"/>
      <c r="FA56" s="456"/>
      <c r="FB56" s="456"/>
      <c r="FC56" s="456"/>
      <c r="FD56" s="456"/>
      <c r="FE56" s="456"/>
      <c r="FF56" s="456"/>
      <c r="FG56" s="456"/>
      <c r="FH56" s="456"/>
      <c r="FI56" s="456"/>
      <c r="FJ56" s="456"/>
      <c r="FK56" s="456"/>
      <c r="FL56" s="456"/>
      <c r="FM56" s="456"/>
      <c r="FN56" s="456"/>
      <c r="FO56" s="456"/>
      <c r="FP56" s="456"/>
      <c r="FQ56" s="456"/>
      <c r="FR56" s="456"/>
      <c r="FS56" s="456"/>
      <c r="FT56" s="456"/>
      <c r="FU56" s="456"/>
      <c r="FV56" s="456"/>
      <c r="FW56" s="456"/>
      <c r="FX56" s="456"/>
      <c r="FY56" s="456"/>
      <c r="FZ56" s="456"/>
      <c r="GA56" s="456"/>
      <c r="GB56" s="456"/>
      <c r="GC56" s="456"/>
      <c r="GD56" s="456"/>
      <c r="GE56" s="456"/>
      <c r="GF56" s="456"/>
      <c r="GG56" s="456"/>
      <c r="GH56" s="456"/>
      <c r="GI56" s="456"/>
      <c r="GJ56" s="456"/>
      <c r="GK56" s="456"/>
      <c r="GL56" s="456"/>
      <c r="GM56" s="456"/>
      <c r="GN56" s="456"/>
      <c r="GO56" s="456"/>
      <c r="GP56" s="456"/>
      <c r="GQ56" s="456"/>
      <c r="GR56" s="456"/>
      <c r="GS56" s="456"/>
      <c r="GT56" s="456"/>
      <c r="GU56" s="456"/>
      <c r="GV56" s="456"/>
      <c r="GW56" s="456"/>
      <c r="GX56" s="456"/>
      <c r="GY56" s="456"/>
      <c r="GZ56" s="456"/>
      <c r="HA56" s="456"/>
      <c r="HB56" s="456"/>
      <c r="HC56" s="456"/>
      <c r="HD56" s="456"/>
      <c r="HE56" s="456"/>
      <c r="HF56" s="456"/>
      <c r="HG56" s="456"/>
      <c r="HH56" s="456"/>
      <c r="HI56" s="456"/>
      <c r="HJ56" s="456"/>
      <c r="HK56" s="456"/>
    </row>
    <row r="57" spans="3:219" hidden="1">
      <c r="C57" s="714">
        <f t="shared" si="1775"/>
        <v>4</v>
      </c>
      <c r="D57" s="482">
        <f>D56+D36</f>
        <v>4064501.8467741921</v>
      </c>
      <c r="E57" s="482">
        <f ca="1">E56+E36</f>
        <v>3823537.5730000008</v>
      </c>
      <c r="F57" s="482">
        <f t="shared" ref="F57:F58" ca="1" si="1776">E57-D57</f>
        <v>-240964.27377419127</v>
      </c>
      <c r="G57" s="483">
        <f ca="1">E57/D57</f>
        <v>0.9407149306709176</v>
      </c>
      <c r="H57" s="701">
        <f>H56+D29+D30+D31+D32+D33+D34+D35</f>
        <v>4064501.8467741907</v>
      </c>
      <c r="I57" s="701">
        <f ca="1">I56+E36</f>
        <v>3823537.5730000008</v>
      </c>
      <c r="J57" s="701">
        <f ca="1">I57-H57</f>
        <v>-240964.27377418987</v>
      </c>
      <c r="K57" s="702">
        <f ca="1">I57/H57</f>
        <v>0.94071493067091794</v>
      </c>
      <c r="S57" s="456"/>
      <c r="W57" s="456"/>
      <c r="AA57" s="456"/>
      <c r="AE57" s="456"/>
      <c r="AI57" s="456"/>
      <c r="AM57" s="456"/>
      <c r="AQ57" s="456"/>
      <c r="AU57" s="456"/>
      <c r="AY57" s="456"/>
      <c r="BC57" s="456"/>
      <c r="BG57" s="456"/>
      <c r="BK57" s="456"/>
      <c r="BO57" s="456"/>
      <c r="BS57" s="456"/>
      <c r="BW57" s="456"/>
      <c r="CA57" s="456"/>
      <c r="CE57" s="456"/>
      <c r="CI57" s="456"/>
      <c r="CM57" s="456"/>
      <c r="CQ57" s="456"/>
      <c r="CU57" s="456"/>
      <c r="CY57" s="456"/>
      <c r="DC57" s="456"/>
      <c r="DG57" s="456"/>
      <c r="DK57" s="456"/>
      <c r="DO57" s="456"/>
      <c r="DS57" s="456"/>
      <c r="DW57" s="456"/>
      <c r="EA57" s="456"/>
      <c r="EE57" s="456"/>
      <c r="EI57" s="456"/>
      <c r="EJ57" s="456"/>
      <c r="EK57" s="456"/>
      <c r="EL57" s="456"/>
      <c r="EM57" s="456"/>
      <c r="EN57" s="456"/>
      <c r="EO57" s="456"/>
      <c r="EP57" s="456"/>
      <c r="EQ57" s="456"/>
      <c r="ER57" s="456"/>
      <c r="ES57" s="456"/>
      <c r="ET57" s="456"/>
      <c r="EU57" s="456"/>
      <c r="EV57" s="456"/>
      <c r="EW57" s="456"/>
      <c r="EX57" s="456"/>
      <c r="EY57" s="456"/>
      <c r="EZ57" s="456"/>
      <c r="FA57" s="456"/>
      <c r="FB57" s="456"/>
      <c r="FC57" s="456"/>
      <c r="FD57" s="456"/>
      <c r="FE57" s="456"/>
      <c r="FF57" s="456"/>
      <c r="FG57" s="456"/>
      <c r="FH57" s="456"/>
      <c r="FI57" s="456"/>
      <c r="FJ57" s="456"/>
      <c r="FK57" s="456"/>
      <c r="FL57" s="456"/>
      <c r="FM57" s="456"/>
      <c r="FN57" s="456"/>
      <c r="FO57" s="456"/>
      <c r="FP57" s="456"/>
      <c r="FQ57" s="456"/>
      <c r="FR57" s="456"/>
      <c r="FS57" s="456"/>
      <c r="FT57" s="456"/>
      <c r="FU57" s="456"/>
      <c r="FV57" s="456"/>
      <c r="FW57" s="456"/>
      <c r="FX57" s="456"/>
      <c r="FY57" s="456"/>
      <c r="FZ57" s="456"/>
      <c r="GA57" s="456"/>
      <c r="GB57" s="456"/>
      <c r="GC57" s="456"/>
      <c r="GD57" s="456"/>
      <c r="GE57" s="456"/>
      <c r="GF57" s="456"/>
      <c r="GG57" s="456"/>
      <c r="GH57" s="456"/>
      <c r="GI57" s="456"/>
      <c r="GJ57" s="456"/>
      <c r="GK57" s="456"/>
      <c r="GL57" s="456"/>
      <c r="GM57" s="456"/>
      <c r="GN57" s="456"/>
      <c r="GO57" s="456"/>
      <c r="GP57" s="456"/>
      <c r="GQ57" s="456"/>
      <c r="GR57" s="456"/>
      <c r="GS57" s="456"/>
      <c r="GT57" s="456"/>
      <c r="GU57" s="456"/>
      <c r="GV57" s="456"/>
      <c r="GW57" s="456"/>
      <c r="GX57" s="456"/>
      <c r="GY57" s="456"/>
      <c r="GZ57" s="456"/>
      <c r="HA57" s="456"/>
      <c r="HB57" s="456"/>
      <c r="HC57" s="456"/>
      <c r="HD57" s="456"/>
      <c r="HE57" s="456"/>
      <c r="HF57" s="456"/>
      <c r="HG57" s="456"/>
      <c r="HH57" s="456"/>
      <c r="HI57" s="456"/>
      <c r="HJ57" s="456"/>
      <c r="HK57" s="456"/>
    </row>
    <row r="58" spans="3:219" ht="16.5" hidden="1" thickBot="1">
      <c r="C58" s="915">
        <f t="shared" si="1775"/>
        <v>5</v>
      </c>
      <c r="D58" s="484">
        <f>D57+D44</f>
        <v>5057534.6690967726</v>
      </c>
      <c r="E58" s="484">
        <f ca="1">E57+E44</f>
        <v>4793927.263000004</v>
      </c>
      <c r="F58" s="484">
        <f t="shared" ca="1" si="1776"/>
        <v>-263607.40609676857</v>
      </c>
      <c r="G58" s="485">
        <f ca="1">E58/D58</f>
        <v>0.94787827996365548</v>
      </c>
      <c r="H58" s="740">
        <f>H57+D38+D39+D40+D41+D42+D43</f>
        <v>5057534.6690967698</v>
      </c>
      <c r="I58" s="740">
        <f ca="1">I57+E44</f>
        <v>4793927.263000004</v>
      </c>
      <c r="J58" s="740">
        <f ca="1">I58-H58</f>
        <v>-263607.40609676577</v>
      </c>
      <c r="K58" s="741">
        <f ca="1">I58/H58</f>
        <v>0.94787827996365592</v>
      </c>
      <c r="S58" s="456"/>
      <c r="W58" s="456"/>
      <c r="AA58" s="456"/>
      <c r="AE58" s="456"/>
      <c r="AI58" s="456"/>
      <c r="AM58" s="456"/>
      <c r="AQ58" s="456"/>
      <c r="AU58" s="456"/>
      <c r="AY58" s="456"/>
      <c r="BC58" s="456"/>
      <c r="BG58" s="456"/>
      <c r="BK58" s="456"/>
      <c r="BO58" s="456"/>
      <c r="BS58" s="456"/>
      <c r="BW58" s="456"/>
      <c r="CA58" s="456"/>
      <c r="CE58" s="456"/>
      <c r="CI58" s="456"/>
      <c r="CM58" s="456"/>
      <c r="CQ58" s="456"/>
      <c r="CU58" s="456"/>
      <c r="CY58" s="456"/>
      <c r="DC58" s="456"/>
      <c r="DG58" s="456"/>
      <c r="DK58" s="456"/>
      <c r="DO58" s="456"/>
      <c r="DS58" s="456"/>
      <c r="DW58" s="456"/>
      <c r="EA58" s="456"/>
      <c r="EE58" s="456"/>
      <c r="EI58" s="456"/>
      <c r="EJ58" s="456"/>
      <c r="EK58" s="456"/>
      <c r="EL58" s="456"/>
      <c r="EM58" s="456"/>
      <c r="EN58" s="456"/>
      <c r="EO58" s="456"/>
      <c r="EP58" s="456"/>
      <c r="EQ58" s="456"/>
      <c r="ER58" s="456"/>
      <c r="ES58" s="456"/>
      <c r="ET58" s="456"/>
      <c r="EU58" s="456"/>
      <c r="EV58" s="456"/>
      <c r="EW58" s="456"/>
      <c r="EX58" s="456"/>
      <c r="EY58" s="456"/>
      <c r="EZ58" s="456"/>
      <c r="FA58" s="456"/>
      <c r="FB58" s="456"/>
      <c r="FC58" s="456"/>
      <c r="FD58" s="456"/>
      <c r="FE58" s="456"/>
      <c r="FF58" s="456"/>
      <c r="FG58" s="456"/>
      <c r="FH58" s="456"/>
      <c r="FI58" s="456"/>
      <c r="FJ58" s="456"/>
      <c r="FK58" s="456"/>
      <c r="FL58" s="456"/>
      <c r="FM58" s="456"/>
      <c r="FN58" s="456"/>
      <c r="FO58" s="456"/>
      <c r="FP58" s="456"/>
      <c r="FQ58" s="456"/>
      <c r="FR58" s="456"/>
      <c r="FS58" s="456"/>
      <c r="FT58" s="456"/>
      <c r="FU58" s="456"/>
      <c r="FV58" s="456"/>
      <c r="FW58" s="456"/>
      <c r="FX58" s="456"/>
      <c r="FY58" s="456"/>
      <c r="FZ58" s="456"/>
      <c r="GA58" s="456"/>
      <c r="GB58" s="456"/>
      <c r="GC58" s="456"/>
      <c r="GD58" s="456"/>
      <c r="GE58" s="456"/>
      <c r="GF58" s="456"/>
      <c r="GG58" s="456"/>
      <c r="GH58" s="456"/>
      <c r="GI58" s="456"/>
      <c r="GJ58" s="456"/>
      <c r="GK58" s="456"/>
      <c r="GL58" s="456"/>
      <c r="GM58" s="456"/>
      <c r="GN58" s="456"/>
      <c r="GO58" s="456"/>
      <c r="GP58" s="456"/>
      <c r="GQ58" s="456"/>
      <c r="GR58" s="456"/>
      <c r="GS58" s="456"/>
      <c r="GT58" s="456"/>
      <c r="GU58" s="456"/>
      <c r="GV58" s="456"/>
      <c r="GW58" s="456"/>
      <c r="GX58" s="456"/>
      <c r="GY58" s="456"/>
      <c r="GZ58" s="456"/>
      <c r="HA58" s="456"/>
      <c r="HB58" s="456"/>
      <c r="HC58" s="456"/>
      <c r="HD58" s="456"/>
      <c r="HE58" s="456"/>
      <c r="HF58" s="456"/>
      <c r="HG58" s="456"/>
      <c r="HH58" s="456"/>
      <c r="HI58" s="456"/>
      <c r="HJ58" s="456"/>
      <c r="HK58" s="456"/>
    </row>
    <row r="59" spans="3:219" ht="16.5" hidden="1" thickTop="1">
      <c r="S59" s="456"/>
      <c r="W59" s="456"/>
      <c r="AA59" s="456"/>
      <c r="AE59" s="456"/>
      <c r="AI59" s="456"/>
      <c r="AM59" s="456"/>
      <c r="AQ59" s="456"/>
      <c r="AU59" s="456"/>
      <c r="AY59" s="456"/>
      <c r="BC59" s="456"/>
      <c r="BG59" s="456"/>
      <c r="BK59" s="456"/>
      <c r="BO59" s="456"/>
      <c r="BS59" s="456"/>
      <c r="BW59" s="456"/>
      <c r="CA59" s="456"/>
      <c r="CE59" s="456"/>
      <c r="CI59" s="456"/>
      <c r="CM59" s="456"/>
      <c r="CQ59" s="456"/>
      <c r="CU59" s="456"/>
      <c r="CY59" s="456"/>
      <c r="DC59" s="456"/>
      <c r="DG59" s="456"/>
      <c r="DK59" s="456"/>
      <c r="DO59" s="456"/>
      <c r="DS59" s="456"/>
      <c r="DW59" s="456"/>
      <c r="EA59" s="456"/>
      <c r="EE59" s="456"/>
      <c r="EI59" s="456"/>
      <c r="EJ59" s="456"/>
      <c r="EK59" s="456"/>
      <c r="EL59" s="456"/>
      <c r="EM59" s="456"/>
      <c r="EN59" s="456"/>
      <c r="EO59" s="456"/>
      <c r="EP59" s="456"/>
      <c r="EQ59" s="456"/>
      <c r="ER59" s="456"/>
      <c r="ES59" s="456"/>
      <c r="ET59" s="456"/>
      <c r="EU59" s="456"/>
      <c r="EV59" s="456"/>
      <c r="EW59" s="456"/>
      <c r="EX59" s="456"/>
      <c r="EY59" s="456"/>
      <c r="EZ59" s="456"/>
      <c r="FA59" s="456"/>
      <c r="FB59" s="456"/>
      <c r="FC59" s="456"/>
      <c r="FD59" s="456"/>
      <c r="FE59" s="456"/>
      <c r="FF59" s="456"/>
      <c r="FG59" s="456"/>
      <c r="FH59" s="456"/>
      <c r="FI59" s="456"/>
      <c r="FJ59" s="456"/>
      <c r="FK59" s="456"/>
      <c r="FL59" s="456"/>
      <c r="FM59" s="456"/>
      <c r="FN59" s="456"/>
      <c r="FO59" s="456"/>
      <c r="FP59" s="456"/>
      <c r="FQ59" s="456"/>
      <c r="FR59" s="456"/>
      <c r="FS59" s="456"/>
      <c r="FT59" s="456"/>
      <c r="FU59" s="456"/>
      <c r="FV59" s="456"/>
      <c r="FW59" s="456"/>
      <c r="FX59" s="456"/>
      <c r="FY59" s="456"/>
      <c r="FZ59" s="456"/>
      <c r="GA59" s="456"/>
      <c r="GB59" s="456"/>
      <c r="GC59" s="456"/>
      <c r="GD59" s="456"/>
      <c r="GE59" s="456"/>
      <c r="GF59" s="456"/>
      <c r="GG59" s="456"/>
      <c r="GH59" s="456"/>
      <c r="GI59" s="456"/>
      <c r="GJ59" s="456"/>
      <c r="GK59" s="456"/>
      <c r="GL59" s="456"/>
      <c r="GM59" s="456"/>
      <c r="GN59" s="456"/>
      <c r="GO59" s="456"/>
      <c r="GP59" s="456"/>
      <c r="GQ59" s="456"/>
      <c r="GR59" s="456"/>
      <c r="GS59" s="456"/>
      <c r="GT59" s="456"/>
      <c r="GU59" s="456"/>
      <c r="GV59" s="456"/>
      <c r="GW59" s="456"/>
      <c r="GX59" s="456"/>
      <c r="GY59" s="456"/>
      <c r="GZ59" s="456"/>
      <c r="HA59" s="456"/>
      <c r="HB59" s="456"/>
      <c r="HC59" s="456"/>
      <c r="HD59" s="456"/>
      <c r="HE59" s="456"/>
      <c r="HF59" s="456"/>
      <c r="HG59" s="456"/>
      <c r="HH59" s="456"/>
      <c r="HI59" s="456"/>
      <c r="HJ59" s="456"/>
      <c r="HK59" s="456"/>
    </row>
    <row r="60" spans="3:219" hidden="1"/>
    <row r="65" spans="1:219">
      <c r="D65" s="490"/>
    </row>
    <row r="67" spans="1:219" s="452" customFormat="1">
      <c r="A67" s="453"/>
      <c r="B67" s="453"/>
      <c r="C67" s="453"/>
      <c r="D67" s="454"/>
      <c r="E67" s="454"/>
      <c r="F67" s="454"/>
      <c r="G67" s="455"/>
      <c r="H67" s="456"/>
      <c r="I67" s="456"/>
      <c r="J67" s="456"/>
      <c r="K67" s="455"/>
      <c r="L67" s="456"/>
      <c r="M67" s="456"/>
      <c r="N67" s="456"/>
      <c r="O67" s="455"/>
      <c r="P67" s="456"/>
      <c r="Q67" s="456"/>
      <c r="R67" s="456"/>
      <c r="S67" s="455"/>
      <c r="T67" s="456"/>
      <c r="U67" s="456"/>
      <c r="V67" s="456"/>
      <c r="W67" s="455"/>
      <c r="X67" s="456"/>
      <c r="Y67" s="456"/>
      <c r="Z67" s="456"/>
      <c r="AA67" s="455"/>
      <c r="AB67" s="456"/>
      <c r="AC67" s="456"/>
      <c r="AD67" s="456"/>
      <c r="AE67" s="455"/>
      <c r="AF67" s="456"/>
      <c r="AG67" s="456"/>
      <c r="AH67" s="456"/>
      <c r="AI67" s="455"/>
      <c r="AJ67" s="456"/>
      <c r="AK67" s="456"/>
      <c r="AL67" s="456"/>
      <c r="AM67" s="455"/>
      <c r="AN67" s="456"/>
      <c r="AO67" s="456"/>
      <c r="AP67" s="456"/>
      <c r="AQ67" s="455"/>
      <c r="AR67" s="456"/>
      <c r="AS67" s="456"/>
      <c r="AT67" s="456"/>
      <c r="AU67" s="455"/>
      <c r="AV67" s="456"/>
      <c r="AW67" s="456"/>
      <c r="AX67" s="456"/>
      <c r="AY67" s="455"/>
      <c r="AZ67" s="456"/>
      <c r="BA67" s="456"/>
      <c r="BB67" s="456"/>
      <c r="BC67" s="455"/>
      <c r="BD67" s="456"/>
      <c r="BE67" s="456"/>
      <c r="BF67" s="456"/>
      <c r="BG67" s="455"/>
      <c r="BH67" s="456"/>
      <c r="BI67" s="456"/>
      <c r="BJ67" s="456"/>
      <c r="BK67" s="455"/>
      <c r="BL67" s="456"/>
      <c r="BM67" s="456"/>
      <c r="BN67" s="456"/>
      <c r="BO67" s="455"/>
      <c r="BP67" s="456"/>
      <c r="BQ67" s="456"/>
      <c r="BR67" s="456"/>
      <c r="BS67" s="455"/>
      <c r="BT67" s="456"/>
      <c r="BU67" s="456"/>
      <c r="BV67" s="456"/>
      <c r="BW67" s="455"/>
      <c r="BX67" s="456"/>
      <c r="BY67" s="456"/>
      <c r="BZ67" s="456"/>
      <c r="CA67" s="455"/>
      <c r="CB67" s="456"/>
      <c r="CC67" s="456"/>
      <c r="CD67" s="456"/>
      <c r="CE67" s="455"/>
      <c r="CF67" s="456"/>
      <c r="CG67" s="456"/>
      <c r="CH67" s="456"/>
      <c r="CI67" s="455"/>
      <c r="CJ67" s="456"/>
      <c r="CK67" s="456"/>
      <c r="CL67" s="456"/>
      <c r="CM67" s="455"/>
      <c r="CN67" s="456"/>
      <c r="CO67" s="456"/>
      <c r="CP67" s="456"/>
      <c r="CQ67" s="455"/>
      <c r="CR67" s="456"/>
      <c r="CS67" s="456"/>
      <c r="CT67" s="456"/>
      <c r="CU67" s="455"/>
      <c r="CV67" s="456"/>
      <c r="CW67" s="456"/>
      <c r="CX67" s="456"/>
      <c r="CY67" s="455"/>
      <c r="CZ67" s="456"/>
      <c r="DA67" s="456"/>
      <c r="DB67" s="456"/>
      <c r="DC67" s="455"/>
      <c r="DD67" s="456"/>
      <c r="DE67" s="456"/>
      <c r="DF67" s="456"/>
      <c r="DG67" s="455"/>
      <c r="DH67" s="456"/>
      <c r="DI67" s="456"/>
      <c r="DJ67" s="456"/>
      <c r="DK67" s="455"/>
      <c r="DL67" s="456"/>
      <c r="DM67" s="456"/>
      <c r="DN67" s="456"/>
      <c r="DO67" s="455"/>
      <c r="DP67" s="456"/>
      <c r="DQ67" s="456"/>
      <c r="DR67" s="456"/>
      <c r="DS67" s="455"/>
      <c r="DT67" s="456"/>
      <c r="DU67" s="456"/>
      <c r="DV67" s="456"/>
      <c r="DW67" s="455"/>
      <c r="DX67" s="456"/>
      <c r="DY67" s="456"/>
      <c r="DZ67" s="456"/>
      <c r="EA67" s="455"/>
      <c r="EB67" s="456"/>
      <c r="EC67" s="456"/>
      <c r="ED67" s="456"/>
      <c r="EE67" s="455"/>
      <c r="EF67" s="456"/>
      <c r="EG67" s="456"/>
      <c r="EH67" s="456"/>
      <c r="EI67" s="455"/>
      <c r="EJ67" s="454"/>
      <c r="EK67" s="454"/>
      <c r="EL67" s="454"/>
      <c r="EM67" s="455"/>
      <c r="EN67" s="454"/>
      <c r="EO67" s="454"/>
      <c r="EP67" s="454"/>
      <c r="EQ67" s="455"/>
      <c r="ER67" s="454"/>
      <c r="ES67" s="454"/>
      <c r="ET67" s="454"/>
      <c r="EU67" s="455"/>
      <c r="EV67" s="454"/>
      <c r="EW67" s="454"/>
      <c r="EX67" s="454"/>
      <c r="EY67" s="455"/>
      <c r="EZ67" s="454"/>
      <c r="FA67" s="454"/>
      <c r="FB67" s="454"/>
      <c r="FC67" s="455"/>
      <c r="FD67" s="454"/>
      <c r="FE67" s="454"/>
      <c r="FF67" s="454"/>
      <c r="FG67" s="455"/>
      <c r="FH67" s="454"/>
      <c r="FI67" s="454"/>
      <c r="FJ67" s="454"/>
      <c r="FK67" s="455"/>
      <c r="FL67" s="454"/>
      <c r="FM67" s="454"/>
      <c r="FN67" s="454"/>
      <c r="FO67" s="455"/>
      <c r="FP67" s="454"/>
      <c r="FQ67" s="454"/>
      <c r="FR67" s="454"/>
      <c r="FS67" s="455"/>
      <c r="FT67" s="454"/>
      <c r="FU67" s="454"/>
      <c r="FV67" s="454"/>
      <c r="FW67" s="455"/>
      <c r="FX67" s="454"/>
      <c r="FY67" s="454"/>
      <c r="FZ67" s="454"/>
      <c r="GA67" s="455"/>
      <c r="GB67" s="454"/>
      <c r="GC67" s="454"/>
      <c r="GD67" s="454"/>
      <c r="GE67" s="455"/>
      <c r="GF67" s="454"/>
      <c r="GG67" s="454"/>
      <c r="GH67" s="454"/>
      <c r="GI67" s="455"/>
      <c r="GJ67" s="454"/>
      <c r="GK67" s="454"/>
      <c r="GL67" s="454"/>
      <c r="GM67" s="455"/>
      <c r="GN67" s="454"/>
      <c r="GO67" s="454"/>
      <c r="GP67" s="454"/>
      <c r="GQ67" s="455"/>
      <c r="GR67" s="454"/>
      <c r="GS67" s="454"/>
      <c r="GT67" s="454"/>
      <c r="GU67" s="455"/>
      <c r="GV67" s="454"/>
      <c r="GW67" s="454"/>
      <c r="GX67" s="454"/>
      <c r="GY67" s="455"/>
      <c r="GZ67" s="454"/>
      <c r="HA67" s="454"/>
      <c r="HB67" s="454"/>
      <c r="HC67" s="455"/>
      <c r="HD67" s="454"/>
      <c r="HE67" s="454"/>
      <c r="HF67" s="454"/>
      <c r="HG67" s="455"/>
      <c r="HH67" s="454"/>
      <c r="HI67" s="454"/>
      <c r="HJ67" s="454"/>
      <c r="HK67" s="455"/>
    </row>
    <row r="68" spans="1:219" s="452" customFormat="1">
      <c r="A68" s="453"/>
      <c r="B68" s="453"/>
      <c r="C68" s="453"/>
      <c r="D68" s="454"/>
      <c r="E68" s="454"/>
      <c r="F68" s="454"/>
      <c r="G68" s="455"/>
      <c r="H68" s="456"/>
      <c r="I68" s="456"/>
      <c r="J68" s="456"/>
      <c r="K68" s="455"/>
      <c r="L68" s="456"/>
      <c r="M68" s="456"/>
      <c r="N68" s="456"/>
      <c r="O68" s="455"/>
      <c r="P68" s="456"/>
      <c r="Q68" s="456"/>
      <c r="R68" s="456"/>
      <c r="S68" s="455"/>
      <c r="T68" s="456"/>
      <c r="U68" s="456"/>
      <c r="V68" s="456"/>
      <c r="W68" s="455"/>
      <c r="X68" s="456"/>
      <c r="Y68" s="456"/>
      <c r="Z68" s="456"/>
      <c r="AA68" s="455"/>
      <c r="AB68" s="456"/>
      <c r="AC68" s="456"/>
      <c r="AD68" s="456"/>
      <c r="AE68" s="455"/>
      <c r="AF68" s="456"/>
      <c r="AG68" s="456"/>
      <c r="AH68" s="456"/>
      <c r="AI68" s="455"/>
      <c r="AJ68" s="456"/>
      <c r="AK68" s="456"/>
      <c r="AL68" s="456"/>
      <c r="AM68" s="455"/>
      <c r="AN68" s="456"/>
      <c r="AO68" s="456"/>
      <c r="AP68" s="456"/>
      <c r="AQ68" s="455"/>
      <c r="AR68" s="456"/>
      <c r="AS68" s="456"/>
      <c r="AT68" s="456"/>
      <c r="AU68" s="455"/>
      <c r="AV68" s="456"/>
      <c r="AW68" s="456"/>
      <c r="AX68" s="456"/>
      <c r="AY68" s="455"/>
      <c r="AZ68" s="456"/>
      <c r="BA68" s="456"/>
      <c r="BB68" s="456"/>
      <c r="BC68" s="455"/>
      <c r="BD68" s="456"/>
      <c r="BE68" s="456"/>
      <c r="BF68" s="456"/>
      <c r="BG68" s="455"/>
      <c r="BH68" s="456"/>
      <c r="BI68" s="456"/>
      <c r="BJ68" s="456"/>
      <c r="BK68" s="455"/>
      <c r="BL68" s="456"/>
      <c r="BM68" s="456"/>
      <c r="BN68" s="456"/>
      <c r="BO68" s="455"/>
      <c r="BP68" s="456"/>
      <c r="BQ68" s="456"/>
      <c r="BR68" s="456"/>
      <c r="BS68" s="455"/>
      <c r="BT68" s="456"/>
      <c r="BU68" s="456"/>
      <c r="BV68" s="456"/>
      <c r="BW68" s="455"/>
      <c r="BX68" s="456"/>
      <c r="BY68" s="456"/>
      <c r="BZ68" s="456"/>
      <c r="CA68" s="455"/>
      <c r="CB68" s="456"/>
      <c r="CC68" s="456"/>
      <c r="CD68" s="456"/>
      <c r="CE68" s="455"/>
      <c r="CF68" s="456"/>
      <c r="CG68" s="456"/>
      <c r="CH68" s="456"/>
      <c r="CI68" s="455"/>
      <c r="CJ68" s="456"/>
      <c r="CK68" s="456"/>
      <c r="CL68" s="456"/>
      <c r="CM68" s="455"/>
      <c r="CN68" s="456"/>
      <c r="CO68" s="456"/>
      <c r="CP68" s="456"/>
      <c r="CQ68" s="455"/>
      <c r="CR68" s="456"/>
      <c r="CS68" s="456"/>
      <c r="CT68" s="456"/>
      <c r="CU68" s="455"/>
      <c r="CV68" s="456"/>
      <c r="CW68" s="456"/>
      <c r="CX68" s="456"/>
      <c r="CY68" s="455"/>
      <c r="CZ68" s="456"/>
      <c r="DA68" s="456"/>
      <c r="DB68" s="456"/>
      <c r="DC68" s="455"/>
      <c r="DD68" s="456"/>
      <c r="DE68" s="456"/>
      <c r="DF68" s="456"/>
      <c r="DG68" s="455"/>
      <c r="DH68" s="456"/>
      <c r="DI68" s="456"/>
      <c r="DJ68" s="456"/>
      <c r="DK68" s="455"/>
      <c r="DL68" s="456"/>
      <c r="DM68" s="456"/>
      <c r="DN68" s="456"/>
      <c r="DO68" s="455"/>
      <c r="DP68" s="456"/>
      <c r="DQ68" s="456"/>
      <c r="DR68" s="456"/>
      <c r="DS68" s="455"/>
      <c r="DT68" s="456"/>
      <c r="DU68" s="456"/>
      <c r="DV68" s="456"/>
      <c r="DW68" s="455"/>
      <c r="DX68" s="456"/>
      <c r="DY68" s="456"/>
      <c r="DZ68" s="456"/>
      <c r="EA68" s="455"/>
      <c r="EB68" s="456"/>
      <c r="EC68" s="456"/>
      <c r="ED68" s="456"/>
      <c r="EE68" s="455"/>
      <c r="EF68" s="456"/>
      <c r="EG68" s="456"/>
      <c r="EH68" s="456"/>
      <c r="EI68" s="455"/>
      <c r="EJ68" s="454"/>
      <c r="EK68" s="454"/>
      <c r="EL68" s="454"/>
      <c r="EM68" s="455"/>
      <c r="EN68" s="454"/>
      <c r="EO68" s="454"/>
      <c r="EP68" s="454"/>
      <c r="EQ68" s="455"/>
      <c r="ER68" s="454"/>
      <c r="ES68" s="454"/>
      <c r="ET68" s="454"/>
      <c r="EU68" s="455"/>
      <c r="EV68" s="454"/>
      <c r="EW68" s="454"/>
      <c r="EX68" s="454"/>
      <c r="EY68" s="455"/>
      <c r="EZ68" s="454"/>
      <c r="FA68" s="454"/>
      <c r="FB68" s="454"/>
      <c r="FC68" s="455"/>
      <c r="FD68" s="454"/>
      <c r="FE68" s="454"/>
      <c r="FF68" s="454"/>
      <c r="FG68" s="455"/>
      <c r="FH68" s="454"/>
      <c r="FI68" s="454"/>
      <c r="FJ68" s="454"/>
      <c r="FK68" s="455"/>
      <c r="FL68" s="454"/>
      <c r="FM68" s="454"/>
      <c r="FN68" s="454"/>
      <c r="FO68" s="455"/>
      <c r="FP68" s="454"/>
      <c r="FQ68" s="454"/>
      <c r="FR68" s="454"/>
      <c r="FS68" s="455"/>
      <c r="FT68" s="454"/>
      <c r="FU68" s="454"/>
      <c r="FV68" s="454"/>
      <c r="FW68" s="455"/>
      <c r="FX68" s="454"/>
      <c r="FY68" s="454"/>
      <c r="FZ68" s="454"/>
      <c r="GA68" s="455"/>
      <c r="GB68" s="454"/>
      <c r="GC68" s="454"/>
      <c r="GD68" s="454"/>
      <c r="GE68" s="455"/>
      <c r="GF68" s="454"/>
      <c r="GG68" s="454"/>
      <c r="GH68" s="454"/>
      <c r="GI68" s="455"/>
      <c r="GJ68" s="454"/>
      <c r="GK68" s="454"/>
      <c r="GL68" s="454"/>
      <c r="GM68" s="455"/>
      <c r="GN68" s="454"/>
      <c r="GO68" s="454"/>
      <c r="GP68" s="454"/>
      <c r="GQ68" s="455"/>
      <c r="GR68" s="454"/>
      <c r="GS68" s="454"/>
      <c r="GT68" s="454"/>
      <c r="GU68" s="455"/>
      <c r="GV68" s="454"/>
      <c r="GW68" s="454"/>
      <c r="GX68" s="454"/>
      <c r="GY68" s="455"/>
      <c r="GZ68" s="454"/>
      <c r="HA68" s="454"/>
      <c r="HB68" s="454"/>
      <c r="HC68" s="455"/>
      <c r="HD68" s="454"/>
      <c r="HE68" s="454"/>
      <c r="HF68" s="454"/>
      <c r="HG68" s="455"/>
      <c r="HH68" s="454"/>
      <c r="HI68" s="454"/>
      <c r="HJ68" s="454"/>
      <c r="HK68" s="455"/>
    </row>
    <row r="77" spans="1:219" ht="15.75" customHeight="1"/>
    <row r="78" spans="1:219" ht="15.75" customHeight="1"/>
    <row r="79" spans="1:219" ht="15.75" customHeight="1"/>
    <row r="80" spans="1:219" ht="15.75" customHeight="1"/>
    <row r="81" ht="15.75" customHeight="1"/>
    <row r="82" ht="15.75" customHeight="1"/>
    <row r="83" ht="15.75" customHeight="1"/>
    <row r="84" ht="15.75" customHeight="1"/>
    <row r="90" ht="15.75" customHeight="1"/>
  </sheetData>
  <mergeCells count="65">
    <mergeCell ref="A5:A9"/>
    <mergeCell ref="GZ3:HB3"/>
    <mergeCell ref="EZ3:FB3"/>
    <mergeCell ref="FD3:FF3"/>
    <mergeCell ref="FH3:FJ3"/>
    <mergeCell ref="DX3:DZ3"/>
    <mergeCell ref="EB3:ED3"/>
    <mergeCell ref="EF3:EH3"/>
    <mergeCell ref="EJ3:EL3"/>
    <mergeCell ref="EN3:EP3"/>
    <mergeCell ref="CZ3:DB3"/>
    <mergeCell ref="DD3:DF3"/>
    <mergeCell ref="DH3:DJ3"/>
    <mergeCell ref="CB3:CD3"/>
    <mergeCell ref="DL3:DN3"/>
    <mergeCell ref="DP3:DR3"/>
    <mergeCell ref="HD3:HF3"/>
    <mergeCell ref="HH3:HK3"/>
    <mergeCell ref="H52:K52"/>
    <mergeCell ref="GF3:GH3"/>
    <mergeCell ref="GJ3:GL3"/>
    <mergeCell ref="GN3:GP3"/>
    <mergeCell ref="GR3:GT3"/>
    <mergeCell ref="GV3:GX3"/>
    <mergeCell ref="FL3:FN3"/>
    <mergeCell ref="FP3:FR3"/>
    <mergeCell ref="FT3:FV3"/>
    <mergeCell ref="FX3:FZ3"/>
    <mergeCell ref="GB3:GD3"/>
    <mergeCell ref="ER3:ET3"/>
    <mergeCell ref="DT3:DV3"/>
    <mergeCell ref="EV3:EX3"/>
    <mergeCell ref="CF3:CH3"/>
    <mergeCell ref="CJ3:CL3"/>
    <mergeCell ref="CN3:CP3"/>
    <mergeCell ref="CR3:CT3"/>
    <mergeCell ref="CV3:CX3"/>
    <mergeCell ref="BH3:BJ3"/>
    <mergeCell ref="BL3:BN3"/>
    <mergeCell ref="BP3:BR3"/>
    <mergeCell ref="BT3:BV3"/>
    <mergeCell ref="BX3:BZ3"/>
    <mergeCell ref="AN3:AP3"/>
    <mergeCell ref="AR3:AT3"/>
    <mergeCell ref="AV3:AX3"/>
    <mergeCell ref="AZ3:BB3"/>
    <mergeCell ref="BD3:BF3"/>
    <mergeCell ref="T3:V3"/>
    <mergeCell ref="X3:Z3"/>
    <mergeCell ref="AB3:AD3"/>
    <mergeCell ref="AF3:AH3"/>
    <mergeCell ref="AJ3:AL3"/>
    <mergeCell ref="A2:C2"/>
    <mergeCell ref="D3:G3"/>
    <mergeCell ref="H3:J3"/>
    <mergeCell ref="L3:N3"/>
    <mergeCell ref="P3:R3"/>
    <mergeCell ref="B3:B4"/>
    <mergeCell ref="C3:C4"/>
    <mergeCell ref="A3:A4"/>
    <mergeCell ref="A11:A17"/>
    <mergeCell ref="A20:A26"/>
    <mergeCell ref="A29:A35"/>
    <mergeCell ref="A38:A44"/>
    <mergeCell ref="C52:C53"/>
  </mergeCells>
  <conditionalFormatting sqref="B9">
    <cfRule type="cellIs" dxfId="51" priority="18507" operator="lessThan">
      <formula>0</formula>
    </cfRule>
  </conditionalFormatting>
  <conditionalFormatting sqref="B11:B18">
    <cfRule type="cellIs" dxfId="50" priority="18494" operator="lessThan">
      <formula>0</formula>
    </cfRule>
  </conditionalFormatting>
  <conditionalFormatting sqref="B27">
    <cfRule type="cellIs" dxfId="49" priority="1386" operator="lessThan">
      <formula>0</formula>
    </cfRule>
  </conditionalFormatting>
  <conditionalFormatting sqref="B36">
    <cfRule type="cellIs" dxfId="48" priority="1383" operator="lessThan">
      <formula>0</formula>
    </cfRule>
  </conditionalFormatting>
  <conditionalFormatting sqref="B18:C19">
    <cfRule type="cellIs" dxfId="47" priority="1553" operator="lessThan">
      <formula>0</formula>
    </cfRule>
  </conditionalFormatting>
  <conditionalFormatting sqref="B21:C21">
    <cfRule type="cellIs" dxfId="46" priority="13770" operator="lessThan">
      <formula>0</formula>
    </cfRule>
  </conditionalFormatting>
  <conditionalFormatting sqref="B27:C28">
    <cfRule type="cellIs" dxfId="45" priority="1384" operator="lessThan">
      <formula>0</formula>
    </cfRule>
  </conditionalFormatting>
  <conditionalFormatting sqref="B30:C30">
    <cfRule type="cellIs" dxfId="44" priority="11338" operator="lessThan">
      <formula>0</formula>
    </cfRule>
  </conditionalFormatting>
  <conditionalFormatting sqref="B36:C37">
    <cfRule type="cellIs" dxfId="43" priority="1381" operator="lessThan">
      <formula>0</formula>
    </cfRule>
  </conditionalFormatting>
  <conditionalFormatting sqref="B39:C39">
    <cfRule type="cellIs" dxfId="42" priority="8906" operator="lessThan">
      <formula>0</formula>
    </cfRule>
  </conditionalFormatting>
  <conditionalFormatting sqref="T2">
    <cfRule type="cellIs" dxfId="41" priority="16239" operator="lessThan">
      <formula>0</formula>
    </cfRule>
  </conditionalFormatting>
  <conditionalFormatting sqref="X2">
    <cfRule type="cellIs" dxfId="40" priority="16238" operator="lessThan">
      <formula>0</formula>
    </cfRule>
  </conditionalFormatting>
  <conditionalFormatting sqref="AB2">
    <cfRule type="cellIs" dxfId="39" priority="16237" operator="lessThan">
      <formula>0</formula>
    </cfRule>
  </conditionalFormatting>
  <conditionalFormatting sqref="AF2">
    <cfRule type="cellIs" dxfId="38" priority="16236" operator="lessThan">
      <formula>0</formula>
    </cfRule>
  </conditionalFormatting>
  <conditionalFormatting sqref="AJ2">
    <cfRule type="cellIs" dxfId="37" priority="16235" operator="lessThan">
      <formula>0</formula>
    </cfRule>
  </conditionalFormatting>
  <conditionalFormatting sqref="AN2">
    <cfRule type="cellIs" dxfId="36" priority="16234" operator="lessThan">
      <formula>0</formula>
    </cfRule>
  </conditionalFormatting>
  <conditionalFormatting sqref="AR2">
    <cfRule type="cellIs" dxfId="35" priority="16232" operator="lessThan">
      <formula>0</formula>
    </cfRule>
  </conditionalFormatting>
  <conditionalFormatting sqref="AV2">
    <cfRule type="cellIs" dxfId="34" priority="16230" operator="lessThan">
      <formula>0</formula>
    </cfRule>
  </conditionalFormatting>
  <conditionalFormatting sqref="AZ2">
    <cfRule type="cellIs" dxfId="33" priority="16228" operator="lessThan">
      <formula>0</formula>
    </cfRule>
  </conditionalFormatting>
  <conditionalFormatting sqref="BD2">
    <cfRule type="cellIs" dxfId="32" priority="16225" operator="lessThan">
      <formula>0</formula>
    </cfRule>
  </conditionalFormatting>
  <conditionalFormatting sqref="BH2">
    <cfRule type="cellIs" dxfId="31" priority="16222" operator="lessThan">
      <formula>0</formula>
    </cfRule>
  </conditionalFormatting>
  <conditionalFormatting sqref="BL2">
    <cfRule type="cellIs" dxfId="30" priority="16219" operator="lessThan">
      <formula>0</formula>
    </cfRule>
  </conditionalFormatting>
  <conditionalFormatting sqref="BP2">
    <cfRule type="cellIs" dxfId="29" priority="16216" operator="lessThan">
      <formula>0</formula>
    </cfRule>
  </conditionalFormatting>
  <conditionalFormatting sqref="BT2">
    <cfRule type="cellIs" dxfId="28" priority="16213" operator="lessThan">
      <formula>0</formula>
    </cfRule>
  </conditionalFormatting>
  <conditionalFormatting sqref="BX2">
    <cfRule type="cellIs" dxfId="27" priority="16210" operator="lessThan">
      <formula>0</formula>
    </cfRule>
  </conditionalFormatting>
  <conditionalFormatting sqref="CF2">
    <cfRule type="cellIs" dxfId="26" priority="16207" operator="lessThan">
      <formula>0</formula>
    </cfRule>
  </conditionalFormatting>
  <conditionalFormatting sqref="CJ2">
    <cfRule type="cellIs" dxfId="25" priority="16204" operator="lessThan">
      <formula>0</formula>
    </cfRule>
  </conditionalFormatting>
  <conditionalFormatting sqref="CN2">
    <cfRule type="cellIs" dxfId="24" priority="16201" operator="lessThan">
      <formula>0</formula>
    </cfRule>
  </conditionalFormatting>
  <conditionalFormatting sqref="CR2">
    <cfRule type="cellIs" dxfId="23" priority="16198" operator="lessThan">
      <formula>0</formula>
    </cfRule>
  </conditionalFormatting>
  <conditionalFormatting sqref="CZ2">
    <cfRule type="cellIs" dxfId="22" priority="16195" operator="lessThan">
      <formula>0</formula>
    </cfRule>
  </conditionalFormatting>
  <conditionalFormatting sqref="DD2">
    <cfRule type="cellIs" dxfId="21" priority="16192" operator="lessThan">
      <formula>0</formula>
    </cfRule>
  </conditionalFormatting>
  <conditionalFormatting sqref="DH2">
    <cfRule type="cellIs" dxfId="20" priority="16189" operator="lessThan">
      <formula>0</formula>
    </cfRule>
  </conditionalFormatting>
  <conditionalFormatting sqref="DL2">
    <cfRule type="cellIs" dxfId="19" priority="16186" operator="lessThan">
      <formula>0</formula>
    </cfRule>
  </conditionalFormatting>
  <conditionalFormatting sqref="DP2">
    <cfRule type="cellIs" dxfId="18" priority="16183" operator="lessThan">
      <formula>0</formula>
    </cfRule>
  </conditionalFormatting>
  <conditionalFormatting sqref="DT2">
    <cfRule type="cellIs" dxfId="17" priority="16180" operator="lessThan">
      <formula>0</formula>
    </cfRule>
  </conditionalFormatting>
  <conditionalFormatting sqref="FN2">
    <cfRule type="cellIs" dxfId="16" priority="18528" operator="lessThan">
      <formula>0</formula>
    </cfRule>
  </conditionalFormatting>
  <conditionalFormatting sqref="D5:HK48">
    <cfRule type="cellIs" dxfId="15" priority="1" operator="lessThan">
      <formula>0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3"/>
  <sheetViews>
    <sheetView topLeftCell="B1" zoomScale="70" zoomScaleNormal="70" workbookViewId="0">
      <pane xSplit="5" ySplit="9" topLeftCell="G28" activePane="bottomRight" state="frozen"/>
      <selection pane="topRight"/>
      <selection pane="bottomLeft"/>
      <selection pane="bottomRight" activeCell="M62" sqref="M62"/>
    </sheetView>
  </sheetViews>
  <sheetFormatPr defaultColWidth="28.28515625" defaultRowHeight="15"/>
  <sheetData>
    <row r="1" spans="1:39" ht="15.75" customHeight="1">
      <c r="A1" s="795" t="s">
        <v>103</v>
      </c>
      <c r="B1" s="795"/>
      <c r="C1" s="795"/>
      <c r="D1" s="413"/>
      <c r="E1" s="413"/>
      <c r="F1" s="413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  <c r="AM1" s="414"/>
    </row>
    <row r="2" spans="1:39" ht="15.75" customHeight="1">
      <c r="A2" s="795"/>
      <c r="B2" s="795"/>
      <c r="C2" s="795"/>
      <c r="D2" s="413"/>
      <c r="E2" s="413"/>
      <c r="F2" s="413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</row>
    <row r="3" spans="1:39" ht="15.75" customHeight="1">
      <c r="A3" s="795"/>
      <c r="B3" s="795"/>
      <c r="C3" s="795"/>
      <c r="D3" s="413"/>
      <c r="E3" s="413"/>
      <c r="F3" s="413"/>
      <c r="G3" s="414"/>
      <c r="H3" s="414"/>
      <c r="I3" s="414"/>
      <c r="J3" s="414"/>
      <c r="K3" s="414"/>
      <c r="L3" s="443" t="s">
        <v>104</v>
      </c>
      <c r="M3" s="443"/>
      <c r="N3" s="443"/>
      <c r="O3" s="443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 s="414"/>
      <c r="AG3" s="414"/>
      <c r="AH3" s="414"/>
      <c r="AI3" s="444" t="s">
        <v>105</v>
      </c>
      <c r="AJ3" s="414"/>
      <c r="AK3" s="444" t="s">
        <v>106</v>
      </c>
      <c r="AL3" s="414"/>
      <c r="AM3" s="414"/>
    </row>
    <row r="4" spans="1:39" ht="15.75" customHeight="1">
      <c r="A4" s="795"/>
      <c r="B4" s="795"/>
      <c r="C4" s="795"/>
      <c r="D4" s="413"/>
      <c r="E4" s="413"/>
      <c r="F4" s="413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414"/>
      <c r="AF4" s="414"/>
      <c r="AG4" s="414"/>
      <c r="AH4" s="414"/>
      <c r="AI4" s="414"/>
      <c r="AJ4" s="414"/>
      <c r="AK4" s="414"/>
      <c r="AL4" s="414"/>
      <c r="AM4" s="414"/>
    </row>
    <row r="5" spans="1:39" ht="15.75" customHeight="1">
      <c r="A5" s="795"/>
      <c r="B5" s="795"/>
      <c r="C5" s="795"/>
      <c r="D5" s="413"/>
      <c r="E5" s="413"/>
      <c r="F5" s="413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  <c r="AK5" s="414"/>
      <c r="AL5" s="414"/>
      <c r="AM5" s="414"/>
    </row>
    <row r="6" spans="1:39" ht="15.75" customHeight="1">
      <c r="A6" s="796">
        <f>'Daily Sales'!A2</f>
        <v>46023</v>
      </c>
      <c r="B6" s="796"/>
      <c r="C6" s="796"/>
      <c r="D6" s="415"/>
      <c r="E6" s="415"/>
      <c r="F6" s="415"/>
      <c r="G6" s="416"/>
      <c r="H6" s="416"/>
      <c r="I6" s="416"/>
      <c r="J6" s="416"/>
      <c r="K6" s="416"/>
      <c r="L6" s="416"/>
      <c r="M6" s="416"/>
      <c r="N6" s="416"/>
      <c r="O6" s="416"/>
      <c r="P6" s="416"/>
      <c r="Q6" s="416"/>
      <c r="R6" s="416"/>
      <c r="S6" s="416"/>
      <c r="T6" s="416"/>
      <c r="U6" s="416"/>
      <c r="V6" s="416"/>
      <c r="W6" s="416"/>
      <c r="X6" s="416"/>
      <c r="Y6" s="416"/>
      <c r="Z6" s="416"/>
      <c r="AA6" s="416"/>
      <c r="AB6" s="416"/>
      <c r="AC6" s="416"/>
      <c r="AD6" s="416"/>
      <c r="AE6" s="416"/>
      <c r="AF6" s="416"/>
      <c r="AG6" s="416"/>
      <c r="AH6" s="416"/>
      <c r="AI6" s="416"/>
      <c r="AJ6" s="416"/>
      <c r="AK6" s="416"/>
      <c r="AL6" s="416"/>
      <c r="AM6" s="416"/>
    </row>
    <row r="7" spans="1:39" ht="20.25">
      <c r="B7" s="797" t="s">
        <v>107</v>
      </c>
      <c r="C7" s="798"/>
      <c r="D7" s="798"/>
      <c r="E7" s="798"/>
      <c r="F7" s="798"/>
      <c r="G7" s="798"/>
      <c r="H7" s="798"/>
      <c r="I7" s="798"/>
      <c r="J7" s="798"/>
      <c r="K7" s="798"/>
      <c r="L7" s="798"/>
      <c r="M7" s="798"/>
      <c r="N7" s="798"/>
      <c r="O7" s="798"/>
      <c r="P7" s="798"/>
      <c r="Q7" s="798"/>
      <c r="R7" s="798"/>
      <c r="S7" s="798"/>
      <c r="T7" s="798"/>
      <c r="U7" s="798"/>
      <c r="V7" s="798"/>
      <c r="W7" s="798"/>
      <c r="X7" s="798"/>
      <c r="Y7" s="798"/>
      <c r="Z7" s="798"/>
      <c r="AA7" s="798"/>
      <c r="AB7" s="798"/>
      <c r="AC7" s="798"/>
      <c r="AD7" s="798"/>
      <c r="AE7" s="787" t="s">
        <v>108</v>
      </c>
      <c r="AF7" s="787"/>
      <c r="AG7" s="787"/>
      <c r="AH7" s="787"/>
      <c r="AI7" s="787"/>
      <c r="AJ7" s="787"/>
      <c r="AK7" s="787"/>
      <c r="AL7" s="787"/>
      <c r="AM7" s="788"/>
    </row>
    <row r="8" spans="1:39" ht="18">
      <c r="A8" s="799" t="s">
        <v>1</v>
      </c>
      <c r="B8" s="793" t="s">
        <v>2</v>
      </c>
      <c r="C8" s="793" t="s">
        <v>93</v>
      </c>
      <c r="D8" s="789" t="s">
        <v>109</v>
      </c>
      <c r="E8" s="789"/>
      <c r="F8" s="789"/>
      <c r="G8" s="790" t="s">
        <v>84</v>
      </c>
      <c r="H8" s="790"/>
      <c r="I8" s="790"/>
      <c r="J8" s="790" t="s">
        <v>85</v>
      </c>
      <c r="K8" s="790"/>
      <c r="L8" s="790"/>
      <c r="M8" s="790" t="s">
        <v>86</v>
      </c>
      <c r="N8" s="790"/>
      <c r="O8" s="790"/>
      <c r="P8" s="790" t="s">
        <v>87</v>
      </c>
      <c r="Q8" s="790"/>
      <c r="R8" s="790"/>
      <c r="S8" s="790" t="s">
        <v>88</v>
      </c>
      <c r="T8" s="790"/>
      <c r="U8" s="790"/>
      <c r="V8" s="790" t="s">
        <v>89</v>
      </c>
      <c r="W8" s="790"/>
      <c r="X8" s="790"/>
      <c r="Y8" s="790" t="s">
        <v>90</v>
      </c>
      <c r="Z8" s="790"/>
      <c r="AA8" s="790"/>
      <c r="AB8" s="790" t="s">
        <v>91</v>
      </c>
      <c r="AC8" s="790"/>
      <c r="AD8" s="790"/>
      <c r="AE8" s="789" t="s">
        <v>110</v>
      </c>
      <c r="AF8" s="789"/>
      <c r="AG8" s="789"/>
      <c r="AH8" s="791" t="s">
        <v>111</v>
      </c>
      <c r="AI8" s="791"/>
      <c r="AJ8" s="791"/>
      <c r="AK8" s="791" t="s">
        <v>112</v>
      </c>
      <c r="AL8" s="791"/>
      <c r="AM8" s="792"/>
    </row>
    <row r="9" spans="1:39" ht="18">
      <c r="A9" s="800"/>
      <c r="B9" s="794"/>
      <c r="C9" s="794"/>
      <c r="D9" s="417" t="s">
        <v>94</v>
      </c>
      <c r="E9" s="417" t="s">
        <v>95</v>
      </c>
      <c r="F9" s="417" t="s">
        <v>96</v>
      </c>
      <c r="G9" s="418" t="s">
        <v>94</v>
      </c>
      <c r="H9" s="418" t="s">
        <v>95</v>
      </c>
      <c r="I9" s="418" t="s">
        <v>96</v>
      </c>
      <c r="J9" s="418" t="s">
        <v>94</v>
      </c>
      <c r="K9" s="418" t="s">
        <v>95</v>
      </c>
      <c r="L9" s="418" t="s">
        <v>96</v>
      </c>
      <c r="M9" s="418" t="s">
        <v>94</v>
      </c>
      <c r="N9" s="418" t="s">
        <v>95</v>
      </c>
      <c r="O9" s="418" t="s">
        <v>96</v>
      </c>
      <c r="P9" s="418" t="s">
        <v>94</v>
      </c>
      <c r="Q9" s="418" t="s">
        <v>95</v>
      </c>
      <c r="R9" s="418" t="s">
        <v>96</v>
      </c>
      <c r="S9" s="418" t="s">
        <v>94</v>
      </c>
      <c r="T9" s="418" t="s">
        <v>95</v>
      </c>
      <c r="U9" s="418" t="s">
        <v>96</v>
      </c>
      <c r="V9" s="418" t="s">
        <v>94</v>
      </c>
      <c r="W9" s="418" t="s">
        <v>95</v>
      </c>
      <c r="X9" s="418" t="s">
        <v>96</v>
      </c>
      <c r="Y9" s="418" t="s">
        <v>94</v>
      </c>
      <c r="Z9" s="418" t="s">
        <v>95</v>
      </c>
      <c r="AA9" s="418" t="s">
        <v>96</v>
      </c>
      <c r="AB9" s="418" t="s">
        <v>94</v>
      </c>
      <c r="AC9" s="418" t="s">
        <v>95</v>
      </c>
      <c r="AD9" s="418" t="s">
        <v>96</v>
      </c>
      <c r="AE9" s="417" t="s">
        <v>94</v>
      </c>
      <c r="AF9" s="417" t="s">
        <v>95</v>
      </c>
      <c r="AG9" s="417" t="s">
        <v>96</v>
      </c>
      <c r="AH9" s="445" t="s">
        <v>94</v>
      </c>
      <c r="AI9" s="445" t="s">
        <v>95</v>
      </c>
      <c r="AJ9" s="445" t="s">
        <v>96</v>
      </c>
      <c r="AK9" s="445" t="s">
        <v>94</v>
      </c>
      <c r="AL9" s="445" t="s">
        <v>95</v>
      </c>
      <c r="AM9" s="446" t="s">
        <v>96</v>
      </c>
    </row>
    <row r="10" spans="1:39" s="410" customFormat="1" ht="15.75">
      <c r="A10" s="627"/>
      <c r="B10" s="425">
        <f>A6</f>
        <v>46023</v>
      </c>
      <c r="C10" s="426" t="str">
        <f t="shared" ref="C10:C11" si="0">TEXT(B10,"ddd")</f>
        <v>Kam</v>
      </c>
      <c r="D10" s="628">
        <f>SUMIF($G$9:$AD$9,$D$9,G10:AD10)</f>
        <v>114000</v>
      </c>
      <c r="E10" s="626">
        <f>SUMIF($G$9:$AD$9,$E$9,G10:AD10)</f>
        <v>162970.55999999997</v>
      </c>
      <c r="F10" s="626">
        <f t="shared" ref="F10" si="1">E10-D10</f>
        <v>48970.559999999969</v>
      </c>
      <c r="G10" s="626">
        <f>VLOOKUP($B$10:$B$57,'SO MS'!$B$6:$L$49,4,TRUE)</f>
        <v>60000</v>
      </c>
      <c r="H10" s="428">
        <f>VLOOKUP($B$10:$B$57,'Summary sales'!$A$8:$L$58,4,TRUE)+VLOOKUP($B$10:$B$57,'Summary FOB'!$B$8:$K$41,6,TRUE)</f>
        <v>99467.619999999981</v>
      </c>
      <c r="I10" s="626">
        <f t="shared" ref="I10" si="2">H10-G10</f>
        <v>39467.619999999981</v>
      </c>
      <c r="J10" s="626">
        <f>VLOOKUP($B$10:$B$57,'SO MS'!$B$6:$L$49,5,TRUE)</f>
        <v>43200</v>
      </c>
      <c r="K10" s="626">
        <f>VLOOKUP($B$10:$B$57,'Summary sales'!$A$8:$L$58,5,TRUE)+VLOOKUP($B$10:$B$57,'Summary FOB'!$B$8:$K$41,8,TRUE)</f>
        <v>54091.45</v>
      </c>
      <c r="L10" s="626">
        <f t="shared" ref="L10" si="3">K10-J10</f>
        <v>10891.449999999997</v>
      </c>
      <c r="M10" s="626">
        <f>VLOOKUP($B$10:$B$57,'SO MS'!$B$6:$L$49,6,TRUE)</f>
        <v>10800</v>
      </c>
      <c r="N10" s="626">
        <f>VLOOKUP($B$10:$B$57,'Summary sales'!$A$8:$M$58,8,TRUE)</f>
        <v>0</v>
      </c>
      <c r="O10" s="626">
        <f t="shared" ref="O10" si="4">N10-M10</f>
        <v>-10800</v>
      </c>
      <c r="P10" s="626">
        <f>VLOOKUP($B$10:$B$57,'SO MS'!$B$6:$AS$49,7,TRUE)</f>
        <v>0</v>
      </c>
      <c r="Q10" s="626">
        <f>VLOOKUP($B$10:$B$57,'Summary sales'!$A$8:$M$58,7,TRUE)</f>
        <v>9411.49</v>
      </c>
      <c r="R10" s="626">
        <f t="shared" ref="R10" si="5">Q10-P10</f>
        <v>9411.49</v>
      </c>
      <c r="S10" s="626">
        <f>VLOOKUP($B$10:$B$57,'SO MS'!$B$6:$AS$49,8,TRUE)</f>
        <v>0</v>
      </c>
      <c r="T10" s="626">
        <f>VLOOKUP($B$10:$B$57,'Summary sales'!$A$8:$M$58,8,TRUE)</f>
        <v>0</v>
      </c>
      <c r="U10" s="626">
        <f t="shared" ref="U10" si="6">T10-S10</f>
        <v>0</v>
      </c>
      <c r="V10" s="626">
        <f>VLOOKUP($B$10:$B$57,'SO MS'!$B$6:$AS$49,9,TRUE)</f>
        <v>0</v>
      </c>
      <c r="W10" s="626">
        <f>VLOOKUP($B$10:$B$57,'Summary sales'!$A$8:$M$58,9,TRUE)</f>
        <v>0</v>
      </c>
      <c r="X10" s="626">
        <f t="shared" ref="X10" si="7">W10-V10</f>
        <v>0</v>
      </c>
      <c r="Y10" s="626">
        <f>VLOOKUP($B$10:$B$57,'SO MS'!$B$6:$AS$49,10,TRUE)</f>
        <v>0</v>
      </c>
      <c r="Z10" s="626">
        <f>VLOOKUP($B$10:$B$57,'Summary sales'!$A$8:$M$58,10,TRUE)</f>
        <v>0</v>
      </c>
      <c r="AA10" s="626">
        <f t="shared" ref="AA10" si="8">Z10-Y10</f>
        <v>0</v>
      </c>
      <c r="AB10" s="626">
        <f>VLOOKUP($B$10:$B$57,'SO MS'!$B$6:$AS$49,11,TRUE)</f>
        <v>0</v>
      </c>
      <c r="AC10" s="626">
        <f>VLOOKUP($B$10:$B$57,'Summary sales'!$A$8:$M$58,11,TRUE)</f>
        <v>0</v>
      </c>
      <c r="AD10" s="626">
        <f t="shared" ref="AD10" si="9">AC10-AB10</f>
        <v>0</v>
      </c>
      <c r="AE10" s="626">
        <f>SUMIF($AH$9:$AM$9,$AE$9,AH10:AM10)</f>
        <v>145591.93812903223</v>
      </c>
      <c r="AF10" s="626">
        <f ca="1">SUMIF($AH$9:$AM$9,$AF$9,AH10:AM10)</f>
        <v>123054.11999999739</v>
      </c>
      <c r="AG10" s="626">
        <f t="shared" ref="AG10" ca="1" si="10">AF10-AE10</f>
        <v>-22537.818129034844</v>
      </c>
      <c r="AH10" s="626">
        <f>VLOOKUP($B$10:$B$54,'Summary FOB'!$B$8:$K$37,2,TRUE)</f>
        <v>0</v>
      </c>
      <c r="AI10" s="626">
        <f>VLOOKUP($B$10:$B$54,'Summary FOB'!$B$8:$K$37,3,TRUE)</f>
        <v>0</v>
      </c>
      <c r="AJ10" s="626">
        <f t="shared" ref="AJ10" si="11">AI10-AH10</f>
        <v>0</v>
      </c>
      <c r="AK10" s="626">
        <f>VLOOKUP($B$10:$B$54,'Daily Sales'!$B$5:$F$46,3,TRUE)</f>
        <v>145591.93812903223</v>
      </c>
      <c r="AL10" s="626">
        <f ca="1">VLOOKUP($B$10:$B$54,'Daily Sales'!$B$5:$F$46,4,TRUE)</f>
        <v>123054.11999999739</v>
      </c>
      <c r="AM10" s="629">
        <f t="shared" ref="AM10" ca="1" si="12">AL10-AK10</f>
        <v>-22537.818129034844</v>
      </c>
    </row>
    <row r="11" spans="1:39" ht="15.75">
      <c r="A11" s="422"/>
      <c r="B11" s="419">
        <f t="shared" ref="B11:B22" si="13">B10+1</f>
        <v>46024</v>
      </c>
      <c r="C11" s="420" t="str">
        <f t="shared" si="0"/>
        <v>Jum</v>
      </c>
      <c r="D11" s="423">
        <f t="shared" ref="D11:D13" si="14">SUMIF($G$9:$AD$9,$D$9,G11:AD11)</f>
        <v>109440</v>
      </c>
      <c r="E11" s="421">
        <f t="shared" ref="E11:E13" si="15">SUMIF($G$9:$AD$9,$E$9,G11:AD11)</f>
        <v>119179.51</v>
      </c>
      <c r="F11" s="421">
        <f t="shared" ref="F11:F13" si="16">E11-D11</f>
        <v>9739.5099999999948</v>
      </c>
      <c r="G11" s="421">
        <f>VLOOKUP($B$10:$B$57,'SO MS'!$B$6:$L$49,4,TRUE)</f>
        <v>60000</v>
      </c>
      <c r="H11" s="421">
        <f>VLOOKUP($B$10:$B$57,'Summary sales'!$A$8:$L$58,4,TRUE)+VLOOKUP($B$10:$B$57,'Summary FOB'!$B$8:$K$41,6,TRUE)</f>
        <v>66967.73</v>
      </c>
      <c r="I11" s="421">
        <f t="shared" ref="I11:I13" si="17">H11-G11</f>
        <v>6967.7299999999959</v>
      </c>
      <c r="J11" s="421">
        <f>VLOOKUP($B$10:$B$57,'SO MS'!$B$6:$L$49,5,TRUE)</f>
        <v>38640</v>
      </c>
      <c r="K11" s="421">
        <f>VLOOKUP($B$10:$B$57,'Summary sales'!$A$8:$L$58,5,TRUE)+VLOOKUP($B$10:$B$57,'Summary FOB'!$B$8:$K$41,8,TRUE)</f>
        <v>52211.78</v>
      </c>
      <c r="L11" s="421">
        <f t="shared" ref="L11:L13" si="18">K11-J11</f>
        <v>13571.779999999999</v>
      </c>
      <c r="M11" s="421">
        <f>VLOOKUP($B$10:$B$57,'SO MS'!$B$6:$L$49,6,TRUE)</f>
        <v>10800</v>
      </c>
      <c r="N11" s="421">
        <f>VLOOKUP($B$10:$B$57,'Summary sales'!$A$8:$M$58,8,TRUE)</f>
        <v>0</v>
      </c>
      <c r="O11" s="421">
        <f t="shared" ref="O11:O13" si="19">N11-M11</f>
        <v>-10800</v>
      </c>
      <c r="P11" s="421">
        <f>VLOOKUP($B$10:$B$57,'SO MS'!$B$6:$AS$49,7,TRUE)</f>
        <v>0</v>
      </c>
      <c r="Q11" s="421">
        <f>VLOOKUP($B$10:$B$57,'Summary sales'!$A$8:$M$58,7,TRUE)</f>
        <v>0</v>
      </c>
      <c r="R11" s="421">
        <f t="shared" ref="R11:R13" si="20">Q11-P11</f>
        <v>0</v>
      </c>
      <c r="S11" s="421">
        <f>VLOOKUP($B$10:$B$57,'SO MS'!$B$6:$AS$49,8,TRUE)</f>
        <v>0</v>
      </c>
      <c r="T11" s="421">
        <f>VLOOKUP($B$10:$B$57,'Summary sales'!$A$8:$M$58,8,TRUE)</f>
        <v>0</v>
      </c>
      <c r="U11" s="421">
        <f t="shared" ref="U11:U13" si="21">T11-S11</f>
        <v>0</v>
      </c>
      <c r="V11" s="421">
        <f>VLOOKUP($B$10:$B$57,'SO MS'!$B$6:$AS$49,9,TRUE)</f>
        <v>0</v>
      </c>
      <c r="W11" s="421">
        <f>VLOOKUP($B$10:$B$57,'Summary sales'!$A$8:$M$58,9,TRUE)</f>
        <v>0</v>
      </c>
      <c r="X11" s="421">
        <f t="shared" ref="X11:X13" si="22">W11-V11</f>
        <v>0</v>
      </c>
      <c r="Y11" s="421">
        <f>VLOOKUP($B$10:$B$57,'SO MS'!$B$6:$AS$49,10,TRUE)</f>
        <v>0</v>
      </c>
      <c r="Z11" s="421">
        <f>VLOOKUP($B$10:$B$57,'Summary sales'!$A$8:$M$58,10,TRUE)</f>
        <v>0</v>
      </c>
      <c r="AA11" s="421">
        <f t="shared" ref="AA11:AA13" si="23">Z11-Y11</f>
        <v>0</v>
      </c>
      <c r="AB11" s="421">
        <f>VLOOKUP($B$10:$B$57,'SO MS'!$B$6:$AS$49,11,TRUE)</f>
        <v>0</v>
      </c>
      <c r="AC11" s="421">
        <f>VLOOKUP($B$10:$B$57,'Summary sales'!$A$8:$M$58,11,TRUE)</f>
        <v>0</v>
      </c>
      <c r="AD11" s="421">
        <f t="shared" ref="AD11:AD13" si="24">AC11-AB11</f>
        <v>0</v>
      </c>
      <c r="AE11" s="421">
        <f>SUMIF($AH$9:$AM$9,$AE$9,AH11:AM11)</f>
        <v>148466.26458064513</v>
      </c>
      <c r="AF11" s="421">
        <f ca="1">SUMIF($AH$9:$AM$9,$AF$9,AH11:AM11)</f>
        <v>160304.39900000297</v>
      </c>
      <c r="AG11" s="421">
        <f t="shared" ref="AG11:AG13" ca="1" si="25">AF11-AE11</f>
        <v>11838.134419357841</v>
      </c>
      <c r="AH11" s="421">
        <f>VLOOKUP($B$10:$B$54,'Summary FOB'!$B$8:$K$37,2,TRUE)</f>
        <v>0</v>
      </c>
      <c r="AI11" s="421">
        <f>VLOOKUP($B$10:$B$54,'Summary FOB'!$B$8:$K$37,3,TRUE)</f>
        <v>0</v>
      </c>
      <c r="AJ11" s="421">
        <f t="shared" ref="AJ11:AJ13" si="26">AI11-AH11</f>
        <v>0</v>
      </c>
      <c r="AK11" s="421">
        <f>VLOOKUP($B$10:$B$54,'Daily Sales'!$B$5:$F$46,3,TRUE)</f>
        <v>148466.26458064513</v>
      </c>
      <c r="AL11" s="421">
        <f ca="1">VLOOKUP($B$10:$B$54,'Daily Sales'!$B$5:$F$46,4,TRUE)</f>
        <v>160304.39900000297</v>
      </c>
      <c r="AM11" s="447">
        <f t="shared" ref="AM11:AM13" ca="1" si="27">AL11-AK11</f>
        <v>11838.134419357841</v>
      </c>
    </row>
    <row r="12" spans="1:39" s="410" customFormat="1" ht="15.75">
      <c r="A12" s="424"/>
      <c r="B12" s="425">
        <f t="shared" si="13"/>
        <v>46025</v>
      </c>
      <c r="C12" s="426" t="str">
        <f t="shared" ref="C12:C13" si="28">TEXT(B12,"ddd")</f>
        <v>Sab</v>
      </c>
      <c r="D12" s="427">
        <f t="shared" si="14"/>
        <v>109440</v>
      </c>
      <c r="E12" s="428">
        <f t="shared" si="15"/>
        <v>114147.03</v>
      </c>
      <c r="F12" s="428">
        <f t="shared" si="16"/>
        <v>4707.0299999999988</v>
      </c>
      <c r="G12" s="428">
        <f>VLOOKUP($B$10:$B$57,'SO MS'!$B$6:$L$49,4,TRUE)</f>
        <v>60000</v>
      </c>
      <c r="H12" s="428">
        <f>VLOOKUP($B$10:$B$57,'Summary sales'!$A$8:$L$58,4,TRUE)+VLOOKUP($B$10:$B$57,'Summary FOB'!$B$8:$K$41,6,TRUE)</f>
        <v>69699.13</v>
      </c>
      <c r="I12" s="428">
        <f t="shared" si="17"/>
        <v>9699.1300000000047</v>
      </c>
      <c r="J12" s="428">
        <f>VLOOKUP($B$10:$B$57,'SO MS'!$B$6:$L$49,5,TRUE)</f>
        <v>38640</v>
      </c>
      <c r="K12" s="428">
        <f>VLOOKUP($B$10:$B$57,'Summary sales'!$A$8:$L$58,5,TRUE)+VLOOKUP($B$10:$B$57,'Summary FOB'!$B$8:$K$41,8,TRUE)</f>
        <v>44447.9</v>
      </c>
      <c r="L12" s="428">
        <f t="shared" si="18"/>
        <v>5807.9000000000015</v>
      </c>
      <c r="M12" s="428">
        <f>VLOOKUP($B$10:$B$57,'SO MS'!$B$6:$L$49,6,TRUE)</f>
        <v>10800</v>
      </c>
      <c r="N12" s="428">
        <f>VLOOKUP($B$10:$B$57,'Summary sales'!$A$8:$M$58,8,TRUE)</f>
        <v>0</v>
      </c>
      <c r="O12" s="428">
        <f t="shared" si="19"/>
        <v>-10800</v>
      </c>
      <c r="P12" s="428">
        <f>VLOOKUP($B$10:$B$57,'SO MS'!$B$6:$AS$49,7,TRUE)</f>
        <v>0</v>
      </c>
      <c r="Q12" s="428">
        <f>VLOOKUP($B$10:$B$57,'Summary sales'!$A$8:$M$58,7,TRUE)</f>
        <v>0</v>
      </c>
      <c r="R12" s="428">
        <f t="shared" si="20"/>
        <v>0</v>
      </c>
      <c r="S12" s="428">
        <f>VLOOKUP($B$10:$B$57,'SO MS'!$B$6:$AS$49,8,TRUE)</f>
        <v>0</v>
      </c>
      <c r="T12" s="428">
        <f>VLOOKUP($B$10:$B$57,'Summary sales'!$A$8:$M$58,8,TRUE)</f>
        <v>0</v>
      </c>
      <c r="U12" s="428">
        <f t="shared" si="21"/>
        <v>0</v>
      </c>
      <c r="V12" s="428">
        <f>VLOOKUP($B$10:$B$57,'SO MS'!$B$6:$AS$49,9,TRUE)</f>
        <v>0</v>
      </c>
      <c r="W12" s="428">
        <f>VLOOKUP($B$10:$B$57,'Summary sales'!$A$8:$M$58,9,TRUE)</f>
        <v>0</v>
      </c>
      <c r="X12" s="428">
        <f t="shared" si="22"/>
        <v>0</v>
      </c>
      <c r="Y12" s="428">
        <f>VLOOKUP($B$10:$B$57,'SO MS'!$B$6:$AS$49,10,TRUE)</f>
        <v>0</v>
      </c>
      <c r="Z12" s="428">
        <f>VLOOKUP($B$10:$B$57,'Summary sales'!$A$8:$M$58,10,TRUE)</f>
        <v>0</v>
      </c>
      <c r="AA12" s="428">
        <f t="shared" si="23"/>
        <v>0</v>
      </c>
      <c r="AB12" s="428">
        <f>VLOOKUP($B$10:$B$57,'SO MS'!$B$6:$AS$49,11,TRUE)</f>
        <v>0</v>
      </c>
      <c r="AC12" s="428">
        <f>VLOOKUP($B$10:$B$57,'Summary sales'!$A$8:$M$58,11,TRUE)</f>
        <v>0</v>
      </c>
      <c r="AD12" s="428">
        <f t="shared" si="24"/>
        <v>0</v>
      </c>
      <c r="AE12" s="428">
        <f t="shared" ref="AE12:AE13" si="29">SUMIF($AH$9:$AM$9,$AE$9,AH12:AM12)</f>
        <v>147862.50135483869</v>
      </c>
      <c r="AF12" s="428">
        <f t="shared" ref="AF12:AF13" ca="1" si="30">SUMIF($AH$9:$AM$9,$AF$9,AH12:AM12)</f>
        <v>155952.51199999903</v>
      </c>
      <c r="AG12" s="428">
        <f t="shared" ca="1" si="25"/>
        <v>8090.0106451603351</v>
      </c>
      <c r="AH12" s="428">
        <f>VLOOKUP($B$10:$B$54,'Summary FOB'!$B$8:$K$37,2,TRUE)</f>
        <v>0</v>
      </c>
      <c r="AI12" s="428">
        <f>VLOOKUP($B$10:$B$54,'Summary FOB'!$B$8:$K$37,3,TRUE)</f>
        <v>0</v>
      </c>
      <c r="AJ12" s="428">
        <f t="shared" si="26"/>
        <v>0</v>
      </c>
      <c r="AK12" s="428">
        <f>VLOOKUP($B$10:$B$54,'Daily Sales'!$B$5:$F$46,3,TRUE)</f>
        <v>147862.50135483869</v>
      </c>
      <c r="AL12" s="428">
        <f ca="1">VLOOKUP($B$10:$B$54,'Daily Sales'!$B$5:$F$46,4,TRUE)</f>
        <v>155952.51199999903</v>
      </c>
      <c r="AM12" s="448">
        <f t="shared" ca="1" si="27"/>
        <v>8090.0106451603351</v>
      </c>
    </row>
    <row r="13" spans="1:39" s="410" customFormat="1" ht="15.75">
      <c r="A13" s="424"/>
      <c r="B13" s="425">
        <f t="shared" si="13"/>
        <v>46026</v>
      </c>
      <c r="C13" s="426" t="str">
        <f t="shared" si="28"/>
        <v>Mgg</v>
      </c>
      <c r="D13" s="427">
        <f t="shared" si="14"/>
        <v>109440</v>
      </c>
      <c r="E13" s="428">
        <f t="shared" si="15"/>
        <v>128982.33000000002</v>
      </c>
      <c r="F13" s="428">
        <f t="shared" si="16"/>
        <v>19542.330000000016</v>
      </c>
      <c r="G13" s="428">
        <f>VLOOKUP($B$10:$B$57,'SO MS'!$B$6:$L$49,4,TRUE)</f>
        <v>60000</v>
      </c>
      <c r="H13" s="428">
        <f>VLOOKUP($B$10:$B$57,'Summary sales'!$A$8:$L$58,4,TRUE)+VLOOKUP($B$10:$B$57,'Summary FOB'!$B$8:$K$41,6,TRUE)</f>
        <v>71008.400000000023</v>
      </c>
      <c r="I13" s="428">
        <f t="shared" si="17"/>
        <v>11008.400000000023</v>
      </c>
      <c r="J13" s="428">
        <f>VLOOKUP($B$10:$B$57,'SO MS'!$B$6:$L$49,5,TRUE)</f>
        <v>38640</v>
      </c>
      <c r="K13" s="428">
        <f>VLOOKUP($B$10:$B$57,'Summary sales'!$A$8:$L$58,5,TRUE)+VLOOKUP($B$10:$B$57,'Summary FOB'!$B$8:$K$41,8,TRUE)</f>
        <v>57973.93</v>
      </c>
      <c r="L13" s="428">
        <f t="shared" si="18"/>
        <v>19333.93</v>
      </c>
      <c r="M13" s="428">
        <f>VLOOKUP($B$10:$B$57,'SO MS'!$B$6:$L$49,6,TRUE)</f>
        <v>10800</v>
      </c>
      <c r="N13" s="428">
        <f>VLOOKUP($B$10:$B$57,'Summary sales'!$A$8:$M$58,8,TRUE)</f>
        <v>0</v>
      </c>
      <c r="O13" s="428">
        <f t="shared" si="19"/>
        <v>-10800</v>
      </c>
      <c r="P13" s="428">
        <f>VLOOKUP($B$10:$B$57,'SO MS'!$B$6:$AS$49,7,TRUE)</f>
        <v>0</v>
      </c>
      <c r="Q13" s="428">
        <f>VLOOKUP($B$10:$B$57,'Summary sales'!$A$8:$M$58,7,TRUE)</f>
        <v>0</v>
      </c>
      <c r="R13" s="428">
        <f t="shared" si="20"/>
        <v>0</v>
      </c>
      <c r="S13" s="428">
        <f>VLOOKUP($B$10:$B$57,'SO MS'!$B$6:$AS$49,8,TRUE)</f>
        <v>0</v>
      </c>
      <c r="T13" s="428">
        <f>VLOOKUP($B$10:$B$57,'Summary sales'!$A$8:$M$58,8,TRUE)</f>
        <v>0</v>
      </c>
      <c r="U13" s="428">
        <f t="shared" si="21"/>
        <v>0</v>
      </c>
      <c r="V13" s="428">
        <f>VLOOKUP($B$10:$B$57,'SO MS'!$B$6:$AS$49,9,TRUE)</f>
        <v>0</v>
      </c>
      <c r="W13" s="428">
        <f>VLOOKUP($B$10:$B$57,'Summary sales'!$A$8:$M$58,9,TRUE)</f>
        <v>0</v>
      </c>
      <c r="X13" s="428">
        <f t="shared" si="22"/>
        <v>0</v>
      </c>
      <c r="Y13" s="428">
        <f>VLOOKUP($B$10:$B$57,'SO MS'!$B$6:$AS$49,10,TRUE)</f>
        <v>0</v>
      </c>
      <c r="Z13" s="428">
        <f>VLOOKUP($B$10:$B$57,'Summary sales'!$A$8:$M$58,10,TRUE)</f>
        <v>0</v>
      </c>
      <c r="AA13" s="428">
        <f t="shared" si="23"/>
        <v>0</v>
      </c>
      <c r="AB13" s="428">
        <f>VLOOKUP($B$10:$B$57,'SO MS'!$B$6:$AS$49,11,TRUE)</f>
        <v>0</v>
      </c>
      <c r="AC13" s="428">
        <f>VLOOKUP($B$10:$B$57,'Summary sales'!$A$8:$M$58,11,TRUE)</f>
        <v>0</v>
      </c>
      <c r="AD13" s="428">
        <f t="shared" si="24"/>
        <v>0</v>
      </c>
      <c r="AE13" s="428">
        <f t="shared" si="29"/>
        <v>150966.26458064513</v>
      </c>
      <c r="AF13" s="428">
        <f t="shared" ca="1" si="30"/>
        <v>122092.09599999785</v>
      </c>
      <c r="AG13" s="428">
        <f t="shared" ca="1" si="25"/>
        <v>-28874.168580647281</v>
      </c>
      <c r="AH13" s="428">
        <f>VLOOKUP($B$10:$B$54,'Summary FOB'!$B$8:$K$37,2,TRUE)</f>
        <v>0</v>
      </c>
      <c r="AI13" s="428">
        <f>VLOOKUP($B$10:$B$54,'Summary FOB'!$B$8:$K$37,3,TRUE)</f>
        <v>0</v>
      </c>
      <c r="AJ13" s="428">
        <f t="shared" si="26"/>
        <v>0</v>
      </c>
      <c r="AK13" s="428">
        <f>VLOOKUP($B$10:$B$54,'Daily Sales'!$B$5:$F$46,3,TRUE)</f>
        <v>150966.26458064513</v>
      </c>
      <c r="AL13" s="428">
        <f ca="1">VLOOKUP($B$10:$B$54,'Daily Sales'!$B$5:$F$46,4,TRUE)</f>
        <v>122092.09599999785</v>
      </c>
      <c r="AM13" s="448">
        <f t="shared" ca="1" si="27"/>
        <v>-28874.168580647281</v>
      </c>
    </row>
    <row r="14" spans="1:39" s="381" customFormat="1" ht="15.75">
      <c r="A14" s="429"/>
      <c r="B14" s="430" t="s">
        <v>18</v>
      </c>
      <c r="C14" s="420"/>
      <c r="D14" s="431">
        <f>SUM(D10:D13)</f>
        <v>442320</v>
      </c>
      <c r="E14" s="431">
        <f t="shared" ref="E14:AM14" si="31">SUM(E10:E13)</f>
        <v>525279.42999999993</v>
      </c>
      <c r="F14" s="431">
        <f t="shared" si="31"/>
        <v>82959.429999999978</v>
      </c>
      <c r="G14" s="431">
        <f t="shared" si="31"/>
        <v>240000</v>
      </c>
      <c r="H14" s="431">
        <f t="shared" si="31"/>
        <v>307142.88</v>
      </c>
      <c r="I14" s="431">
        <f t="shared" si="31"/>
        <v>67142.880000000005</v>
      </c>
      <c r="J14" s="431">
        <f t="shared" si="31"/>
        <v>159120</v>
      </c>
      <c r="K14" s="431">
        <f t="shared" si="31"/>
        <v>208725.06</v>
      </c>
      <c r="L14" s="431">
        <f t="shared" si="31"/>
        <v>49605.06</v>
      </c>
      <c r="M14" s="431">
        <f t="shared" si="31"/>
        <v>43200</v>
      </c>
      <c r="N14" s="431">
        <f t="shared" si="31"/>
        <v>0</v>
      </c>
      <c r="O14" s="431">
        <f t="shared" si="31"/>
        <v>-43200</v>
      </c>
      <c r="P14" s="431">
        <f t="shared" si="31"/>
        <v>0</v>
      </c>
      <c r="Q14" s="431">
        <f t="shared" si="31"/>
        <v>9411.49</v>
      </c>
      <c r="R14" s="431">
        <f t="shared" si="31"/>
        <v>9411.49</v>
      </c>
      <c r="S14" s="431">
        <f t="shared" si="31"/>
        <v>0</v>
      </c>
      <c r="T14" s="431">
        <f t="shared" si="31"/>
        <v>0</v>
      </c>
      <c r="U14" s="431">
        <f t="shared" si="31"/>
        <v>0</v>
      </c>
      <c r="V14" s="431">
        <f t="shared" si="31"/>
        <v>0</v>
      </c>
      <c r="W14" s="431">
        <f t="shared" si="31"/>
        <v>0</v>
      </c>
      <c r="X14" s="431">
        <f t="shared" si="31"/>
        <v>0</v>
      </c>
      <c r="Y14" s="431">
        <f t="shared" si="31"/>
        <v>0</v>
      </c>
      <c r="Z14" s="431">
        <f t="shared" si="31"/>
        <v>0</v>
      </c>
      <c r="AA14" s="431">
        <f t="shared" si="31"/>
        <v>0</v>
      </c>
      <c r="AB14" s="431">
        <f t="shared" si="31"/>
        <v>0</v>
      </c>
      <c r="AC14" s="431">
        <f t="shared" si="31"/>
        <v>0</v>
      </c>
      <c r="AD14" s="431">
        <f t="shared" si="31"/>
        <v>0</v>
      </c>
      <c r="AE14" s="431">
        <f t="shared" si="31"/>
        <v>592886.96864516125</v>
      </c>
      <c r="AF14" s="431">
        <f t="shared" ca="1" si="31"/>
        <v>561403.12699999718</v>
      </c>
      <c r="AG14" s="431">
        <f t="shared" ca="1" si="31"/>
        <v>-31483.84164516395</v>
      </c>
      <c r="AH14" s="431">
        <f t="shared" si="31"/>
        <v>0</v>
      </c>
      <c r="AI14" s="431">
        <f t="shared" si="31"/>
        <v>0</v>
      </c>
      <c r="AJ14" s="431">
        <f t="shared" si="31"/>
        <v>0</v>
      </c>
      <c r="AK14" s="431">
        <f t="shared" si="31"/>
        <v>592886.96864516125</v>
      </c>
      <c r="AL14" s="431">
        <f t="shared" ca="1" si="31"/>
        <v>561403.12699999718</v>
      </c>
      <c r="AM14" s="431">
        <f t="shared" ca="1" si="31"/>
        <v>-31483.84164516395</v>
      </c>
    </row>
    <row r="15" spans="1:39" s="411" customFormat="1" ht="15.75">
      <c r="A15" s="432"/>
      <c r="B15" s="419"/>
      <c r="C15" s="420"/>
      <c r="D15" s="433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4"/>
      <c r="S15" s="434"/>
      <c r="T15" s="434"/>
      <c r="U15" s="434"/>
      <c r="V15" s="434"/>
      <c r="W15" s="434"/>
      <c r="X15" s="434"/>
      <c r="Y15" s="434"/>
      <c r="Z15" s="434"/>
      <c r="AA15" s="434"/>
      <c r="AB15" s="434"/>
      <c r="AC15" s="434"/>
      <c r="AD15" s="434"/>
      <c r="AE15" s="434"/>
      <c r="AF15" s="434"/>
      <c r="AG15" s="434"/>
      <c r="AH15" s="434"/>
      <c r="AI15" s="434"/>
      <c r="AJ15" s="434"/>
      <c r="AK15" s="434"/>
      <c r="AL15" s="434"/>
      <c r="AM15" s="449"/>
    </row>
    <row r="16" spans="1:39" s="412" customFormat="1" ht="15.75">
      <c r="A16" s="435"/>
      <c r="B16" s="419">
        <f t="shared" ref="B16" si="32">B13+1</f>
        <v>46027</v>
      </c>
      <c r="C16" s="420" t="str">
        <f t="shared" ref="C16" si="33">TEXT(B16,"ddd")</f>
        <v>Sen</v>
      </c>
      <c r="D16" s="436">
        <f t="shared" ref="D16" si="34">SUMIF($G$9:$AD$9,$D$9,G16:AD16)</f>
        <v>105360</v>
      </c>
      <c r="E16" s="437">
        <f t="shared" ref="E16" si="35">SUMIF($G$9:$AD$9,$E$9,G16:AD16)</f>
        <v>110984.78</v>
      </c>
      <c r="F16" s="437">
        <f t="shared" ref="F16" si="36">E16-D16</f>
        <v>5624.7799999999988</v>
      </c>
      <c r="G16" s="437">
        <f>VLOOKUP($B$10:$B$57,'SO MS'!$B$6:$L$49,4,TRUE)</f>
        <v>60000</v>
      </c>
      <c r="H16" s="437">
        <f>VLOOKUP($B$10:$B$57,'Summary sales'!$A$8:$L$58,4,TRUE)+VLOOKUP($B$10:$B$57,'Summary FOB'!$B$8:$K$41,6,TRUE)</f>
        <v>65333.919999999998</v>
      </c>
      <c r="I16" s="437">
        <f t="shared" ref="I16" si="37">H16-G16</f>
        <v>5333.9199999999983</v>
      </c>
      <c r="J16" s="437">
        <f>VLOOKUP($B$10:$B$57,'SO MS'!$B$6:$L$49,5,TRUE)</f>
        <v>34560</v>
      </c>
      <c r="K16" s="437">
        <f>VLOOKUP($B$10:$B$57,'Summary sales'!$A$8:$L$58,5,TRUE)+VLOOKUP($B$10:$B$57,'Summary FOB'!$B$8:$K$41,8,TRUE)</f>
        <v>45650.86</v>
      </c>
      <c r="L16" s="437">
        <f t="shared" ref="L16" si="38">K16-J16</f>
        <v>11090.86</v>
      </c>
      <c r="M16" s="437">
        <f>VLOOKUP($B$10:$B$57,'SO MS'!$B$6:$L$49,6,TRUE)</f>
        <v>10800</v>
      </c>
      <c r="N16" s="437">
        <f>VLOOKUP($B$10:$B$57,'Summary sales'!$A$8:$M$58,8,TRUE)</f>
        <v>0</v>
      </c>
      <c r="O16" s="437">
        <f t="shared" ref="O16" si="39">N16-M16</f>
        <v>-10800</v>
      </c>
      <c r="P16" s="437">
        <f>VLOOKUP($B$10:$B$57,'SO MS'!$B$6:$AS$49,7,TRUE)</f>
        <v>0</v>
      </c>
      <c r="Q16" s="437">
        <f>VLOOKUP($B$10:$B$57,'Summary sales'!$A$8:$M$58,7,TRUE)</f>
        <v>0</v>
      </c>
      <c r="R16" s="437">
        <f t="shared" ref="R16" si="40">Q16-P16</f>
        <v>0</v>
      </c>
      <c r="S16" s="437">
        <f>VLOOKUP($B$10:$B$57,'SO MS'!$B$6:$AS$49,8,TRUE)</f>
        <v>0</v>
      </c>
      <c r="T16" s="437">
        <f>VLOOKUP($B$10:$B$57,'Summary sales'!$A$8:$M$58,8,TRUE)</f>
        <v>0</v>
      </c>
      <c r="U16" s="437">
        <f t="shared" ref="U16" si="41">T16-S16</f>
        <v>0</v>
      </c>
      <c r="V16" s="437">
        <f>VLOOKUP($B$10:$B$57,'SO MS'!$B$6:$AS$49,9,TRUE)</f>
        <v>0</v>
      </c>
      <c r="W16" s="437">
        <f>VLOOKUP($B$10:$B$57,'Summary sales'!$A$8:$M$58,9,TRUE)</f>
        <v>0</v>
      </c>
      <c r="X16" s="437">
        <f t="shared" ref="X16" si="42">W16-V16</f>
        <v>0</v>
      </c>
      <c r="Y16" s="437">
        <f>VLOOKUP($B$10:$B$57,'SO MS'!$B$6:$AS$49,10,TRUE)</f>
        <v>0</v>
      </c>
      <c r="Z16" s="437">
        <f>VLOOKUP($B$10:$B$57,'Summary sales'!$A$8:$M$58,10,TRUE)</f>
        <v>0</v>
      </c>
      <c r="AA16" s="437">
        <f t="shared" ref="AA16" si="43">Z16-Y16</f>
        <v>0</v>
      </c>
      <c r="AB16" s="437">
        <f>VLOOKUP($B$10:$B$57,'SO MS'!$B$6:$AS$49,11,TRUE)</f>
        <v>0</v>
      </c>
      <c r="AC16" s="437">
        <f>VLOOKUP($B$10:$B$57,'Summary sales'!$A$8:$M$58,11,TRUE)</f>
        <v>0</v>
      </c>
      <c r="AD16" s="437">
        <f t="shared" ref="AD16" si="44">AC16-AB16</f>
        <v>0</v>
      </c>
      <c r="AE16" s="437">
        <f t="shared" ref="AE16" si="45">SUMIF($AH$9:$AM$9,$AE$9,AH16:AM16)</f>
        <v>161505.47038709672</v>
      </c>
      <c r="AF16" s="437">
        <f t="shared" ref="AF16" ca="1" si="46">SUMIF($AH$9:$AM$9,$AF$9,AH16:AM16)</f>
        <v>180560.09400000013</v>
      </c>
      <c r="AG16" s="437">
        <f t="shared" ref="AG16" ca="1" si="47">AF16-AE16</f>
        <v>19054.623612903408</v>
      </c>
      <c r="AH16" s="437">
        <f>VLOOKUP($B$10:$B$54,'Summary FOB'!$B$8:$K$37,2,TRUE)</f>
        <v>0</v>
      </c>
      <c r="AI16" s="437">
        <f>VLOOKUP($B$10:$B$54,'Summary FOB'!$B$8:$K$37,3,TRUE)</f>
        <v>0</v>
      </c>
      <c r="AJ16" s="437">
        <f t="shared" ref="AJ16" si="48">AI16-AH16</f>
        <v>0</v>
      </c>
      <c r="AK16" s="437">
        <f>VLOOKUP($B$10:$B$54,'Daily Sales'!$B$5:$F$46,3,TRUE)</f>
        <v>161505.47038709672</v>
      </c>
      <c r="AL16" s="437">
        <f ca="1">VLOOKUP($B$10:$B$54,'Daily Sales'!$B$5:$F$46,4,TRUE)</f>
        <v>180560.09400000013</v>
      </c>
      <c r="AM16" s="450">
        <f t="shared" ref="AM16" ca="1" si="49">AL16-AK16</f>
        <v>19054.623612903408</v>
      </c>
    </row>
    <row r="17" spans="1:39" s="412" customFormat="1" ht="15.75">
      <c r="A17" s="435"/>
      <c r="B17" s="419">
        <f>B16+1</f>
        <v>46028</v>
      </c>
      <c r="C17" s="420" t="str">
        <f t="shared" ref="C17" si="50">TEXT(B17,"ddd")</f>
        <v>Sel</v>
      </c>
      <c r="D17" s="436">
        <f t="shared" ref="D17" si="51">SUMIF($G$9:$AD$9,$D$9,G17:AD17)</f>
        <v>117465.64774193549</v>
      </c>
      <c r="E17" s="437">
        <f t="shared" ref="E17" si="52">SUMIF($G$9:$AD$9,$E$9,G17:AD17)</f>
        <v>116464.51999999999</v>
      </c>
      <c r="F17" s="437">
        <f t="shared" ref="F17" si="53">E17-D17</f>
        <v>-1001.1277419355029</v>
      </c>
      <c r="G17" s="437">
        <f>VLOOKUP($B$10:$B$57,'SO MS'!$B$6:$L$49,4,TRUE)</f>
        <v>60000</v>
      </c>
      <c r="H17" s="437">
        <f>VLOOKUP($B$10:$B$57,'Summary sales'!$A$8:$L$58,4,TRUE)+VLOOKUP($B$10:$B$57,'Summary FOB'!$B$8:$K$41,6,TRUE)</f>
        <v>70450.42</v>
      </c>
      <c r="I17" s="437">
        <f t="shared" ref="I17" si="54">H17-G17</f>
        <v>10450.419999999998</v>
      </c>
      <c r="J17" s="437">
        <f>VLOOKUP($B$10:$B$57,'SO MS'!$B$6:$L$49,5,TRUE)</f>
        <v>34560</v>
      </c>
      <c r="K17" s="437">
        <f>VLOOKUP($B$10:$B$57,'Summary sales'!$A$8:$L$58,5,TRUE)+VLOOKUP($B$10:$B$57,'Summary FOB'!$B$8:$K$41,8,TRUE)</f>
        <v>46014.1</v>
      </c>
      <c r="L17" s="437">
        <f t="shared" ref="L17" si="55">K17-J17</f>
        <v>11454.099999999999</v>
      </c>
      <c r="M17" s="437">
        <f>VLOOKUP($B$10:$B$57,'SO MS'!$B$6:$L$49,6,TRUE)</f>
        <v>10800</v>
      </c>
      <c r="N17" s="437">
        <f>VLOOKUP($B$10:$B$57,'Summary sales'!$A$8:$M$58,8,TRUE)</f>
        <v>0</v>
      </c>
      <c r="O17" s="437">
        <f t="shared" ref="O17" si="56">N17-M17</f>
        <v>-10800</v>
      </c>
      <c r="P17" s="437">
        <f>VLOOKUP($B$10:$B$57,'SO MS'!$B$6:$AS$49,7,TRUE)</f>
        <v>10000</v>
      </c>
      <c r="Q17" s="437">
        <f>VLOOKUP($B$10:$B$57,'Summary sales'!$A$8:$M$58,7,TRUE)</f>
        <v>0</v>
      </c>
      <c r="R17" s="437">
        <f t="shared" ref="R17" si="57">Q17-P17</f>
        <v>-10000</v>
      </c>
      <c r="S17" s="437">
        <f>VLOOKUP($B$10:$B$57,'SO MS'!$B$6:$AS$49,8,TRUE)</f>
        <v>0</v>
      </c>
      <c r="T17" s="437">
        <f>VLOOKUP($B$10:$B$57,'Summary sales'!$A$8:$M$58,8,TRUE)</f>
        <v>0</v>
      </c>
      <c r="U17" s="437">
        <f t="shared" ref="U17" si="58">T17-S17</f>
        <v>0</v>
      </c>
      <c r="V17" s="437">
        <f>VLOOKUP($B$10:$B$57,'SO MS'!$B$6:$AS$49,9,TRUE)</f>
        <v>2105.6477419354865</v>
      </c>
      <c r="W17" s="437">
        <f>VLOOKUP($B$10:$B$57,'Summary sales'!$A$8:$M$58,9,TRUE)</f>
        <v>0</v>
      </c>
      <c r="X17" s="437">
        <f t="shared" ref="X17" si="59">W17-V17</f>
        <v>-2105.6477419354865</v>
      </c>
      <c r="Y17" s="437">
        <f>VLOOKUP($B$10:$B$57,'SO MS'!$B$6:$AS$49,10,TRUE)</f>
        <v>0</v>
      </c>
      <c r="Z17" s="437">
        <f>VLOOKUP($B$10:$B$57,'Summary sales'!$A$8:$M$58,10,TRUE)</f>
        <v>0</v>
      </c>
      <c r="AA17" s="437">
        <f t="shared" ref="AA17" si="60">Z17-Y17</f>
        <v>0</v>
      </c>
      <c r="AB17" s="437">
        <f>VLOOKUP($B$10:$B$57,'SO MS'!$B$6:$AS$49,11,TRUE)</f>
        <v>0</v>
      </c>
      <c r="AC17" s="437">
        <f>VLOOKUP($B$10:$B$57,'Summary sales'!$A$8:$M$58,11,TRUE)</f>
        <v>0</v>
      </c>
      <c r="AD17" s="437">
        <f t="shared" ref="AD17" si="61">AC17-AB17</f>
        <v>0</v>
      </c>
      <c r="AE17" s="437">
        <f t="shared" ref="AE17" si="62">SUMIF($AH$9:$AM$9,$AE$9,AH17:AM17)</f>
        <v>165505.47038709672</v>
      </c>
      <c r="AF17" s="437">
        <f t="shared" ref="AF17" ca="1" si="63">SUMIF($AH$9:$AM$9,$AF$9,AH17:AM17)</f>
        <v>173002.86899999954</v>
      </c>
      <c r="AG17" s="437">
        <f t="shared" ref="AG17" ca="1" si="64">AF17-AE17</f>
        <v>7497.3986129028199</v>
      </c>
      <c r="AH17" s="437">
        <f>VLOOKUP($B$10:$B$54,'Summary FOB'!$B$8:$K$37,2,TRUE)</f>
        <v>0</v>
      </c>
      <c r="AI17" s="437">
        <f>VLOOKUP($B$10:$B$54,'Summary FOB'!$B$8:$K$37,3,TRUE)</f>
        <v>0</v>
      </c>
      <c r="AJ17" s="437">
        <f t="shared" ref="AJ17" si="65">AI17-AH17</f>
        <v>0</v>
      </c>
      <c r="AK17" s="437">
        <f>VLOOKUP($B$10:$B$54,'Daily Sales'!$B$5:$F$46,3,TRUE)</f>
        <v>165505.47038709672</v>
      </c>
      <c r="AL17" s="437">
        <f ca="1">VLOOKUP($B$10:$B$54,'Daily Sales'!$B$5:$F$46,4,TRUE)</f>
        <v>173002.86899999954</v>
      </c>
      <c r="AM17" s="450">
        <f t="shared" ref="AM17" ca="1" si="66">AL17-AK17</f>
        <v>7497.3986129028199</v>
      </c>
    </row>
    <row r="18" spans="1:39" s="412" customFormat="1" ht="15.75">
      <c r="A18" s="435"/>
      <c r="B18" s="419">
        <f t="shared" si="13"/>
        <v>46029</v>
      </c>
      <c r="C18" s="420" t="str">
        <f t="shared" ref="C18:C20" si="67">TEXT(B18,"ddd")</f>
        <v>Rab</v>
      </c>
      <c r="D18" s="436">
        <f t="shared" ref="D18:D20" si="68">SUMIF($G$9:$AD$9,$D$9,G18:AD18)</f>
        <v>122465.64774193549</v>
      </c>
      <c r="E18" s="437">
        <f t="shared" ref="E18:E20" si="69">SUMIF($G$9:$AD$9,$E$9,G18:AD18)</f>
        <v>133872.35</v>
      </c>
      <c r="F18" s="437">
        <f t="shared" ref="F18:F20" si="70">E18-D18</f>
        <v>11406.702258064513</v>
      </c>
      <c r="G18" s="437">
        <f>VLOOKUP($B$10:$B$57,'SO MS'!$B$6:$L$49,4,TRUE)</f>
        <v>60000</v>
      </c>
      <c r="H18" s="437">
        <f>VLOOKUP($B$10:$B$57,'Summary sales'!$A$8:$L$58,4,TRUE)+VLOOKUP($B$10:$B$57,'Summary FOB'!$B$8:$K$41,6,TRUE)</f>
        <v>71564.37</v>
      </c>
      <c r="I18" s="437">
        <f t="shared" ref="I18:I20" si="71">H18-G18</f>
        <v>11564.369999999995</v>
      </c>
      <c r="J18" s="437">
        <f>VLOOKUP($B$10:$B$57,'SO MS'!$B$6:$L$49,5,TRUE)</f>
        <v>34560</v>
      </c>
      <c r="K18" s="437">
        <f>VLOOKUP($B$10:$B$57,'Summary sales'!$A$8:$L$58,5,TRUE)+VLOOKUP($B$10:$B$57,'Summary FOB'!$B$8:$K$41,8,TRUE)</f>
        <v>47247.08</v>
      </c>
      <c r="L18" s="437">
        <f t="shared" ref="L18:L20" si="72">K18-J18</f>
        <v>12687.080000000002</v>
      </c>
      <c r="M18" s="437">
        <f>VLOOKUP($B$10:$B$57,'SO MS'!$B$6:$L$49,6,TRUE)</f>
        <v>10800</v>
      </c>
      <c r="N18" s="437">
        <f>VLOOKUP($B$10:$B$57,'Summary sales'!$A$8:$M$58,8,TRUE)</f>
        <v>0</v>
      </c>
      <c r="O18" s="437">
        <f t="shared" ref="O18:O20" si="73">N18-M18</f>
        <v>-10800</v>
      </c>
      <c r="P18" s="437">
        <f>VLOOKUP($B$10:$B$57,'SO MS'!$B$6:$AS$49,7,TRUE)</f>
        <v>10000</v>
      </c>
      <c r="Q18" s="437">
        <f>VLOOKUP($B$10:$B$57,'Summary sales'!$A$8:$M$58,7,TRUE)</f>
        <v>10719.99</v>
      </c>
      <c r="R18" s="437">
        <f t="shared" ref="R18:R20" si="74">Q18-P18</f>
        <v>719.98999999999978</v>
      </c>
      <c r="S18" s="437">
        <f>VLOOKUP($B$10:$B$57,'SO MS'!$B$6:$AS$49,8,TRUE)</f>
        <v>0</v>
      </c>
      <c r="T18" s="437">
        <f>VLOOKUP($B$10:$B$57,'Summary sales'!$A$8:$M$58,8,TRUE)</f>
        <v>0</v>
      </c>
      <c r="U18" s="437">
        <f t="shared" ref="U18:U20" si="75">T18-S18</f>
        <v>0</v>
      </c>
      <c r="V18" s="437">
        <f>VLOOKUP($B$10:$B$57,'SO MS'!$B$6:$AS$49,9,TRUE)</f>
        <v>2105.6477419354865</v>
      </c>
      <c r="W18" s="437">
        <f>VLOOKUP($B$10:$B$57,'Summary sales'!$A$8:$M$58,9,TRUE)</f>
        <v>4340.91</v>
      </c>
      <c r="X18" s="437">
        <f t="shared" ref="X18:X20" si="76">W18-V18</f>
        <v>2235.2622580645134</v>
      </c>
      <c r="Y18" s="437">
        <f>VLOOKUP($B$10:$B$57,'SO MS'!$B$6:$AS$49,10,TRUE)</f>
        <v>5000</v>
      </c>
      <c r="Z18" s="437">
        <f>VLOOKUP($B$10:$B$57,'Summary sales'!$A$8:$M$58,10,TRUE)</f>
        <v>0</v>
      </c>
      <c r="AA18" s="437">
        <f t="shared" ref="AA18:AA20" si="77">Z18-Y18</f>
        <v>-5000</v>
      </c>
      <c r="AB18" s="437">
        <f>VLOOKUP($B$10:$B$57,'SO MS'!$B$6:$AS$49,11,TRUE)</f>
        <v>0</v>
      </c>
      <c r="AC18" s="437">
        <f>VLOOKUP($B$10:$B$57,'Summary sales'!$A$8:$M$58,11,TRUE)</f>
        <v>0</v>
      </c>
      <c r="AD18" s="437">
        <f t="shared" ref="AD18:AD20" si="78">AC18-AB18</f>
        <v>0</v>
      </c>
      <c r="AE18" s="437">
        <f t="shared" ref="AE18:AE20" si="79">SUMIF($AH$9:$AM$9,$AE$9,AH18:AM18)</f>
        <v>165505.47038709672</v>
      </c>
      <c r="AF18" s="437">
        <f t="shared" ref="AF18:AF20" ca="1" si="80">SUMIF($AH$9:$AM$9,$AF$9,AH18:AM18)</f>
        <v>173875.89600000274</v>
      </c>
      <c r="AG18" s="437">
        <f t="shared" ref="AG18:AG20" ca="1" si="81">AF18-AE18</f>
        <v>8370.4256129060232</v>
      </c>
      <c r="AH18" s="437">
        <f>VLOOKUP($B$10:$B$54,'Summary FOB'!$B$8:$K$37,2,TRUE)</f>
        <v>0</v>
      </c>
      <c r="AI18" s="437">
        <f>VLOOKUP($B$10:$B$54,'Summary FOB'!$B$8:$K$37,3,TRUE)</f>
        <v>0</v>
      </c>
      <c r="AJ18" s="437">
        <f t="shared" ref="AJ18:AJ20" si="82">AI18-AH18</f>
        <v>0</v>
      </c>
      <c r="AK18" s="437">
        <f>VLOOKUP($B$10:$B$54,'Daily Sales'!$B$5:$F$46,3,TRUE)</f>
        <v>165505.47038709672</v>
      </c>
      <c r="AL18" s="437">
        <f ca="1">VLOOKUP($B$10:$B$54,'Daily Sales'!$B$5:$F$46,4,TRUE)</f>
        <v>173875.89600000274</v>
      </c>
      <c r="AM18" s="450">
        <f t="shared" ref="AM18:AM20" ca="1" si="83">AL18-AK18</f>
        <v>8370.4256129060232</v>
      </c>
    </row>
    <row r="19" spans="1:39" s="412" customFormat="1" ht="15.75">
      <c r="A19" s="435"/>
      <c r="B19" s="419">
        <f t="shared" si="13"/>
        <v>46030</v>
      </c>
      <c r="C19" s="420" t="str">
        <f t="shared" si="67"/>
        <v>Kam</v>
      </c>
      <c r="D19" s="436">
        <f t="shared" si="68"/>
        <v>122465.64774193549</v>
      </c>
      <c r="E19" s="437">
        <f t="shared" si="69"/>
        <v>130488.61999999998</v>
      </c>
      <c r="F19" s="437">
        <f t="shared" si="70"/>
        <v>8022.9722580644884</v>
      </c>
      <c r="G19" s="437">
        <f>VLOOKUP($B$10:$B$57,'SO MS'!$B$6:$L$49,4,TRUE)</f>
        <v>60000</v>
      </c>
      <c r="H19" s="437">
        <f>VLOOKUP($B$10:$B$57,'Summary sales'!$A$8:$L$58,4,TRUE)+VLOOKUP($B$10:$B$57,'Summary FOB'!$B$8:$K$41,6,TRUE)</f>
        <v>66874.529999999984</v>
      </c>
      <c r="I19" s="437">
        <f t="shared" si="71"/>
        <v>6874.5299999999843</v>
      </c>
      <c r="J19" s="437">
        <f>VLOOKUP($B$10:$B$57,'SO MS'!$B$6:$L$49,5,TRUE)</f>
        <v>34560</v>
      </c>
      <c r="K19" s="437">
        <f>VLOOKUP($B$10:$B$57,'Summary sales'!$A$8:$L$58,5,TRUE)+VLOOKUP($B$10:$B$57,'Summary FOB'!$B$8:$K$41,8,TRUE)</f>
        <v>48438.67</v>
      </c>
      <c r="L19" s="437">
        <f t="shared" si="72"/>
        <v>13878.669999999998</v>
      </c>
      <c r="M19" s="437">
        <f>VLOOKUP($B$10:$B$57,'SO MS'!$B$6:$L$49,6,TRUE)</f>
        <v>10800</v>
      </c>
      <c r="N19" s="437">
        <f>VLOOKUP($B$10:$B$57,'Summary sales'!$A$8:$M$58,8,TRUE)</f>
        <v>0</v>
      </c>
      <c r="O19" s="437">
        <f t="shared" si="73"/>
        <v>-10800</v>
      </c>
      <c r="P19" s="437">
        <f>VLOOKUP($B$10:$B$57,'SO MS'!$B$6:$AS$49,7,TRUE)</f>
        <v>10000</v>
      </c>
      <c r="Q19" s="437">
        <f>VLOOKUP($B$10:$B$57,'Summary sales'!$A$8:$M$58,7,TRUE)</f>
        <v>9873.42</v>
      </c>
      <c r="R19" s="437">
        <f t="shared" si="74"/>
        <v>-126.57999999999993</v>
      </c>
      <c r="S19" s="437">
        <f>VLOOKUP($B$10:$B$57,'SO MS'!$B$6:$AS$49,8,TRUE)</f>
        <v>0</v>
      </c>
      <c r="T19" s="437">
        <f>VLOOKUP($B$10:$B$57,'Summary sales'!$A$8:$M$58,8,TRUE)</f>
        <v>0</v>
      </c>
      <c r="U19" s="437">
        <f t="shared" si="75"/>
        <v>0</v>
      </c>
      <c r="V19" s="437">
        <f>VLOOKUP($B$10:$B$57,'SO MS'!$B$6:$AS$49,9,TRUE)</f>
        <v>2105.6477419354865</v>
      </c>
      <c r="W19" s="437">
        <f>VLOOKUP($B$10:$B$57,'Summary sales'!$A$8:$M$58,9,TRUE)</f>
        <v>0</v>
      </c>
      <c r="X19" s="437">
        <f t="shared" si="76"/>
        <v>-2105.6477419354865</v>
      </c>
      <c r="Y19" s="437">
        <f>VLOOKUP($B$10:$B$57,'SO MS'!$B$6:$AS$49,10,TRUE)</f>
        <v>5000</v>
      </c>
      <c r="Z19" s="437">
        <f>VLOOKUP($B$10:$B$57,'Summary sales'!$A$8:$M$58,10,TRUE)</f>
        <v>0</v>
      </c>
      <c r="AA19" s="437">
        <f t="shared" si="77"/>
        <v>-5000</v>
      </c>
      <c r="AB19" s="437">
        <f>VLOOKUP($B$10:$B$57,'SO MS'!$B$6:$AS$49,11,TRUE)</f>
        <v>0</v>
      </c>
      <c r="AC19" s="437">
        <f>VLOOKUP($B$10:$B$57,'Summary sales'!$A$8:$M$58,11,TRUE)</f>
        <v>5302</v>
      </c>
      <c r="AD19" s="437">
        <f t="shared" si="78"/>
        <v>5302</v>
      </c>
      <c r="AE19" s="437">
        <f t="shared" si="79"/>
        <v>165505.47038709672</v>
      </c>
      <c r="AF19" s="437">
        <f t="shared" ca="1" si="80"/>
        <v>179778.8700000018</v>
      </c>
      <c r="AG19" s="437">
        <f t="shared" ca="1" si="81"/>
        <v>14273.399612905079</v>
      </c>
      <c r="AH19" s="437">
        <f>VLOOKUP($B$10:$B$54,'Summary FOB'!$B$8:$K$37,2,TRUE)</f>
        <v>0</v>
      </c>
      <c r="AI19" s="437">
        <f>VLOOKUP($B$10:$B$54,'Summary FOB'!$B$8:$K$37,3,TRUE)</f>
        <v>0</v>
      </c>
      <c r="AJ19" s="437">
        <f t="shared" si="82"/>
        <v>0</v>
      </c>
      <c r="AK19" s="437">
        <f>VLOOKUP($B$10:$B$54,'Daily Sales'!$B$5:$F$46,3,TRUE)</f>
        <v>165505.47038709672</v>
      </c>
      <c r="AL19" s="437">
        <f ca="1">VLOOKUP($B$10:$B$54,'Daily Sales'!$B$5:$F$46,4,TRUE)</f>
        <v>179778.8700000018</v>
      </c>
      <c r="AM19" s="450">
        <f t="shared" ca="1" si="83"/>
        <v>14273.399612905079</v>
      </c>
    </row>
    <row r="20" spans="1:39" s="412" customFormat="1" ht="15.75">
      <c r="A20" s="435"/>
      <c r="B20" s="419">
        <f t="shared" si="13"/>
        <v>46031</v>
      </c>
      <c r="C20" s="420" t="str">
        <f t="shared" si="67"/>
        <v>Jum</v>
      </c>
      <c r="D20" s="436">
        <f t="shared" si="68"/>
        <v>122465.64774193549</v>
      </c>
      <c r="E20" s="437">
        <f t="shared" si="69"/>
        <v>130648.54</v>
      </c>
      <c r="F20" s="437">
        <f t="shared" si="70"/>
        <v>8182.8922580645012</v>
      </c>
      <c r="G20" s="437">
        <f>VLOOKUP($B$10:$B$57,'SO MS'!$B$6:$L$49,4,TRUE)</f>
        <v>60000</v>
      </c>
      <c r="H20" s="437">
        <f>VLOOKUP($B$10:$B$57,'Summary sales'!$A$8:$L$58,4,TRUE)+VLOOKUP($B$10:$B$57,'Summary FOB'!$B$8:$K$41,6,TRUE)</f>
        <v>69846.599999999991</v>
      </c>
      <c r="I20" s="437">
        <f t="shared" si="71"/>
        <v>9846.5999999999913</v>
      </c>
      <c r="J20" s="437">
        <f>VLOOKUP($B$10:$B$57,'SO MS'!$B$6:$L$49,5,TRUE)</f>
        <v>34560</v>
      </c>
      <c r="K20" s="437">
        <f>VLOOKUP($B$10:$B$57,'Summary sales'!$A$8:$L$58,5,TRUE)+VLOOKUP($B$10:$B$57,'Summary FOB'!$B$8:$K$41,8,TRUE)</f>
        <v>45871.72</v>
      </c>
      <c r="L20" s="437">
        <f t="shared" si="72"/>
        <v>11311.720000000001</v>
      </c>
      <c r="M20" s="437">
        <f>VLOOKUP($B$10:$B$57,'SO MS'!$B$6:$L$49,6,TRUE)</f>
        <v>10800</v>
      </c>
      <c r="N20" s="437">
        <f>VLOOKUP($B$10:$B$57,'Summary sales'!$A$8:$M$58,8,TRUE)</f>
        <v>0</v>
      </c>
      <c r="O20" s="437">
        <f t="shared" si="73"/>
        <v>-10800</v>
      </c>
      <c r="P20" s="437">
        <f>VLOOKUP($B$10:$B$57,'SO MS'!$B$6:$AS$49,7,TRUE)</f>
        <v>10000</v>
      </c>
      <c r="Q20" s="437">
        <f>VLOOKUP($B$10:$B$57,'Summary sales'!$A$8:$M$58,7,TRUE)</f>
        <v>9541.2200000000012</v>
      </c>
      <c r="R20" s="437">
        <f t="shared" si="74"/>
        <v>-458.77999999999884</v>
      </c>
      <c r="S20" s="437">
        <f>VLOOKUP($B$10:$B$57,'SO MS'!$B$6:$AS$49,8,TRUE)</f>
        <v>0</v>
      </c>
      <c r="T20" s="437">
        <f>VLOOKUP($B$10:$B$57,'Summary sales'!$A$8:$M$58,8,TRUE)</f>
        <v>0</v>
      </c>
      <c r="U20" s="437">
        <f t="shared" si="75"/>
        <v>0</v>
      </c>
      <c r="V20" s="437">
        <f>VLOOKUP($B$10:$B$57,'SO MS'!$B$6:$AS$49,9,TRUE)</f>
        <v>2105.6477419354865</v>
      </c>
      <c r="W20" s="437">
        <f>VLOOKUP($B$10:$B$57,'Summary sales'!$A$8:$M$58,9,TRUE)</f>
        <v>0</v>
      </c>
      <c r="X20" s="437">
        <f t="shared" si="76"/>
        <v>-2105.6477419354865</v>
      </c>
      <c r="Y20" s="437">
        <f>VLOOKUP($B$10:$B$57,'SO MS'!$B$6:$AS$49,10,TRUE)</f>
        <v>5000</v>
      </c>
      <c r="Z20" s="437">
        <f>VLOOKUP($B$10:$B$57,'Summary sales'!$A$8:$M$58,10,TRUE)</f>
        <v>0</v>
      </c>
      <c r="AA20" s="437">
        <f t="shared" si="77"/>
        <v>-5000</v>
      </c>
      <c r="AB20" s="437">
        <f>VLOOKUP($B$10:$B$57,'SO MS'!$B$6:$AS$49,11,TRUE)</f>
        <v>0</v>
      </c>
      <c r="AC20" s="437">
        <f>VLOOKUP($B$10:$B$57,'Summary sales'!$A$8:$M$58,11,TRUE)</f>
        <v>5389</v>
      </c>
      <c r="AD20" s="437">
        <f t="shared" si="78"/>
        <v>5389</v>
      </c>
      <c r="AE20" s="437">
        <f t="shared" si="79"/>
        <v>165505.47038709672</v>
      </c>
      <c r="AF20" s="437">
        <f t="shared" ca="1" si="80"/>
        <v>162664.92899999712</v>
      </c>
      <c r="AG20" s="437">
        <f t="shared" ca="1" si="81"/>
        <v>-2840.5413870995981</v>
      </c>
      <c r="AH20" s="437">
        <f>VLOOKUP($B$10:$B$54,'Summary FOB'!$B$8:$K$37,2,TRUE)</f>
        <v>0</v>
      </c>
      <c r="AI20" s="437">
        <f>VLOOKUP($B$10:$B$54,'Summary FOB'!$B$8:$K$37,3,TRUE)</f>
        <v>0</v>
      </c>
      <c r="AJ20" s="437">
        <f t="shared" si="82"/>
        <v>0</v>
      </c>
      <c r="AK20" s="437">
        <f>VLOOKUP($B$10:$B$54,'Daily Sales'!$B$5:$F$46,3,TRUE)</f>
        <v>165505.47038709672</v>
      </c>
      <c r="AL20" s="437">
        <f ca="1">VLOOKUP($B$10:$B$54,'Daily Sales'!$B$5:$F$46,4,TRUE)</f>
        <v>162664.92899999712</v>
      </c>
      <c r="AM20" s="450">
        <f t="shared" ca="1" si="83"/>
        <v>-2840.5413870995981</v>
      </c>
    </row>
    <row r="21" spans="1:39" s="410" customFormat="1" ht="15.75">
      <c r="A21" s="424"/>
      <c r="B21" s="425">
        <f t="shared" si="13"/>
        <v>46032</v>
      </c>
      <c r="C21" s="426" t="str">
        <f t="shared" ref="C21:C22" si="84">TEXT(B21,"ddd")</f>
        <v>Sab</v>
      </c>
      <c r="D21" s="427">
        <f t="shared" ref="D21:D22" si="85">SUMIF($G$9:$AD$9,$D$9,G21:AD21)</f>
        <v>122465.64774193549</v>
      </c>
      <c r="E21" s="428">
        <f t="shared" ref="E21:E22" si="86">SUMIF($G$9:$AD$9,$E$9,G21:AD21)</f>
        <v>132746.54999999999</v>
      </c>
      <c r="F21" s="428">
        <f t="shared" ref="F21:F22" si="87">E21-D21</f>
        <v>10280.902258064496</v>
      </c>
      <c r="G21" s="428">
        <f>VLOOKUP($B$10:$B$57,'SO MS'!$B$6:$L$49,4,TRUE)</f>
        <v>60000</v>
      </c>
      <c r="H21" s="428">
        <f>VLOOKUP($B$10:$B$57,'Summary sales'!$A$8:$L$58,4,TRUE)+VLOOKUP($B$10:$B$57,'Summary FOB'!$B$8:$K$41,6,TRUE)</f>
        <v>70178.11</v>
      </c>
      <c r="I21" s="428">
        <f t="shared" ref="I21:I22" si="88">H21-G21</f>
        <v>10178.11</v>
      </c>
      <c r="J21" s="428">
        <f>VLOOKUP($B$10:$B$57,'SO MS'!$B$6:$L$49,5,TRUE)</f>
        <v>34560</v>
      </c>
      <c r="K21" s="428">
        <f>VLOOKUP($B$10:$B$57,'Summary sales'!$A$8:$L$58,5,TRUE)+VLOOKUP($B$10:$B$57,'Summary FOB'!$B$8:$K$41,8,TRUE)</f>
        <v>48198.399999999994</v>
      </c>
      <c r="L21" s="428">
        <f t="shared" ref="L21:L22" si="89">K21-J21</f>
        <v>13638.399999999994</v>
      </c>
      <c r="M21" s="428">
        <f>VLOOKUP($B$10:$B$57,'SO MS'!$B$6:$L$49,6,TRUE)</f>
        <v>10800</v>
      </c>
      <c r="N21" s="428">
        <f>VLOOKUP($B$10:$B$57,'Summary sales'!$A$8:$M$58,8,TRUE)</f>
        <v>0</v>
      </c>
      <c r="O21" s="428">
        <f t="shared" ref="O21:O22" si="90">N21-M21</f>
        <v>-10800</v>
      </c>
      <c r="P21" s="428">
        <f>VLOOKUP($B$10:$B$57,'SO MS'!$B$6:$AS$49,7,TRUE)</f>
        <v>10000</v>
      </c>
      <c r="Q21" s="428">
        <f>VLOOKUP($B$10:$B$57,'Summary sales'!$A$8:$M$58,7,TRUE)</f>
        <v>9963.07</v>
      </c>
      <c r="R21" s="428">
        <f t="shared" ref="R21:R22" si="91">Q21-P21</f>
        <v>-36.930000000000291</v>
      </c>
      <c r="S21" s="428">
        <f>VLOOKUP($B$10:$B$57,'SO MS'!$B$6:$AS$49,8,TRUE)</f>
        <v>0</v>
      </c>
      <c r="T21" s="428">
        <f>VLOOKUP($B$10:$B$57,'Summary sales'!$A$8:$M$58,8,TRUE)</f>
        <v>0</v>
      </c>
      <c r="U21" s="428">
        <f t="shared" ref="U21:U22" si="92">T21-S21</f>
        <v>0</v>
      </c>
      <c r="V21" s="428">
        <f>VLOOKUP($B$10:$B$57,'SO MS'!$B$6:$AS$49,9,TRUE)</f>
        <v>2105.6477419354865</v>
      </c>
      <c r="W21" s="428">
        <f>VLOOKUP($B$10:$B$57,'Summary sales'!$A$8:$M$58,9,TRUE)</f>
        <v>4406.97</v>
      </c>
      <c r="X21" s="428">
        <f t="shared" ref="X21:X22" si="93">W21-V21</f>
        <v>2301.3222580645138</v>
      </c>
      <c r="Y21" s="428">
        <f>VLOOKUP($B$10:$B$57,'SO MS'!$B$6:$AS$49,10,TRUE)</f>
        <v>5000</v>
      </c>
      <c r="Z21" s="428">
        <f>VLOOKUP($B$10:$B$57,'Summary sales'!$A$8:$M$58,10,TRUE)</f>
        <v>0</v>
      </c>
      <c r="AA21" s="428">
        <f t="shared" ref="AA21:AA22" si="94">Z21-Y21</f>
        <v>-5000</v>
      </c>
      <c r="AB21" s="428">
        <f>VLOOKUP($B$10:$B$57,'SO MS'!$B$6:$AS$49,11,TRUE)</f>
        <v>0</v>
      </c>
      <c r="AC21" s="428">
        <f>VLOOKUP($B$10:$B$57,'Summary sales'!$A$8:$M$58,11,TRUE)</f>
        <v>0</v>
      </c>
      <c r="AD21" s="428">
        <f t="shared" ref="AD21:AD22" si="95">AC21-AB21</f>
        <v>0</v>
      </c>
      <c r="AE21" s="428">
        <f t="shared" ref="AE21:AE22" si="96">SUMIF($AH$9:$AM$9,$AE$9,AH21:AM21)</f>
        <v>165505.47038709672</v>
      </c>
      <c r="AF21" s="428">
        <f t="shared" ref="AF21:AF22" ca="1" si="97">SUMIF($AH$9:$AM$9,$AF$9,AH21:AM21)</f>
        <v>151263.22500000423</v>
      </c>
      <c r="AG21" s="428">
        <f t="shared" ref="AG21:AG22" ca="1" si="98">AF21-AE21</f>
        <v>-14242.245387092495</v>
      </c>
      <c r="AH21" s="428">
        <f>VLOOKUP($B$10:$B$54,'Summary FOB'!$B$8:$K$37,2,TRUE)</f>
        <v>0</v>
      </c>
      <c r="AI21" s="428">
        <f>VLOOKUP($B$10:$B$54,'Summary FOB'!$B$8:$K$37,3,TRUE)</f>
        <v>0</v>
      </c>
      <c r="AJ21" s="428">
        <f t="shared" ref="AJ21:AJ22" si="99">AI21-AH21</f>
        <v>0</v>
      </c>
      <c r="AK21" s="428">
        <f>VLOOKUP($B$10:$B$54,'Daily Sales'!$B$5:$F$46,3,TRUE)</f>
        <v>165505.47038709672</v>
      </c>
      <c r="AL21" s="428">
        <f ca="1">VLOOKUP($B$10:$B$54,'Daily Sales'!$B$5:$F$46,4,TRUE)</f>
        <v>151263.22500000423</v>
      </c>
      <c r="AM21" s="448">
        <f t="shared" ref="AM21:AM22" ca="1" si="100">AL21-AK21</f>
        <v>-14242.245387092495</v>
      </c>
    </row>
    <row r="22" spans="1:39" s="410" customFormat="1" ht="15.75">
      <c r="A22" s="424"/>
      <c r="B22" s="425">
        <f t="shared" si="13"/>
        <v>46033</v>
      </c>
      <c r="C22" s="426" t="str">
        <f t="shared" si="84"/>
        <v>Mgg</v>
      </c>
      <c r="D22" s="427">
        <f t="shared" si="85"/>
        <v>122465.64774193549</v>
      </c>
      <c r="E22" s="428">
        <f t="shared" si="86"/>
        <v>123450.30000000002</v>
      </c>
      <c r="F22" s="428">
        <f t="shared" si="87"/>
        <v>984.65225806452509</v>
      </c>
      <c r="G22" s="428">
        <f>VLOOKUP($B$10:$B$57,'SO MS'!$B$6:$L$49,4,TRUE)</f>
        <v>60000</v>
      </c>
      <c r="H22" s="428">
        <f>VLOOKUP($B$10:$B$57,'Summary sales'!$A$8:$L$58,4,TRUE)+VLOOKUP($B$10:$B$57,'Summary FOB'!$B$8:$K$41,6,TRUE)</f>
        <v>68425.790000000023</v>
      </c>
      <c r="I22" s="428">
        <f t="shared" si="88"/>
        <v>8425.7900000000227</v>
      </c>
      <c r="J22" s="428">
        <f>VLOOKUP($B$10:$B$57,'SO MS'!$B$6:$L$49,5,TRUE)</f>
        <v>34560</v>
      </c>
      <c r="K22" s="428">
        <f>VLOOKUP($B$10:$B$57,'Summary sales'!$A$8:$L$58,5,TRUE)+VLOOKUP($B$10:$B$57,'Summary FOB'!$B$8:$K$41,8,TRUE)</f>
        <v>50010.509999999995</v>
      </c>
      <c r="L22" s="428">
        <f t="shared" si="89"/>
        <v>15450.509999999995</v>
      </c>
      <c r="M22" s="428">
        <f>VLOOKUP($B$10:$B$57,'SO MS'!$B$6:$L$49,6,TRUE)</f>
        <v>10800</v>
      </c>
      <c r="N22" s="428">
        <f>VLOOKUP($B$10:$B$57,'Summary sales'!$A$8:$M$58,8,TRUE)</f>
        <v>0</v>
      </c>
      <c r="O22" s="428">
        <f t="shared" si="90"/>
        <v>-10800</v>
      </c>
      <c r="P22" s="428">
        <f>VLOOKUP($B$10:$B$57,'SO MS'!$B$6:$AS$49,7,TRUE)</f>
        <v>10000</v>
      </c>
      <c r="Q22" s="428">
        <f>VLOOKUP($B$10:$B$57,'Summary sales'!$A$8:$M$58,7,TRUE)</f>
        <v>0</v>
      </c>
      <c r="R22" s="428">
        <f t="shared" si="91"/>
        <v>-10000</v>
      </c>
      <c r="S22" s="428">
        <f>VLOOKUP($B$10:$B$57,'SO MS'!$B$6:$AS$49,8,TRUE)</f>
        <v>0</v>
      </c>
      <c r="T22" s="428">
        <f>VLOOKUP($B$10:$B$57,'Summary sales'!$A$8:$M$58,8,TRUE)</f>
        <v>0</v>
      </c>
      <c r="U22" s="428">
        <f t="shared" si="92"/>
        <v>0</v>
      </c>
      <c r="V22" s="428">
        <f>VLOOKUP($B$10:$B$57,'SO MS'!$B$6:$AS$49,9,TRUE)</f>
        <v>2105.6477419354865</v>
      </c>
      <c r="W22" s="428">
        <f>VLOOKUP($B$10:$B$57,'Summary sales'!$A$8:$M$58,9,TRUE)</f>
        <v>0</v>
      </c>
      <c r="X22" s="428">
        <f t="shared" si="93"/>
        <v>-2105.6477419354865</v>
      </c>
      <c r="Y22" s="428">
        <f>VLOOKUP($B$10:$B$57,'SO MS'!$B$6:$AS$49,10,TRUE)</f>
        <v>5000</v>
      </c>
      <c r="Z22" s="428">
        <f>VLOOKUP($B$10:$B$57,'Summary sales'!$A$8:$M$58,10,TRUE)</f>
        <v>0</v>
      </c>
      <c r="AA22" s="428">
        <f t="shared" si="94"/>
        <v>-5000</v>
      </c>
      <c r="AB22" s="428">
        <f>VLOOKUP($B$10:$B$57,'SO MS'!$B$6:$AS$49,11,TRUE)</f>
        <v>0</v>
      </c>
      <c r="AC22" s="428">
        <f>VLOOKUP($B$10:$B$57,'Summary sales'!$A$8:$M$58,11,TRUE)</f>
        <v>5014</v>
      </c>
      <c r="AD22" s="428">
        <f t="shared" si="95"/>
        <v>5014</v>
      </c>
      <c r="AE22" s="428">
        <f t="shared" si="96"/>
        <v>165505.47038709672</v>
      </c>
      <c r="AF22" s="428">
        <f t="shared" ca="1" si="97"/>
        <v>111857.60199999384</v>
      </c>
      <c r="AG22" s="428">
        <f t="shared" ca="1" si="98"/>
        <v>-53647.868387102877</v>
      </c>
      <c r="AH22" s="428">
        <f>VLOOKUP($B$10:$B$54,'Summary FOB'!$B$8:$K$37,2,TRUE)</f>
        <v>0</v>
      </c>
      <c r="AI22" s="428">
        <f>VLOOKUP($B$10:$B$54,'Summary FOB'!$B$8:$K$37,3,TRUE)</f>
        <v>0</v>
      </c>
      <c r="AJ22" s="428">
        <f t="shared" si="99"/>
        <v>0</v>
      </c>
      <c r="AK22" s="428">
        <f>VLOOKUP($B$10:$B$54,'Daily Sales'!$B$5:$F$46,3,TRUE)</f>
        <v>165505.47038709672</v>
      </c>
      <c r="AL22" s="428">
        <f ca="1">VLOOKUP($B$10:$B$54,'Daily Sales'!$B$5:$F$46,4,TRUE)</f>
        <v>111857.60199999384</v>
      </c>
      <c r="AM22" s="448">
        <f t="shared" ca="1" si="100"/>
        <v>-53647.868387102877</v>
      </c>
    </row>
    <row r="23" spans="1:39" s="381" customFormat="1" ht="15.75">
      <c r="A23" s="429"/>
      <c r="B23" s="430" t="s">
        <v>18</v>
      </c>
      <c r="C23" s="420"/>
      <c r="D23" s="431">
        <f>SUM(D16:D22)</f>
        <v>835153.88645161293</v>
      </c>
      <c r="E23" s="431">
        <f t="shared" ref="E23:AM23" si="101">SUM(E16:E22)</f>
        <v>878655.66000000015</v>
      </c>
      <c r="F23" s="431">
        <f t="shared" si="101"/>
        <v>43501.77354838702</v>
      </c>
      <c r="G23" s="431">
        <f t="shared" si="101"/>
        <v>420000</v>
      </c>
      <c r="H23" s="431">
        <f t="shared" si="101"/>
        <v>482673.74</v>
      </c>
      <c r="I23" s="431">
        <f t="shared" si="101"/>
        <v>62673.739999999991</v>
      </c>
      <c r="J23" s="431">
        <f t="shared" si="101"/>
        <v>241920</v>
      </c>
      <c r="K23" s="431">
        <f t="shared" si="101"/>
        <v>331431.33999999997</v>
      </c>
      <c r="L23" s="431">
        <f t="shared" si="101"/>
        <v>89511.339999999982</v>
      </c>
      <c r="M23" s="431">
        <f t="shared" si="101"/>
        <v>75600</v>
      </c>
      <c r="N23" s="431">
        <f t="shared" si="101"/>
        <v>0</v>
      </c>
      <c r="O23" s="431">
        <f t="shared" si="101"/>
        <v>-75600</v>
      </c>
      <c r="P23" s="431">
        <f t="shared" si="101"/>
        <v>60000</v>
      </c>
      <c r="Q23" s="431">
        <f t="shared" si="101"/>
        <v>40097.699999999997</v>
      </c>
      <c r="R23" s="431">
        <f t="shared" si="101"/>
        <v>-19902.3</v>
      </c>
      <c r="S23" s="431">
        <f t="shared" si="101"/>
        <v>0</v>
      </c>
      <c r="T23" s="431">
        <f t="shared" si="101"/>
        <v>0</v>
      </c>
      <c r="U23" s="431">
        <f t="shared" si="101"/>
        <v>0</v>
      </c>
      <c r="V23" s="431">
        <f t="shared" si="101"/>
        <v>12633.88645161292</v>
      </c>
      <c r="W23" s="431">
        <f t="shared" si="101"/>
        <v>8747.880000000001</v>
      </c>
      <c r="X23" s="431">
        <f t="shared" si="101"/>
        <v>-3886.0064516129187</v>
      </c>
      <c r="Y23" s="431">
        <f t="shared" si="101"/>
        <v>25000</v>
      </c>
      <c r="Z23" s="431">
        <f t="shared" si="101"/>
        <v>0</v>
      </c>
      <c r="AA23" s="431">
        <f t="shared" si="101"/>
        <v>-25000</v>
      </c>
      <c r="AB23" s="431">
        <f t="shared" si="101"/>
        <v>0</v>
      </c>
      <c r="AC23" s="431">
        <f t="shared" si="101"/>
        <v>15705</v>
      </c>
      <c r="AD23" s="431">
        <f t="shared" si="101"/>
        <v>15705</v>
      </c>
      <c r="AE23" s="431">
        <f t="shared" si="101"/>
        <v>1154538.292709677</v>
      </c>
      <c r="AF23" s="431">
        <f t="shared" ca="1" si="101"/>
        <v>1133003.4849999994</v>
      </c>
      <c r="AG23" s="431">
        <f t="shared" ca="1" si="101"/>
        <v>-21534.80770967764</v>
      </c>
      <c r="AH23" s="431">
        <f t="shared" si="101"/>
        <v>0</v>
      </c>
      <c r="AI23" s="431">
        <f t="shared" si="101"/>
        <v>0</v>
      </c>
      <c r="AJ23" s="431">
        <f t="shared" si="101"/>
        <v>0</v>
      </c>
      <c r="AK23" s="431">
        <f t="shared" si="101"/>
        <v>1154538.292709677</v>
      </c>
      <c r="AL23" s="431">
        <f t="shared" ca="1" si="101"/>
        <v>1133003.4849999994</v>
      </c>
      <c r="AM23" s="431">
        <f t="shared" ca="1" si="101"/>
        <v>-21534.80770967764</v>
      </c>
    </row>
    <row r="24" spans="1:39" s="411" customFormat="1" ht="15.75">
      <c r="A24" s="432"/>
      <c r="B24" s="419"/>
      <c r="C24" s="420"/>
      <c r="D24" s="433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34"/>
      <c r="U24" s="434"/>
      <c r="V24" s="434"/>
      <c r="W24" s="434"/>
      <c r="X24" s="434"/>
      <c r="Y24" s="434"/>
      <c r="Z24" s="434"/>
      <c r="AA24" s="434"/>
      <c r="AB24" s="434"/>
      <c r="AC24" s="434"/>
      <c r="AD24" s="434"/>
      <c r="AE24" s="434"/>
      <c r="AF24" s="434"/>
      <c r="AG24" s="434"/>
      <c r="AH24" s="434"/>
      <c r="AI24" s="434"/>
      <c r="AJ24" s="434"/>
      <c r="AK24" s="434"/>
      <c r="AL24" s="434"/>
      <c r="AM24" s="449"/>
    </row>
    <row r="25" spans="1:39" s="412" customFormat="1" ht="15.75">
      <c r="A25" s="435"/>
      <c r="B25" s="419">
        <f>B22+1</f>
        <v>46034</v>
      </c>
      <c r="C25" s="420" t="str">
        <f t="shared" ref="C25:C29" si="102">TEXT(B25,"ddd")</f>
        <v>Sen</v>
      </c>
      <c r="D25" s="436">
        <f t="shared" ref="D25:D29" si="103">SUMIF($G$9:$AD$9,$D$9,G25:AD25)</f>
        <v>122465.64774193549</v>
      </c>
      <c r="E25" s="437">
        <f t="shared" ref="E25:E29" si="104">SUMIF($G$9:$AD$9,$E$9,G25:AD25)</f>
        <v>129848.17</v>
      </c>
      <c r="F25" s="437">
        <f t="shared" ref="F25:F29" si="105">E25-D25</f>
        <v>7382.5222580645059</v>
      </c>
      <c r="G25" s="437">
        <f>VLOOKUP($B$10:$B$57,'SO MS'!$B$6:$L$49,4,TRUE)</f>
        <v>60000</v>
      </c>
      <c r="H25" s="437">
        <f>VLOOKUP($B$10:$B$57,'Summary sales'!$A$8:$L$58,4,TRUE)+VLOOKUP($B$10:$B$57,'Summary FOB'!$B$8:$K$41,6,TRUE)</f>
        <v>69242.439999999988</v>
      </c>
      <c r="I25" s="437">
        <f t="shared" ref="I25:I29" si="106">H25-G25</f>
        <v>9242.4399999999878</v>
      </c>
      <c r="J25" s="437">
        <f>VLOOKUP($B$10:$B$57,'SO MS'!$B$6:$L$49,5,TRUE)</f>
        <v>34560</v>
      </c>
      <c r="K25" s="437">
        <f>VLOOKUP($B$10:$B$57,'Summary sales'!$A$8:$L$58,5,TRUE)+VLOOKUP($B$10:$B$57,'Summary FOB'!$B$8:$K$41,8,TRUE)</f>
        <v>46409.859999999993</v>
      </c>
      <c r="L25" s="437">
        <f t="shared" ref="L25:L29" si="107">K25-J25</f>
        <v>11849.859999999993</v>
      </c>
      <c r="M25" s="437">
        <f>VLOOKUP($B$10:$B$57,'SO MS'!$B$6:$L$49,6,TRUE)</f>
        <v>10800</v>
      </c>
      <c r="N25" s="437">
        <f>VLOOKUP($B$10:$B$57,'Summary sales'!$A$8:$M$58,8,TRUE)</f>
        <v>0</v>
      </c>
      <c r="O25" s="437">
        <f t="shared" ref="O25:O29" si="108">N25-M25</f>
        <v>-10800</v>
      </c>
      <c r="P25" s="437">
        <f>VLOOKUP($B$10:$B$57,'SO MS'!$B$6:$AS$49,7,TRUE)</f>
        <v>10000</v>
      </c>
      <c r="Q25" s="437">
        <f>VLOOKUP($B$10:$B$57,'Summary sales'!$A$8:$M$58,7,TRUE)</f>
        <v>4366.7700000000004</v>
      </c>
      <c r="R25" s="437">
        <f t="shared" ref="R25:R29" si="109">Q25-P25</f>
        <v>-5633.23</v>
      </c>
      <c r="S25" s="437">
        <f>VLOOKUP($B$10:$B$57,'SO MS'!$B$6:$AS$49,8,TRUE)</f>
        <v>0</v>
      </c>
      <c r="T25" s="437">
        <f>VLOOKUP($B$10:$B$57,'Summary sales'!$A$8:$M$58,8,TRUE)</f>
        <v>0</v>
      </c>
      <c r="U25" s="437">
        <f t="shared" ref="U25:U29" si="110">T25-S25</f>
        <v>0</v>
      </c>
      <c r="V25" s="437">
        <f>VLOOKUP($B$10:$B$57,'SO MS'!$B$6:$AS$49,9,TRUE)</f>
        <v>2105.6477419354865</v>
      </c>
      <c r="W25" s="437">
        <f>VLOOKUP($B$10:$B$57,'Summary sales'!$A$8:$M$58,9,TRUE)</f>
        <v>4211.1000000000004</v>
      </c>
      <c r="X25" s="437">
        <f t="shared" ref="X25:X29" si="111">W25-V25</f>
        <v>2105.4522580645139</v>
      </c>
      <c r="Y25" s="437">
        <f>VLOOKUP($B$10:$B$57,'SO MS'!$B$6:$AS$49,10,TRUE)</f>
        <v>5000</v>
      </c>
      <c r="Z25" s="437">
        <f>VLOOKUP($B$10:$B$57,'Summary sales'!$A$8:$M$58,10,TRUE)</f>
        <v>0</v>
      </c>
      <c r="AA25" s="437">
        <f t="shared" ref="AA25:AA29" si="112">Z25-Y25</f>
        <v>-5000</v>
      </c>
      <c r="AB25" s="437">
        <f>VLOOKUP($B$10:$B$57,'SO MS'!$B$6:$AS$49,11,TRUE)</f>
        <v>0</v>
      </c>
      <c r="AC25" s="437">
        <f>VLOOKUP($B$10:$B$57,'Summary sales'!$A$8:$M$58,11,TRUE)</f>
        <v>5618</v>
      </c>
      <c r="AD25" s="437">
        <f t="shared" ref="AD25:AD29" si="113">AC25-AB25</f>
        <v>5618</v>
      </c>
      <c r="AE25" s="437">
        <f t="shared" ref="AE25:AE29" si="114">SUMIF($AH$9:$AM$9,$AE$9,AH25:AM25)</f>
        <v>165505.47038709672</v>
      </c>
      <c r="AF25" s="437">
        <f t="shared" ref="AF25:AF29" ca="1" si="115">SUMIF($AH$9:$AM$9,$AF$9,AH25:AM25)</f>
        <v>159496.81100000339</v>
      </c>
      <c r="AG25" s="437">
        <f t="shared" ref="AG25:AG29" ca="1" si="116">AF25-AE25</f>
        <v>-6008.6593870933284</v>
      </c>
      <c r="AH25" s="437">
        <f>VLOOKUP($B$10:$B$54,'Summary FOB'!$B$8:$K$37,2,TRUE)</f>
        <v>0</v>
      </c>
      <c r="AI25" s="437">
        <f>VLOOKUP($B$10:$B$54,'Summary FOB'!$B$8:$K$37,3,TRUE)</f>
        <v>0</v>
      </c>
      <c r="AJ25" s="437">
        <f t="shared" ref="AJ25:AJ29" si="117">AI25-AH25</f>
        <v>0</v>
      </c>
      <c r="AK25" s="437">
        <f>VLOOKUP($B$10:$B$54,'Daily Sales'!$B$5:$F$46,3,TRUE)</f>
        <v>165505.47038709672</v>
      </c>
      <c r="AL25" s="437">
        <f ca="1">VLOOKUP($B$10:$B$54,'Daily Sales'!$B$5:$F$46,4,TRUE)</f>
        <v>159496.81100000339</v>
      </c>
      <c r="AM25" s="450">
        <f t="shared" ref="AM25:AM29" ca="1" si="118">AL25-AK25</f>
        <v>-6008.6593870933284</v>
      </c>
    </row>
    <row r="26" spans="1:39" s="412" customFormat="1" ht="15.75">
      <c r="A26" s="435"/>
      <c r="B26" s="419">
        <f t="shared" ref="B26:B29" si="119">B25+1</f>
        <v>46035</v>
      </c>
      <c r="C26" s="420" t="str">
        <f t="shared" si="102"/>
        <v>Sel</v>
      </c>
      <c r="D26" s="436">
        <f t="shared" si="103"/>
        <v>117465.64774193549</v>
      </c>
      <c r="E26" s="437">
        <f t="shared" si="104"/>
        <v>134447.79</v>
      </c>
      <c r="F26" s="437">
        <f t="shared" si="105"/>
        <v>16982.142258064516</v>
      </c>
      <c r="G26" s="437">
        <f>VLOOKUP($B$10:$B$57,'SO MS'!$B$6:$L$49,4,TRUE)</f>
        <v>60000</v>
      </c>
      <c r="H26" s="437">
        <f>VLOOKUP($B$10:$B$57,'Summary sales'!$A$8:$L$58,4,TRUE)+VLOOKUP($B$10:$B$57,'Summary FOB'!$B$8:$K$41,6,TRUE)</f>
        <v>75595.039999999994</v>
      </c>
      <c r="I26" s="437">
        <f t="shared" si="106"/>
        <v>15595.039999999994</v>
      </c>
      <c r="J26" s="437">
        <f>VLOOKUP($B$10:$B$57,'SO MS'!$B$6:$L$49,5,TRUE)</f>
        <v>34560</v>
      </c>
      <c r="K26" s="437">
        <f>VLOOKUP($B$10:$B$57,'Summary sales'!$A$8:$L$58,5,TRUE)+VLOOKUP($B$10:$B$57,'Summary FOB'!$B$8:$K$41,8,TRUE)</f>
        <v>47555.880000000005</v>
      </c>
      <c r="L26" s="437">
        <f t="shared" si="107"/>
        <v>12995.880000000005</v>
      </c>
      <c r="M26" s="437">
        <f>VLOOKUP($B$10:$B$57,'SO MS'!$B$6:$L$49,6,TRUE)</f>
        <v>10800</v>
      </c>
      <c r="N26" s="437">
        <f>VLOOKUP($B$10:$B$57,'Summary sales'!$A$8:$M$58,8,TRUE)</f>
        <v>0</v>
      </c>
      <c r="O26" s="437">
        <f t="shared" si="108"/>
        <v>-10800</v>
      </c>
      <c r="P26" s="437">
        <f>VLOOKUP($B$10:$B$57,'SO MS'!$B$6:$AS$49,7,TRUE)</f>
        <v>10000</v>
      </c>
      <c r="Q26" s="437">
        <f>VLOOKUP($B$10:$B$57,'Summary sales'!$A$8:$M$58,7,TRUE)</f>
        <v>11296.869999999999</v>
      </c>
      <c r="R26" s="437">
        <f t="shared" si="109"/>
        <v>1296.869999999999</v>
      </c>
      <c r="S26" s="437">
        <f>VLOOKUP($B$10:$B$57,'SO MS'!$B$6:$AS$49,8,TRUE)</f>
        <v>0</v>
      </c>
      <c r="T26" s="437">
        <f>VLOOKUP($B$10:$B$57,'Summary sales'!$A$8:$M$58,8,TRUE)</f>
        <v>0</v>
      </c>
      <c r="U26" s="437">
        <f t="shared" si="110"/>
        <v>0</v>
      </c>
      <c r="V26" s="437">
        <f>VLOOKUP($B$10:$B$57,'SO MS'!$B$6:$AS$49,9,TRUE)</f>
        <v>2105.6477419354865</v>
      </c>
      <c r="W26" s="437">
        <f>VLOOKUP($B$10:$B$57,'Summary sales'!$A$8:$M$58,9,TRUE)</f>
        <v>0</v>
      </c>
      <c r="X26" s="437">
        <f t="shared" si="111"/>
        <v>-2105.6477419354865</v>
      </c>
      <c r="Y26" s="437">
        <f>VLOOKUP($B$10:$B$57,'SO MS'!$B$6:$AS$49,10,TRUE)</f>
        <v>0</v>
      </c>
      <c r="Z26" s="437">
        <f>VLOOKUP($B$10:$B$57,'Summary sales'!$A$8:$M$58,10,TRUE)</f>
        <v>0</v>
      </c>
      <c r="AA26" s="437">
        <f t="shared" si="112"/>
        <v>0</v>
      </c>
      <c r="AB26" s="437">
        <f>VLOOKUP($B$10:$B$57,'SO MS'!$B$6:$AS$49,11,TRUE)</f>
        <v>0</v>
      </c>
      <c r="AC26" s="437">
        <f>VLOOKUP($B$10:$B$57,'Summary sales'!$A$8:$M$58,11,TRUE)</f>
        <v>0</v>
      </c>
      <c r="AD26" s="437">
        <f t="shared" si="113"/>
        <v>0</v>
      </c>
      <c r="AE26" s="437">
        <f t="shared" si="114"/>
        <v>165505.47038709672</v>
      </c>
      <c r="AF26" s="437">
        <f t="shared" ca="1" si="115"/>
        <v>167734.38600000343</v>
      </c>
      <c r="AG26" s="437">
        <f t="shared" ca="1" si="116"/>
        <v>2228.9156129067123</v>
      </c>
      <c r="AH26" s="437">
        <f>VLOOKUP($B$10:$B$54,'Summary FOB'!$B$8:$K$37,2,TRUE)</f>
        <v>0</v>
      </c>
      <c r="AI26" s="437">
        <f>VLOOKUP($B$10:$B$54,'Summary FOB'!$B$8:$K$37,3,TRUE)</f>
        <v>0</v>
      </c>
      <c r="AJ26" s="437">
        <f t="shared" si="117"/>
        <v>0</v>
      </c>
      <c r="AK26" s="437">
        <f>VLOOKUP($B$10:$B$54,'Daily Sales'!$B$5:$F$46,3,TRUE)</f>
        <v>165505.47038709672</v>
      </c>
      <c r="AL26" s="437">
        <f ca="1">VLOOKUP($B$10:$B$54,'Daily Sales'!$B$5:$F$46,4,TRUE)</f>
        <v>167734.38600000343</v>
      </c>
      <c r="AM26" s="450">
        <f t="shared" ca="1" si="118"/>
        <v>2228.9156129067123</v>
      </c>
    </row>
    <row r="27" spans="1:39" s="412" customFormat="1" ht="15.75">
      <c r="A27" s="435"/>
      <c r="B27" s="419">
        <f t="shared" si="119"/>
        <v>46036</v>
      </c>
      <c r="C27" s="420" t="str">
        <f t="shared" si="102"/>
        <v>Rab</v>
      </c>
      <c r="D27" s="436">
        <f t="shared" si="103"/>
        <v>117465.64774193549</v>
      </c>
      <c r="E27" s="437">
        <f t="shared" si="104"/>
        <v>133465.24</v>
      </c>
      <c r="F27" s="437">
        <f t="shared" si="105"/>
        <v>15999.592258064498</v>
      </c>
      <c r="G27" s="437">
        <f>VLOOKUP($B$10:$B$57,'SO MS'!$B$6:$L$49,4,TRUE)</f>
        <v>60000</v>
      </c>
      <c r="H27" s="437">
        <f>VLOOKUP($B$10:$B$57,'Summary sales'!$A$8:$L$58,4,TRUE)+VLOOKUP($B$10:$B$57,'Summary FOB'!$B$8:$K$41,6,TRUE)</f>
        <v>71041.740000000005</v>
      </c>
      <c r="I27" s="437">
        <f t="shared" si="106"/>
        <v>11041.740000000005</v>
      </c>
      <c r="J27" s="437">
        <f>VLOOKUP($B$10:$B$57,'SO MS'!$B$6:$L$49,5,TRUE)</f>
        <v>34560</v>
      </c>
      <c r="K27" s="437">
        <f>VLOOKUP($B$10:$B$57,'Summary sales'!$A$8:$L$58,5,TRUE)+VLOOKUP($B$10:$B$57,'Summary FOB'!$B$8:$K$41,8,TRUE)</f>
        <v>47951.589999999989</v>
      </c>
      <c r="L27" s="437">
        <f t="shared" si="107"/>
        <v>13391.589999999989</v>
      </c>
      <c r="M27" s="437">
        <f>VLOOKUP($B$10:$B$57,'SO MS'!$B$6:$L$49,6,TRUE)</f>
        <v>10800</v>
      </c>
      <c r="N27" s="437">
        <f>VLOOKUP($B$10:$B$57,'Summary sales'!$A$8:$M$58,8,TRUE)</f>
        <v>0</v>
      </c>
      <c r="O27" s="437">
        <f t="shared" si="108"/>
        <v>-10800</v>
      </c>
      <c r="P27" s="437">
        <f>VLOOKUP($B$10:$B$57,'SO MS'!$B$6:$AS$49,7,TRUE)</f>
        <v>10000</v>
      </c>
      <c r="Q27" s="437">
        <f>VLOOKUP($B$10:$B$57,'Summary sales'!$A$8:$M$58,7,TRUE)</f>
        <v>11465.7</v>
      </c>
      <c r="R27" s="437">
        <f t="shared" si="109"/>
        <v>1465.7000000000007</v>
      </c>
      <c r="S27" s="437">
        <f>VLOOKUP($B$10:$B$57,'SO MS'!$B$6:$AS$49,8,TRUE)</f>
        <v>0</v>
      </c>
      <c r="T27" s="437">
        <f>VLOOKUP($B$10:$B$57,'Summary sales'!$A$8:$M$58,8,TRUE)</f>
        <v>0</v>
      </c>
      <c r="U27" s="437">
        <f t="shared" si="110"/>
        <v>0</v>
      </c>
      <c r="V27" s="437">
        <f>VLOOKUP($B$10:$B$57,'SO MS'!$B$6:$AS$49,9,TRUE)</f>
        <v>2105.6477419354865</v>
      </c>
      <c r="W27" s="437">
        <f>VLOOKUP($B$10:$B$57,'Summary sales'!$A$8:$M$58,9,TRUE)</f>
        <v>3006.21</v>
      </c>
      <c r="X27" s="437">
        <f t="shared" si="111"/>
        <v>900.56225806451357</v>
      </c>
      <c r="Y27" s="437">
        <f>VLOOKUP($B$10:$B$57,'SO MS'!$B$6:$AS$49,10,TRUE)</f>
        <v>0</v>
      </c>
      <c r="Z27" s="437">
        <f>VLOOKUP($B$10:$B$57,'Summary sales'!$A$8:$M$58,10,TRUE)</f>
        <v>0</v>
      </c>
      <c r="AA27" s="437">
        <f t="shared" si="112"/>
        <v>0</v>
      </c>
      <c r="AB27" s="437">
        <f>VLOOKUP($B$10:$B$57,'SO MS'!$B$6:$AS$49,11,TRUE)</f>
        <v>0</v>
      </c>
      <c r="AC27" s="437">
        <f>VLOOKUP($B$10:$B$57,'Summary sales'!$A$8:$M$58,11,TRUE)</f>
        <v>0</v>
      </c>
      <c r="AD27" s="437">
        <f t="shared" si="113"/>
        <v>0</v>
      </c>
      <c r="AE27" s="437">
        <f t="shared" si="114"/>
        <v>165505.47038709672</v>
      </c>
      <c r="AF27" s="437">
        <f t="shared" ca="1" si="115"/>
        <v>162820.13399999993</v>
      </c>
      <c r="AG27" s="437">
        <f t="shared" ca="1" si="116"/>
        <v>-2685.3363870967878</v>
      </c>
      <c r="AH27" s="437">
        <f>VLOOKUP($B$10:$B$54,'Summary FOB'!$B$8:$K$37,2,TRUE)</f>
        <v>0</v>
      </c>
      <c r="AI27" s="437">
        <f>VLOOKUP($B$10:$B$54,'Summary FOB'!$B$8:$K$37,3,TRUE)</f>
        <v>0</v>
      </c>
      <c r="AJ27" s="437">
        <f t="shared" si="117"/>
        <v>0</v>
      </c>
      <c r="AK27" s="437">
        <f>VLOOKUP($B$10:$B$54,'Daily Sales'!$B$5:$F$46,3,TRUE)</f>
        <v>165505.47038709672</v>
      </c>
      <c r="AL27" s="437">
        <f ca="1">VLOOKUP($B$10:$B$54,'Daily Sales'!$B$5:$F$46,4,TRUE)</f>
        <v>162820.13399999993</v>
      </c>
      <c r="AM27" s="450">
        <f t="shared" ca="1" si="118"/>
        <v>-2685.3363870967878</v>
      </c>
    </row>
    <row r="28" spans="1:39" s="412" customFormat="1" ht="15.75">
      <c r="A28" s="435"/>
      <c r="B28" s="419">
        <f t="shared" si="119"/>
        <v>46037</v>
      </c>
      <c r="C28" s="420" t="str">
        <f t="shared" si="102"/>
        <v>Kam</v>
      </c>
      <c r="D28" s="436">
        <f t="shared" si="103"/>
        <v>117465.64774193549</v>
      </c>
      <c r="E28" s="437">
        <f t="shared" si="104"/>
        <v>130832.12999999998</v>
      </c>
      <c r="F28" s="437">
        <f t="shared" si="105"/>
        <v>13366.482258064483</v>
      </c>
      <c r="G28" s="437">
        <f>VLOOKUP($B$10:$B$57,'SO MS'!$B$6:$L$49,4,TRUE)</f>
        <v>60000</v>
      </c>
      <c r="H28" s="437">
        <f>VLOOKUP($B$10:$B$57,'Summary sales'!$A$8:$L$58,4,TRUE)+VLOOKUP($B$10:$B$57,'Summary FOB'!$B$8:$K$41,6,TRUE)</f>
        <v>70246.729999999981</v>
      </c>
      <c r="I28" s="437">
        <f t="shared" si="106"/>
        <v>10246.729999999981</v>
      </c>
      <c r="J28" s="437">
        <f>VLOOKUP($B$10:$B$57,'SO MS'!$B$6:$L$49,5,TRUE)</f>
        <v>34560</v>
      </c>
      <c r="K28" s="437">
        <f>VLOOKUP($B$10:$B$57,'Summary sales'!$A$8:$L$58,5,TRUE)+VLOOKUP($B$10:$B$57,'Summary FOB'!$B$8:$K$41,8,TRUE)</f>
        <v>45604.17</v>
      </c>
      <c r="L28" s="437">
        <f t="shared" si="107"/>
        <v>11044.169999999998</v>
      </c>
      <c r="M28" s="437">
        <f>VLOOKUP($B$10:$B$57,'SO MS'!$B$6:$L$49,6,TRUE)</f>
        <v>10800</v>
      </c>
      <c r="N28" s="437">
        <f>VLOOKUP($B$10:$B$57,'Summary sales'!$A$8:$M$58,8,TRUE)</f>
        <v>0</v>
      </c>
      <c r="O28" s="437">
        <f t="shared" si="108"/>
        <v>-10800</v>
      </c>
      <c r="P28" s="437">
        <f>VLOOKUP($B$10:$B$57,'SO MS'!$B$6:$AS$49,7,TRUE)</f>
        <v>10000</v>
      </c>
      <c r="Q28" s="437">
        <f>VLOOKUP($B$10:$B$57,'Summary sales'!$A$8:$M$58,7,TRUE)</f>
        <v>9557.23</v>
      </c>
      <c r="R28" s="437">
        <f t="shared" si="109"/>
        <v>-442.77000000000044</v>
      </c>
      <c r="S28" s="437">
        <f>VLOOKUP($B$10:$B$57,'SO MS'!$B$6:$AS$49,8,TRUE)</f>
        <v>0</v>
      </c>
      <c r="T28" s="437">
        <f>VLOOKUP($B$10:$B$57,'Summary sales'!$A$8:$M$58,8,TRUE)</f>
        <v>0</v>
      </c>
      <c r="U28" s="437">
        <f t="shared" si="110"/>
        <v>0</v>
      </c>
      <c r="V28" s="437">
        <f>VLOOKUP($B$10:$B$57,'SO MS'!$B$6:$AS$49,9,TRUE)</f>
        <v>2105.6477419354865</v>
      </c>
      <c r="W28" s="437">
        <f>VLOOKUP($B$10:$B$57,'Summary sales'!$A$8:$M$58,9,TRUE)</f>
        <v>0</v>
      </c>
      <c r="X28" s="437">
        <f t="shared" si="111"/>
        <v>-2105.6477419354865</v>
      </c>
      <c r="Y28" s="437">
        <f>VLOOKUP($B$10:$B$57,'SO MS'!$B$6:$AS$49,10,TRUE)</f>
        <v>0</v>
      </c>
      <c r="Z28" s="437">
        <f>VLOOKUP($B$10:$B$57,'Summary sales'!$A$8:$M$58,10,TRUE)</f>
        <v>0</v>
      </c>
      <c r="AA28" s="437">
        <f t="shared" si="112"/>
        <v>0</v>
      </c>
      <c r="AB28" s="437">
        <f>VLOOKUP($B$10:$B$57,'SO MS'!$B$6:$AS$49,11,TRUE)</f>
        <v>0</v>
      </c>
      <c r="AC28" s="437">
        <f>VLOOKUP($B$10:$B$57,'Summary sales'!$A$8:$M$58,11,TRUE)</f>
        <v>5424</v>
      </c>
      <c r="AD28" s="437">
        <f t="shared" si="113"/>
        <v>5424</v>
      </c>
      <c r="AE28" s="437">
        <f t="shared" si="114"/>
        <v>165505.47038709672</v>
      </c>
      <c r="AF28" s="437">
        <f t="shared" ca="1" si="115"/>
        <v>171709.80699999814</v>
      </c>
      <c r="AG28" s="437">
        <f t="shared" ca="1" si="116"/>
        <v>6204.3366129014175</v>
      </c>
      <c r="AH28" s="437">
        <f>VLOOKUP($B$10:$B$54,'Summary FOB'!$B$8:$K$37,2,TRUE)</f>
        <v>0</v>
      </c>
      <c r="AI28" s="437">
        <f>VLOOKUP($B$10:$B$54,'Summary FOB'!$B$8:$K$37,3,TRUE)</f>
        <v>0</v>
      </c>
      <c r="AJ28" s="437">
        <f t="shared" si="117"/>
        <v>0</v>
      </c>
      <c r="AK28" s="437">
        <f>VLOOKUP($B$10:$B$54,'Daily Sales'!$B$5:$F$46,3,TRUE)</f>
        <v>165505.47038709672</v>
      </c>
      <c r="AL28" s="437">
        <f ca="1">VLOOKUP($B$10:$B$54,'Daily Sales'!$B$5:$F$46,4,TRUE)</f>
        <v>171709.80699999814</v>
      </c>
      <c r="AM28" s="450">
        <f t="shared" ca="1" si="118"/>
        <v>6204.3366129014175</v>
      </c>
    </row>
    <row r="29" spans="1:39" s="412" customFormat="1" ht="15.75">
      <c r="A29" s="435"/>
      <c r="B29" s="419">
        <f t="shared" si="119"/>
        <v>46038</v>
      </c>
      <c r="C29" s="420" t="str">
        <f t="shared" si="102"/>
        <v>Jum</v>
      </c>
      <c r="D29" s="436">
        <f t="shared" si="103"/>
        <v>117465.64774193549</v>
      </c>
      <c r="E29" s="437">
        <f t="shared" si="104"/>
        <v>120487.71</v>
      </c>
      <c r="F29" s="437">
        <f t="shared" si="105"/>
        <v>3022.062258064514</v>
      </c>
      <c r="G29" s="437">
        <f>VLOOKUP($B$10:$B$57,'SO MS'!$B$6:$L$49,4,TRUE)</f>
        <v>60000</v>
      </c>
      <c r="H29" s="437">
        <f>VLOOKUP($B$10:$B$57,'Summary sales'!$A$8:$L$58,4,TRUE)+VLOOKUP($B$10:$B$57,'Summary FOB'!$B$8:$K$41,6,TRUE)</f>
        <v>67523.02</v>
      </c>
      <c r="I29" s="437">
        <f t="shared" si="106"/>
        <v>7523.0200000000041</v>
      </c>
      <c r="J29" s="437">
        <f>VLOOKUP($B$10:$B$57,'SO MS'!$B$6:$L$49,5,TRUE)</f>
        <v>34560</v>
      </c>
      <c r="K29" s="437">
        <f>VLOOKUP($B$10:$B$57,'Summary sales'!$A$8:$L$58,5,TRUE)+VLOOKUP($B$10:$B$57,'Summary FOB'!$B$8:$K$41,8,TRUE)</f>
        <v>42712.99</v>
      </c>
      <c r="L29" s="437">
        <f t="shared" si="107"/>
        <v>8152.989999999998</v>
      </c>
      <c r="M29" s="437">
        <f>VLOOKUP($B$10:$B$57,'SO MS'!$B$6:$L$49,6,TRUE)</f>
        <v>10800</v>
      </c>
      <c r="N29" s="437">
        <f>VLOOKUP($B$10:$B$57,'Summary sales'!$A$8:$M$58,8,TRUE)</f>
        <v>0</v>
      </c>
      <c r="O29" s="437">
        <f t="shared" si="108"/>
        <v>-10800</v>
      </c>
      <c r="P29" s="437">
        <f>VLOOKUP($B$10:$B$57,'SO MS'!$B$6:$AS$49,7,TRUE)</f>
        <v>10000</v>
      </c>
      <c r="Q29" s="437">
        <f>VLOOKUP($B$10:$B$57,'Summary sales'!$A$8:$M$58,7,TRUE)</f>
        <v>10251.700000000001</v>
      </c>
      <c r="R29" s="437">
        <f t="shared" si="109"/>
        <v>251.70000000000073</v>
      </c>
      <c r="S29" s="437">
        <f>VLOOKUP($B$10:$B$57,'SO MS'!$B$6:$AS$49,8,TRUE)</f>
        <v>0</v>
      </c>
      <c r="T29" s="437">
        <f>VLOOKUP($B$10:$B$57,'Summary sales'!$A$8:$M$58,8,TRUE)</f>
        <v>0</v>
      </c>
      <c r="U29" s="437">
        <f t="shared" si="110"/>
        <v>0</v>
      </c>
      <c r="V29" s="437">
        <f>VLOOKUP($B$10:$B$57,'SO MS'!$B$6:$AS$49,9,TRUE)</f>
        <v>2105.6477419354865</v>
      </c>
      <c r="W29" s="437">
        <f>VLOOKUP($B$10:$B$57,'Summary sales'!$A$8:$M$58,9,TRUE)</f>
        <v>0</v>
      </c>
      <c r="X29" s="437">
        <f t="shared" si="111"/>
        <v>-2105.6477419354865</v>
      </c>
      <c r="Y29" s="437">
        <f>VLOOKUP($B$10:$B$57,'SO MS'!$B$6:$AS$49,10,TRUE)</f>
        <v>0</v>
      </c>
      <c r="Z29" s="437">
        <f>VLOOKUP($B$10:$B$57,'Summary sales'!$A$8:$M$58,10,TRUE)</f>
        <v>0</v>
      </c>
      <c r="AA29" s="437">
        <f t="shared" si="112"/>
        <v>0</v>
      </c>
      <c r="AB29" s="437">
        <f>VLOOKUP($B$10:$B$57,'SO MS'!$B$6:$AS$49,11,TRUE)</f>
        <v>0</v>
      </c>
      <c r="AC29" s="437">
        <f>VLOOKUP($B$10:$B$57,'Summary sales'!$A$8:$M$58,11,TRUE)</f>
        <v>0</v>
      </c>
      <c r="AD29" s="437">
        <f t="shared" si="113"/>
        <v>0</v>
      </c>
      <c r="AE29" s="437">
        <f t="shared" si="114"/>
        <v>165505.47038709672</v>
      </c>
      <c r="AF29" s="437">
        <f t="shared" ca="1" si="115"/>
        <v>114240.72999999597</v>
      </c>
      <c r="AG29" s="437">
        <f t="shared" ca="1" si="116"/>
        <v>-51264.740387100755</v>
      </c>
      <c r="AH29" s="437">
        <f>VLOOKUP($B$10:$B$54,'Summary FOB'!$B$8:$K$37,2,TRUE)</f>
        <v>0</v>
      </c>
      <c r="AI29" s="437">
        <f>VLOOKUP($B$10:$B$54,'Summary FOB'!$B$8:$K$37,3,TRUE)</f>
        <v>0</v>
      </c>
      <c r="AJ29" s="437">
        <f t="shared" si="117"/>
        <v>0</v>
      </c>
      <c r="AK29" s="437">
        <f>VLOOKUP($B$10:$B$54,'Daily Sales'!$B$5:$F$46,3,TRUE)</f>
        <v>165505.47038709672</v>
      </c>
      <c r="AL29" s="437">
        <f ca="1">VLOOKUP($B$10:$B$54,'Daily Sales'!$B$5:$F$46,4,TRUE)</f>
        <v>114240.72999999597</v>
      </c>
      <c r="AM29" s="450">
        <f t="shared" ca="1" si="118"/>
        <v>-51264.740387100755</v>
      </c>
    </row>
    <row r="30" spans="1:39" s="410" customFormat="1" ht="15.75">
      <c r="A30" s="424"/>
      <c r="B30" s="425">
        <f t="shared" ref="B30:B31" si="120">B29+1</f>
        <v>46039</v>
      </c>
      <c r="C30" s="426" t="str">
        <f t="shared" ref="C30:C31" si="121">TEXT(B30,"ddd")</f>
        <v>Sab</v>
      </c>
      <c r="D30" s="427">
        <f t="shared" ref="D30:D31" si="122">SUMIF($G$9:$AD$9,$D$9,G30:AD30)</f>
        <v>117465.64774193549</v>
      </c>
      <c r="E30" s="428">
        <f t="shared" ref="E30:E31" si="123">SUMIF($G$9:$AD$9,$E$9,G30:AD30)</f>
        <v>129804.83000000002</v>
      </c>
      <c r="F30" s="428">
        <f t="shared" ref="F30:F31" si="124">E30-D30</f>
        <v>12339.182258064524</v>
      </c>
      <c r="G30" s="428">
        <f>VLOOKUP($B$10:$B$57,'SO MS'!$B$6:$L$49,4,TRUE)</f>
        <v>60000</v>
      </c>
      <c r="H30" s="428">
        <f>VLOOKUP($B$10:$B$57,'Summary sales'!$A$8:$L$58,4,TRUE)+VLOOKUP($B$10:$B$57,'Summary FOB'!$B$8:$K$41,6,TRUE)</f>
        <v>69631.27</v>
      </c>
      <c r="I30" s="428">
        <f t="shared" ref="I30:I31" si="125">H30-G30</f>
        <v>9631.2700000000041</v>
      </c>
      <c r="J30" s="428">
        <f>VLOOKUP($B$10:$B$57,'SO MS'!$B$6:$L$49,5,TRUE)</f>
        <v>34560</v>
      </c>
      <c r="K30" s="428">
        <f>VLOOKUP($B$10:$B$57,'Summary sales'!$A$8:$L$58,5,TRUE)+VLOOKUP($B$10:$B$57,'Summary FOB'!$B$8:$K$41,8,TRUE)</f>
        <v>45735.250000000007</v>
      </c>
      <c r="L30" s="428">
        <f t="shared" ref="L30:L31" si="126">K30-J30</f>
        <v>11175.250000000007</v>
      </c>
      <c r="M30" s="428">
        <f>VLOOKUP($B$10:$B$57,'SO MS'!$B$6:$L$49,6,TRUE)</f>
        <v>10800</v>
      </c>
      <c r="N30" s="428">
        <f>VLOOKUP($B$10:$B$57,'Summary sales'!$A$8:$M$58,8,TRUE)</f>
        <v>0</v>
      </c>
      <c r="O30" s="428">
        <f t="shared" ref="O30:O31" si="127">N30-M30</f>
        <v>-10800</v>
      </c>
      <c r="P30" s="428">
        <f>VLOOKUP($B$10:$B$57,'SO MS'!$B$6:$AS$49,7,TRUE)</f>
        <v>10000</v>
      </c>
      <c r="Q30" s="428">
        <f>VLOOKUP($B$10:$B$57,'Summary sales'!$A$8:$M$58,7,TRUE)</f>
        <v>4887.83</v>
      </c>
      <c r="R30" s="428">
        <f t="shared" ref="R30:R31" si="128">Q30-P30</f>
        <v>-5112.17</v>
      </c>
      <c r="S30" s="428">
        <f>VLOOKUP($B$10:$B$57,'SO MS'!$B$6:$AS$49,8,TRUE)</f>
        <v>0</v>
      </c>
      <c r="T30" s="428">
        <f>VLOOKUP($B$10:$B$57,'Summary sales'!$A$8:$M$58,8,TRUE)</f>
        <v>0</v>
      </c>
      <c r="U30" s="428">
        <f t="shared" ref="U30:U31" si="129">T30-S30</f>
        <v>0</v>
      </c>
      <c r="V30" s="428">
        <f>VLOOKUP($B$10:$B$57,'SO MS'!$B$6:$AS$49,9,TRUE)</f>
        <v>2105.6477419354865</v>
      </c>
      <c r="W30" s="428">
        <f>VLOOKUP($B$10:$B$57,'Summary sales'!$A$8:$M$58,9,TRUE)</f>
        <v>4411.4799999999996</v>
      </c>
      <c r="X30" s="428">
        <f t="shared" ref="X30:X31" si="130">W30-V30</f>
        <v>2305.8322580645131</v>
      </c>
      <c r="Y30" s="428">
        <f>VLOOKUP($B$10:$B$57,'SO MS'!$B$6:$AS$49,10,TRUE)</f>
        <v>0</v>
      </c>
      <c r="Z30" s="428">
        <f>VLOOKUP($B$10:$B$57,'Summary sales'!$A$8:$M$58,10,TRUE)</f>
        <v>0</v>
      </c>
      <c r="AA30" s="428">
        <f t="shared" ref="AA30:AA31" si="131">Z30-Y30</f>
        <v>0</v>
      </c>
      <c r="AB30" s="428">
        <f>VLOOKUP($B$10:$B$57,'SO MS'!$B$6:$AS$49,11,TRUE)</f>
        <v>0</v>
      </c>
      <c r="AC30" s="428">
        <f>VLOOKUP($B$10:$B$57,'Summary sales'!$A$8:$M$58,11,TRUE)</f>
        <v>5139</v>
      </c>
      <c r="AD30" s="428">
        <f t="shared" ref="AD30:AD31" si="132">AC30-AB30</f>
        <v>5139</v>
      </c>
      <c r="AE30" s="428">
        <f t="shared" ref="AE30:AE31" si="133">SUMIF($AH$9:$AM$9,$AE$9,AH30:AM30)</f>
        <v>165505.47038709672</v>
      </c>
      <c r="AF30" s="428">
        <f t="shared" ref="AF30:AF31" ca="1" si="134">SUMIF($AH$9:$AM$9,$AF$9,AH30:AM30)</f>
        <v>119241.43099999963</v>
      </c>
      <c r="AG30" s="428">
        <f t="shared" ref="AG30:AG31" ca="1" si="135">AF30-AE30</f>
        <v>-46264.039387097087</v>
      </c>
      <c r="AH30" s="428">
        <f>VLOOKUP($B$10:$B$54,'Summary FOB'!$B$8:$K$37,2,TRUE)</f>
        <v>0</v>
      </c>
      <c r="AI30" s="428">
        <f>VLOOKUP($B$10:$B$54,'Summary FOB'!$B$8:$K$37,3,TRUE)</f>
        <v>0</v>
      </c>
      <c r="AJ30" s="428">
        <f t="shared" ref="AJ30:AJ31" si="136">AI30-AH30</f>
        <v>0</v>
      </c>
      <c r="AK30" s="428">
        <f>VLOOKUP($B$10:$B$54,'Daily Sales'!$B$5:$F$46,3,TRUE)</f>
        <v>165505.47038709672</v>
      </c>
      <c r="AL30" s="428">
        <f ca="1">VLOOKUP($B$10:$B$54,'Daily Sales'!$B$5:$F$46,4,TRUE)</f>
        <v>119241.43099999963</v>
      </c>
      <c r="AM30" s="448">
        <f t="shared" ref="AM30:AM31" ca="1" si="137">AL30-AK30</f>
        <v>-46264.039387097087</v>
      </c>
    </row>
    <row r="31" spans="1:39" s="410" customFormat="1" ht="15.75">
      <c r="A31" s="424"/>
      <c r="B31" s="425">
        <f t="shared" si="120"/>
        <v>46040</v>
      </c>
      <c r="C31" s="426" t="str">
        <f t="shared" si="121"/>
        <v>Mgg</v>
      </c>
      <c r="D31" s="427">
        <f t="shared" si="122"/>
        <v>117465.64774193549</v>
      </c>
      <c r="E31" s="428">
        <f t="shared" si="123"/>
        <v>137193.80000000002</v>
      </c>
      <c r="F31" s="428">
        <f t="shared" si="124"/>
        <v>19728.152258064525</v>
      </c>
      <c r="G31" s="428">
        <f>VLOOKUP($B$10:$B$57,'SO MS'!$B$6:$L$49,4,TRUE)</f>
        <v>60000</v>
      </c>
      <c r="H31" s="428">
        <f>VLOOKUP($B$10:$B$57,'Summary sales'!$A$8:$L$58,4,TRUE)+VLOOKUP($B$10:$B$57,'Summary FOB'!$B$8:$K$41,6,TRUE)</f>
        <v>74560.61</v>
      </c>
      <c r="I31" s="428">
        <f t="shared" si="125"/>
        <v>14560.61</v>
      </c>
      <c r="J31" s="428">
        <f>VLOOKUP($B$10:$B$57,'SO MS'!$B$6:$L$49,5,TRUE)</f>
        <v>34560</v>
      </c>
      <c r="K31" s="428">
        <f>VLOOKUP($B$10:$B$57,'Summary sales'!$A$8:$L$58,5,TRUE)+VLOOKUP($B$10:$B$57,'Summary FOB'!$B$8:$K$41,8,TRUE)</f>
        <v>47543.850000000006</v>
      </c>
      <c r="L31" s="428">
        <f t="shared" si="126"/>
        <v>12983.850000000006</v>
      </c>
      <c r="M31" s="428">
        <f>VLOOKUP($B$10:$B$57,'SO MS'!$B$6:$L$49,6,TRUE)</f>
        <v>10800</v>
      </c>
      <c r="N31" s="428">
        <f>VLOOKUP($B$10:$B$57,'Summary sales'!$A$8:$M$58,8,TRUE)</f>
        <v>0</v>
      </c>
      <c r="O31" s="428">
        <f t="shared" si="127"/>
        <v>-10800</v>
      </c>
      <c r="P31" s="428">
        <f>VLOOKUP($B$10:$B$57,'SO MS'!$B$6:$AS$49,7,TRUE)</f>
        <v>10000</v>
      </c>
      <c r="Q31" s="428">
        <f>VLOOKUP($B$10:$B$57,'Summary sales'!$A$8:$M$58,7,TRUE)</f>
        <v>10474.549999999999</v>
      </c>
      <c r="R31" s="428">
        <f t="shared" si="128"/>
        <v>474.54999999999927</v>
      </c>
      <c r="S31" s="428">
        <f>VLOOKUP($B$10:$B$57,'SO MS'!$B$6:$AS$49,8,TRUE)</f>
        <v>0</v>
      </c>
      <c r="T31" s="428">
        <f>VLOOKUP($B$10:$B$57,'Summary sales'!$A$8:$M$58,8,TRUE)</f>
        <v>0</v>
      </c>
      <c r="U31" s="428">
        <f t="shared" si="129"/>
        <v>0</v>
      </c>
      <c r="V31" s="428">
        <f>VLOOKUP($B$10:$B$57,'SO MS'!$B$6:$AS$49,9,TRUE)</f>
        <v>2105.6477419354865</v>
      </c>
      <c r="W31" s="428">
        <f>VLOOKUP($B$10:$B$57,'Summary sales'!$A$8:$M$58,9,TRUE)</f>
        <v>4614.79</v>
      </c>
      <c r="X31" s="428">
        <f t="shared" si="130"/>
        <v>2509.1422580645135</v>
      </c>
      <c r="Y31" s="428">
        <f>VLOOKUP($B$10:$B$57,'SO MS'!$B$6:$AS$49,10,TRUE)</f>
        <v>0</v>
      </c>
      <c r="Z31" s="428">
        <f>VLOOKUP($B$10:$B$57,'Summary sales'!$A$8:$M$58,10,TRUE)</f>
        <v>0</v>
      </c>
      <c r="AA31" s="428">
        <f t="shared" si="131"/>
        <v>0</v>
      </c>
      <c r="AB31" s="428">
        <f>VLOOKUP($B$10:$B$57,'SO MS'!$B$6:$AS$49,11,TRUE)</f>
        <v>0</v>
      </c>
      <c r="AC31" s="428">
        <f>VLOOKUP($B$10:$B$57,'Summary sales'!$A$8:$M$58,11,TRUE)</f>
        <v>0</v>
      </c>
      <c r="AD31" s="428">
        <f t="shared" si="132"/>
        <v>0</v>
      </c>
      <c r="AE31" s="428">
        <f t="shared" si="133"/>
        <v>165505.47038709672</v>
      </c>
      <c r="AF31" s="428">
        <f t="shared" ca="1" si="134"/>
        <v>128005.91500000475</v>
      </c>
      <c r="AG31" s="428">
        <f t="shared" ca="1" si="135"/>
        <v>-37499.555387091968</v>
      </c>
      <c r="AH31" s="428">
        <f>VLOOKUP($B$10:$B$54,'Summary FOB'!$B$8:$K$37,2,TRUE)</f>
        <v>0</v>
      </c>
      <c r="AI31" s="428">
        <f>VLOOKUP($B$10:$B$54,'Summary FOB'!$B$8:$K$37,3,TRUE)</f>
        <v>0</v>
      </c>
      <c r="AJ31" s="428">
        <f t="shared" si="136"/>
        <v>0</v>
      </c>
      <c r="AK31" s="428">
        <f>VLOOKUP($B$10:$B$54,'Daily Sales'!$B$5:$F$46,3,TRUE)</f>
        <v>165505.47038709672</v>
      </c>
      <c r="AL31" s="428">
        <f ca="1">VLOOKUP($B$10:$B$54,'Daily Sales'!$B$5:$F$46,4,TRUE)</f>
        <v>128005.91500000475</v>
      </c>
      <c r="AM31" s="448">
        <f t="shared" ca="1" si="137"/>
        <v>-37499.555387091968</v>
      </c>
    </row>
    <row r="32" spans="1:39" s="381" customFormat="1" ht="15.75">
      <c r="A32" s="429"/>
      <c r="B32" s="430" t="s">
        <v>18</v>
      </c>
      <c r="C32" s="420"/>
      <c r="D32" s="431">
        <f>SUM(D25:D31)</f>
        <v>827259.53419354837</v>
      </c>
      <c r="E32" s="431">
        <f t="shared" ref="E32:AM32" si="138">SUM(E25:E31)</f>
        <v>916079.66999999993</v>
      </c>
      <c r="F32" s="431">
        <f t="shared" si="138"/>
        <v>88820.135806451566</v>
      </c>
      <c r="G32" s="431">
        <f t="shared" si="138"/>
        <v>420000</v>
      </c>
      <c r="H32" s="431">
        <f t="shared" si="138"/>
        <v>497840.85</v>
      </c>
      <c r="I32" s="431">
        <f t="shared" si="138"/>
        <v>77840.849999999977</v>
      </c>
      <c r="J32" s="431">
        <f t="shared" si="138"/>
        <v>241920</v>
      </c>
      <c r="K32" s="431">
        <f t="shared" si="138"/>
        <v>323513.58999999997</v>
      </c>
      <c r="L32" s="431">
        <f t="shared" si="138"/>
        <v>81593.59</v>
      </c>
      <c r="M32" s="431">
        <f t="shared" si="138"/>
        <v>75600</v>
      </c>
      <c r="N32" s="431">
        <f t="shared" si="138"/>
        <v>0</v>
      </c>
      <c r="O32" s="431">
        <f t="shared" si="138"/>
        <v>-75600</v>
      </c>
      <c r="P32" s="431">
        <f t="shared" si="138"/>
        <v>70000</v>
      </c>
      <c r="Q32" s="431">
        <f t="shared" si="138"/>
        <v>62300.650000000009</v>
      </c>
      <c r="R32" s="431">
        <f t="shared" si="138"/>
        <v>-7699.35</v>
      </c>
      <c r="S32" s="431">
        <f t="shared" si="138"/>
        <v>0</v>
      </c>
      <c r="T32" s="431">
        <f t="shared" si="138"/>
        <v>0</v>
      </c>
      <c r="U32" s="431">
        <f t="shared" si="138"/>
        <v>0</v>
      </c>
      <c r="V32" s="431">
        <f t="shared" si="138"/>
        <v>14739.534193548407</v>
      </c>
      <c r="W32" s="431">
        <f t="shared" si="138"/>
        <v>16243.580000000002</v>
      </c>
      <c r="X32" s="431">
        <f t="shared" si="138"/>
        <v>1504.0458064515947</v>
      </c>
      <c r="Y32" s="431">
        <f t="shared" si="138"/>
        <v>5000</v>
      </c>
      <c r="Z32" s="431">
        <f t="shared" si="138"/>
        <v>0</v>
      </c>
      <c r="AA32" s="431">
        <f t="shared" si="138"/>
        <v>-5000</v>
      </c>
      <c r="AB32" s="431">
        <f t="shared" si="138"/>
        <v>0</v>
      </c>
      <c r="AC32" s="431">
        <f t="shared" si="138"/>
        <v>16181</v>
      </c>
      <c r="AD32" s="431">
        <f t="shared" si="138"/>
        <v>16181</v>
      </c>
      <c r="AE32" s="431">
        <f t="shared" si="138"/>
        <v>1158538.292709677</v>
      </c>
      <c r="AF32" s="431">
        <f t="shared" ca="1" si="138"/>
        <v>1023249.2140000053</v>
      </c>
      <c r="AG32" s="431">
        <f t="shared" ca="1" si="138"/>
        <v>-135289.0787096718</v>
      </c>
      <c r="AH32" s="431">
        <f t="shared" si="138"/>
        <v>0</v>
      </c>
      <c r="AI32" s="431">
        <f t="shared" si="138"/>
        <v>0</v>
      </c>
      <c r="AJ32" s="431">
        <f t="shared" si="138"/>
        <v>0</v>
      </c>
      <c r="AK32" s="431">
        <f t="shared" si="138"/>
        <v>1158538.292709677</v>
      </c>
      <c r="AL32" s="431">
        <f t="shared" ca="1" si="138"/>
        <v>1023249.2140000053</v>
      </c>
      <c r="AM32" s="431">
        <f t="shared" ca="1" si="138"/>
        <v>-135289.0787096718</v>
      </c>
    </row>
    <row r="33" spans="1:39" s="411" customFormat="1" ht="15.75">
      <c r="A33" s="432"/>
      <c r="B33" s="419"/>
      <c r="C33" s="420"/>
      <c r="D33" s="433"/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4"/>
      <c r="R33" s="434"/>
      <c r="S33" s="434"/>
      <c r="T33" s="434"/>
      <c r="U33" s="434"/>
      <c r="V33" s="434"/>
      <c r="W33" s="434"/>
      <c r="X33" s="434"/>
      <c r="Y33" s="434"/>
      <c r="Z33" s="434"/>
      <c r="AA33" s="434"/>
      <c r="AB33" s="434"/>
      <c r="AC33" s="434"/>
      <c r="AD33" s="434"/>
      <c r="AE33" s="434"/>
      <c r="AF33" s="434"/>
      <c r="AG33" s="434"/>
      <c r="AH33" s="434"/>
      <c r="AI33" s="434"/>
      <c r="AJ33" s="434"/>
      <c r="AK33" s="434"/>
      <c r="AL33" s="434"/>
      <c r="AM33" s="449"/>
    </row>
    <row r="34" spans="1:39" s="412" customFormat="1" ht="15.75">
      <c r="A34" s="435"/>
      <c r="B34" s="419">
        <f>B31+1</f>
        <v>46041</v>
      </c>
      <c r="C34" s="420" t="str">
        <f t="shared" ref="C34:C37" si="139">TEXT(B34,"ddd")</f>
        <v>Sen</v>
      </c>
      <c r="D34" s="436">
        <f t="shared" ref="D34:D37" si="140">SUMIF($G$9:$AD$9,$D$9,G34:AD34)</f>
        <v>117465.64774193549</v>
      </c>
      <c r="E34" s="437">
        <f t="shared" ref="E34:E37" si="141">SUMIF($G$9:$AD$9,$E$9,G34:AD34)</f>
        <v>131885.35999999999</v>
      </c>
      <c r="F34" s="437">
        <f t="shared" ref="F34:F37" si="142">E34-D34</f>
        <v>14419.712258064494</v>
      </c>
      <c r="G34" s="437">
        <f>VLOOKUP($B$10:$B$57,'SO MS'!$B$6:$L$49,4,TRUE)</f>
        <v>60000</v>
      </c>
      <c r="H34" s="437">
        <f>VLOOKUP($B$10:$B$57,'Summary sales'!$A$8:$L$58,4,TRUE)+VLOOKUP($B$10:$B$57,'Summary FOB'!$B$8:$K$41,6,TRUE)</f>
        <v>70086.75999999998</v>
      </c>
      <c r="I34" s="437">
        <f t="shared" ref="I34:I37" si="143">H34-G34</f>
        <v>10086.75999999998</v>
      </c>
      <c r="J34" s="437">
        <f>VLOOKUP($B$10:$B$57,'SO MS'!$B$6:$L$49,5,TRUE)</f>
        <v>34560</v>
      </c>
      <c r="K34" s="437">
        <f>VLOOKUP($B$10:$B$57,'Summary sales'!$A$8:$L$58,5,TRUE)+VLOOKUP($B$10:$B$57,'Summary FOB'!$B$8:$K$41,8,TRUE)</f>
        <v>45063.249999999993</v>
      </c>
      <c r="L34" s="437">
        <f t="shared" ref="L34:L37" si="144">K34-J34</f>
        <v>10503.249999999993</v>
      </c>
      <c r="M34" s="437">
        <f>VLOOKUP($B$10:$B$57,'SO MS'!$B$6:$L$49,6,TRUE)</f>
        <v>10800</v>
      </c>
      <c r="N34" s="437">
        <f>VLOOKUP($B$10:$B$57,'Summary sales'!$A$8:$M$58,8,TRUE)</f>
        <v>0</v>
      </c>
      <c r="O34" s="437">
        <f t="shared" ref="O34:O37" si="145">N34-M34</f>
        <v>-10800</v>
      </c>
      <c r="P34" s="437">
        <f>VLOOKUP($B$10:$B$57,'SO MS'!$B$6:$AS$49,7,TRUE)</f>
        <v>10000</v>
      </c>
      <c r="Q34" s="437">
        <f>VLOOKUP($B$10:$B$57,'Summary sales'!$A$8:$M$58,7,TRUE)</f>
        <v>13665.69</v>
      </c>
      <c r="R34" s="437">
        <f t="shared" ref="R34:R37" si="146">Q34-P34</f>
        <v>3665.6900000000005</v>
      </c>
      <c r="S34" s="437">
        <f>VLOOKUP($B$10:$B$57,'SO MS'!$B$6:$AS$49,8,TRUE)</f>
        <v>0</v>
      </c>
      <c r="T34" s="437">
        <f>VLOOKUP($B$10:$B$57,'Summary sales'!$A$8:$M$58,8,TRUE)</f>
        <v>0</v>
      </c>
      <c r="U34" s="437">
        <f t="shared" ref="U34:U37" si="147">T34-S34</f>
        <v>0</v>
      </c>
      <c r="V34" s="437">
        <f>VLOOKUP($B$10:$B$57,'SO MS'!$B$6:$AS$49,9,TRUE)</f>
        <v>2105.6477419354865</v>
      </c>
      <c r="W34" s="437">
        <f>VLOOKUP($B$10:$B$57,'Summary sales'!$A$8:$M$58,9,TRUE)</f>
        <v>3069.66</v>
      </c>
      <c r="X34" s="437">
        <f t="shared" ref="X34:X37" si="148">W34-V34</f>
        <v>964.01225806451339</v>
      </c>
      <c r="Y34" s="437">
        <f>VLOOKUP($B$10:$B$57,'SO MS'!$B$6:$AS$49,10,TRUE)</f>
        <v>0</v>
      </c>
      <c r="Z34" s="437">
        <f>VLOOKUP($B$10:$B$57,'Summary sales'!$A$8:$M$58,10,TRUE)</f>
        <v>0</v>
      </c>
      <c r="AA34" s="437">
        <f t="shared" ref="AA34:AA37" si="149">Z34-Y34</f>
        <v>0</v>
      </c>
      <c r="AB34" s="437">
        <f>VLOOKUP($B$10:$B$57,'SO MS'!$B$6:$AS$49,11,TRUE)</f>
        <v>0</v>
      </c>
      <c r="AC34" s="437">
        <f>VLOOKUP($B$10:$B$57,'Summary sales'!$A$8:$M$58,11,TRUE)</f>
        <v>0</v>
      </c>
      <c r="AD34" s="437">
        <f t="shared" ref="AD34:AD37" si="150">AC34-AB34</f>
        <v>0</v>
      </c>
      <c r="AE34" s="437">
        <f t="shared" ref="AE34:AE37" si="151">SUMIF($AH$9:$AM$9,$AE$9,AH34:AM34)</f>
        <v>165505.47038709672</v>
      </c>
      <c r="AF34" s="437">
        <f t="shared" ref="AF34:AF37" ca="1" si="152">SUMIF($AH$9:$AM$9,$AF$9,AH34:AM34)</f>
        <v>180595.96099999675</v>
      </c>
      <c r="AG34" s="437">
        <f t="shared" ref="AG34:AG37" ca="1" si="153">AF34-AE34</f>
        <v>15090.49061290003</v>
      </c>
      <c r="AH34" s="437">
        <f>VLOOKUP($B$10:$B$54,'Summary FOB'!$B$8:$K$37,2,TRUE)</f>
        <v>0</v>
      </c>
      <c r="AI34" s="437">
        <f>VLOOKUP($B$10:$B$54,'Summary FOB'!$B$8:$K$37,3,TRUE)</f>
        <v>0</v>
      </c>
      <c r="AJ34" s="437">
        <f t="shared" ref="AJ34:AJ37" si="154">AI34-AH34</f>
        <v>0</v>
      </c>
      <c r="AK34" s="437">
        <f>VLOOKUP($B$10:$B$54,'Daily Sales'!$B$5:$F$46,3,TRUE)</f>
        <v>165505.47038709672</v>
      </c>
      <c r="AL34" s="437">
        <f ca="1">VLOOKUP($B$10:$B$54,'Daily Sales'!$B$5:$F$46,4,TRUE)</f>
        <v>180595.96099999675</v>
      </c>
      <c r="AM34" s="450">
        <f t="shared" ref="AM34:AM37" ca="1" si="155">AL34-AK34</f>
        <v>15090.49061290003</v>
      </c>
    </row>
    <row r="35" spans="1:39" s="412" customFormat="1" ht="15.75">
      <c r="A35" s="435"/>
      <c r="B35" s="419">
        <f t="shared" ref="B35:B37" si="156">B34+1</f>
        <v>46042</v>
      </c>
      <c r="C35" s="420" t="str">
        <f t="shared" si="139"/>
        <v>Sel</v>
      </c>
      <c r="D35" s="436">
        <f t="shared" si="140"/>
        <v>117465.64774193549</v>
      </c>
      <c r="E35" s="437">
        <f t="shared" si="141"/>
        <v>137920.54999999999</v>
      </c>
      <c r="F35" s="437">
        <f t="shared" si="142"/>
        <v>20454.902258064496</v>
      </c>
      <c r="G35" s="437">
        <f>VLOOKUP($B$10:$B$57,'SO MS'!$B$6:$L$49,4,TRUE)</f>
        <v>60000</v>
      </c>
      <c r="H35" s="437">
        <f>VLOOKUP($B$10:$B$57,'Summary sales'!$A$8:$L$58,4,TRUE)+VLOOKUP($B$10:$B$57,'Summary FOB'!$B$8:$K$41,6,TRUE)</f>
        <v>71610.569999999992</v>
      </c>
      <c r="I35" s="437">
        <f t="shared" si="143"/>
        <v>11610.569999999992</v>
      </c>
      <c r="J35" s="437">
        <f>VLOOKUP($B$10:$B$57,'SO MS'!$B$6:$L$49,5,TRUE)</f>
        <v>34560</v>
      </c>
      <c r="K35" s="437">
        <f>VLOOKUP($B$10:$B$57,'Summary sales'!$A$8:$L$58,5,TRUE)+VLOOKUP($B$10:$B$57,'Summary FOB'!$B$8:$K$41,8,TRUE)</f>
        <v>48768.25</v>
      </c>
      <c r="L35" s="437">
        <f t="shared" si="144"/>
        <v>14208.25</v>
      </c>
      <c r="M35" s="437">
        <f>VLOOKUP($B$10:$B$57,'SO MS'!$B$6:$L$49,6,TRUE)</f>
        <v>10800</v>
      </c>
      <c r="N35" s="437">
        <f>VLOOKUP($B$10:$B$57,'Summary sales'!$A$8:$M$58,8,TRUE)</f>
        <v>0</v>
      </c>
      <c r="O35" s="437">
        <f t="shared" si="145"/>
        <v>-10800</v>
      </c>
      <c r="P35" s="437">
        <f>VLOOKUP($B$10:$B$57,'SO MS'!$B$6:$AS$49,7,TRUE)</f>
        <v>10000</v>
      </c>
      <c r="Q35" s="437">
        <f>VLOOKUP($B$10:$B$57,'Summary sales'!$A$8:$M$58,7,TRUE)</f>
        <v>13091.949999999999</v>
      </c>
      <c r="R35" s="437">
        <f t="shared" si="146"/>
        <v>3091.9499999999989</v>
      </c>
      <c r="S35" s="437">
        <f>VLOOKUP($B$10:$B$57,'SO MS'!$B$6:$AS$49,8,TRUE)</f>
        <v>0</v>
      </c>
      <c r="T35" s="437">
        <f>VLOOKUP($B$10:$B$57,'Summary sales'!$A$8:$M$58,8,TRUE)</f>
        <v>0</v>
      </c>
      <c r="U35" s="437">
        <f t="shared" si="147"/>
        <v>0</v>
      </c>
      <c r="V35" s="437">
        <f>VLOOKUP($B$10:$B$57,'SO MS'!$B$6:$AS$49,9,TRUE)</f>
        <v>2105.6477419354865</v>
      </c>
      <c r="W35" s="437">
        <f>VLOOKUP($B$10:$B$57,'Summary sales'!$A$8:$M$58,9,TRUE)</f>
        <v>4449.78</v>
      </c>
      <c r="X35" s="437">
        <f t="shared" si="148"/>
        <v>2344.1322580645133</v>
      </c>
      <c r="Y35" s="437">
        <f>VLOOKUP($B$10:$B$57,'SO MS'!$B$6:$AS$49,10,TRUE)</f>
        <v>0</v>
      </c>
      <c r="Z35" s="437">
        <f>VLOOKUP($B$10:$B$57,'Summary sales'!$A$8:$M$58,10,TRUE)</f>
        <v>0</v>
      </c>
      <c r="AA35" s="437">
        <f t="shared" si="149"/>
        <v>0</v>
      </c>
      <c r="AB35" s="437">
        <f>VLOOKUP($B$10:$B$57,'SO MS'!$B$6:$AS$49,11,TRUE)</f>
        <v>0</v>
      </c>
      <c r="AC35" s="437">
        <f>VLOOKUP($B$10:$B$57,'Summary sales'!$A$8:$M$58,11,TRUE)</f>
        <v>0</v>
      </c>
      <c r="AD35" s="437">
        <f t="shared" si="150"/>
        <v>0</v>
      </c>
      <c r="AE35" s="437">
        <f t="shared" si="151"/>
        <v>165505.47038709672</v>
      </c>
      <c r="AF35" s="437">
        <f t="shared" ca="1" si="152"/>
        <v>164645.80200000043</v>
      </c>
      <c r="AG35" s="437">
        <f t="shared" ca="1" si="153"/>
        <v>-859.66838709628792</v>
      </c>
      <c r="AH35" s="437">
        <f>VLOOKUP($B$10:$B$54,'Summary FOB'!$B$8:$K$37,2,TRUE)</f>
        <v>0</v>
      </c>
      <c r="AI35" s="437">
        <f>VLOOKUP($B$10:$B$54,'Summary FOB'!$B$8:$K$37,3,TRUE)</f>
        <v>0</v>
      </c>
      <c r="AJ35" s="437">
        <f t="shared" si="154"/>
        <v>0</v>
      </c>
      <c r="AK35" s="437">
        <f>VLOOKUP($B$10:$B$54,'Daily Sales'!$B$5:$F$46,3,TRUE)</f>
        <v>165505.47038709672</v>
      </c>
      <c r="AL35" s="437">
        <f ca="1">VLOOKUP($B$10:$B$54,'Daily Sales'!$B$5:$F$46,4,TRUE)</f>
        <v>164645.80200000043</v>
      </c>
      <c r="AM35" s="450">
        <f t="shared" ca="1" si="155"/>
        <v>-859.66838709628792</v>
      </c>
    </row>
    <row r="36" spans="1:39" s="412" customFormat="1" ht="15.75">
      <c r="A36" s="435"/>
      <c r="B36" s="419">
        <f t="shared" si="156"/>
        <v>46043</v>
      </c>
      <c r="C36" s="420" t="str">
        <f t="shared" si="139"/>
        <v>Rab</v>
      </c>
      <c r="D36" s="436">
        <f t="shared" si="140"/>
        <v>117465.64774193549</v>
      </c>
      <c r="E36" s="437">
        <f t="shared" si="141"/>
        <v>122364.04000000001</v>
      </c>
      <c r="F36" s="437">
        <f t="shared" si="142"/>
        <v>4898.3922580645158</v>
      </c>
      <c r="G36" s="437">
        <f>VLOOKUP($B$10:$B$57,'SO MS'!$B$6:$L$49,4,TRUE)</f>
        <v>60000</v>
      </c>
      <c r="H36" s="437">
        <f>VLOOKUP($B$10:$B$57,'Summary sales'!$A$8:$L$58,4,TRUE)+VLOOKUP($B$10:$B$57,'Summary FOB'!$B$8:$K$41,6,TRUE)</f>
        <v>65481.51</v>
      </c>
      <c r="I36" s="437">
        <f t="shared" si="143"/>
        <v>5481.510000000002</v>
      </c>
      <c r="J36" s="437">
        <f>VLOOKUP($B$10:$B$57,'SO MS'!$B$6:$L$49,5,TRUE)</f>
        <v>34560</v>
      </c>
      <c r="K36" s="437">
        <f>VLOOKUP($B$10:$B$57,'Summary sales'!$A$8:$L$58,5,TRUE)+VLOOKUP($B$10:$B$57,'Summary FOB'!$B$8:$K$41,8,TRUE)</f>
        <v>42972.280000000006</v>
      </c>
      <c r="L36" s="437">
        <f t="shared" si="144"/>
        <v>8412.2800000000061</v>
      </c>
      <c r="M36" s="437">
        <f>VLOOKUP($B$10:$B$57,'SO MS'!$B$6:$L$49,6,TRUE)</f>
        <v>10800</v>
      </c>
      <c r="N36" s="437">
        <f>VLOOKUP($B$10:$B$57,'Summary sales'!$A$8:$M$58,8,TRUE)</f>
        <v>0</v>
      </c>
      <c r="O36" s="437">
        <f t="shared" si="145"/>
        <v>-10800</v>
      </c>
      <c r="P36" s="437">
        <f>VLOOKUP($B$10:$B$57,'SO MS'!$B$6:$AS$49,7,TRUE)</f>
        <v>10000</v>
      </c>
      <c r="Q36" s="437">
        <f>VLOOKUP($B$10:$B$57,'Summary sales'!$A$8:$M$58,7,TRUE)</f>
        <v>9404.7000000000007</v>
      </c>
      <c r="R36" s="437">
        <f t="shared" si="146"/>
        <v>-595.29999999999927</v>
      </c>
      <c r="S36" s="437">
        <f>VLOOKUP($B$10:$B$57,'SO MS'!$B$6:$AS$49,8,TRUE)</f>
        <v>0</v>
      </c>
      <c r="T36" s="437">
        <f>VLOOKUP($B$10:$B$57,'Summary sales'!$A$8:$M$58,8,TRUE)</f>
        <v>0</v>
      </c>
      <c r="U36" s="437">
        <f t="shared" si="147"/>
        <v>0</v>
      </c>
      <c r="V36" s="437">
        <f>VLOOKUP($B$10:$B$57,'SO MS'!$B$6:$AS$49,9,TRUE)</f>
        <v>2105.6477419354865</v>
      </c>
      <c r="W36" s="437">
        <f>VLOOKUP($B$10:$B$57,'Summary sales'!$A$8:$M$58,9,TRUE)</f>
        <v>4505.55</v>
      </c>
      <c r="X36" s="437">
        <f t="shared" si="148"/>
        <v>2399.9022580645137</v>
      </c>
      <c r="Y36" s="437">
        <f>VLOOKUP($B$10:$B$57,'SO MS'!$B$6:$AS$49,10,TRUE)</f>
        <v>0</v>
      </c>
      <c r="Z36" s="437">
        <f>VLOOKUP($B$10:$B$57,'Summary sales'!$A$8:$M$58,10,TRUE)</f>
        <v>0</v>
      </c>
      <c r="AA36" s="437">
        <f t="shared" si="149"/>
        <v>0</v>
      </c>
      <c r="AB36" s="437">
        <f>VLOOKUP($B$10:$B$57,'SO MS'!$B$6:$AS$49,11,TRUE)</f>
        <v>0</v>
      </c>
      <c r="AC36" s="437">
        <f>VLOOKUP($B$10:$B$57,'Summary sales'!$A$8:$M$58,11,TRUE)</f>
        <v>0</v>
      </c>
      <c r="AD36" s="437">
        <f t="shared" si="150"/>
        <v>0</v>
      </c>
      <c r="AE36" s="437">
        <f t="shared" si="151"/>
        <v>165505.47038709672</v>
      </c>
      <c r="AF36" s="437">
        <f t="shared" ca="1" si="152"/>
        <v>179984.33899999934</v>
      </c>
      <c r="AG36" s="437">
        <f t="shared" ca="1" si="153"/>
        <v>14478.868612902617</v>
      </c>
      <c r="AH36" s="437">
        <f>VLOOKUP($B$10:$B$54,'Summary FOB'!$B$8:$K$37,2,TRUE)</f>
        <v>0</v>
      </c>
      <c r="AI36" s="437">
        <f>VLOOKUP($B$10:$B$54,'Summary FOB'!$B$8:$K$37,3,TRUE)</f>
        <v>0</v>
      </c>
      <c r="AJ36" s="437">
        <f t="shared" si="154"/>
        <v>0</v>
      </c>
      <c r="AK36" s="437">
        <f>VLOOKUP($B$10:$B$54,'Daily Sales'!$B$5:$F$46,3,TRUE)</f>
        <v>165505.47038709672</v>
      </c>
      <c r="AL36" s="437">
        <f ca="1">VLOOKUP($B$10:$B$54,'Daily Sales'!$B$5:$F$46,4,TRUE)</f>
        <v>179984.33899999934</v>
      </c>
      <c r="AM36" s="450">
        <f t="shared" ca="1" si="155"/>
        <v>14478.868612902617</v>
      </c>
    </row>
    <row r="37" spans="1:39" s="412" customFormat="1" ht="15.75">
      <c r="A37" s="435"/>
      <c r="B37" s="419">
        <f t="shared" si="156"/>
        <v>46044</v>
      </c>
      <c r="C37" s="420" t="str">
        <f t="shared" si="139"/>
        <v>Kam</v>
      </c>
      <c r="D37" s="436">
        <f t="shared" si="140"/>
        <v>117465.64774193549</v>
      </c>
      <c r="E37" s="437">
        <f t="shared" si="141"/>
        <v>141689.48799999684</v>
      </c>
      <c r="F37" s="437">
        <f t="shared" si="142"/>
        <v>24223.840258061347</v>
      </c>
      <c r="G37" s="437">
        <f>VLOOKUP($B$10:$B$57,'SO MS'!$B$6:$L$49,4,TRUE)</f>
        <v>60000</v>
      </c>
      <c r="H37" s="437">
        <f>VLOOKUP($B$10:$B$57,'Summary sales'!$A$8:$L$58,4,TRUE)+VLOOKUP($B$10:$B$57,'Summary FOB'!$B$8:$K$41,6,TRUE)</f>
        <v>76765.31</v>
      </c>
      <c r="I37" s="437">
        <f t="shared" si="143"/>
        <v>16765.309999999998</v>
      </c>
      <c r="J37" s="437">
        <f>VLOOKUP($B$10:$B$57,'SO MS'!$B$6:$L$49,5,TRUE)</f>
        <v>34560</v>
      </c>
      <c r="K37" s="437">
        <f>VLOOKUP($B$10:$B$57,'Summary sales'!$A$8:$L$58,5,TRUE)+VLOOKUP($B$10:$B$57,'Summary FOB'!$B$8:$K$41,8,TRUE)</f>
        <v>49474.410000000011</v>
      </c>
      <c r="L37" s="437">
        <f t="shared" si="144"/>
        <v>14914.410000000011</v>
      </c>
      <c r="M37" s="437">
        <f>VLOOKUP($B$10:$B$57,'SO MS'!$B$6:$L$49,6,TRUE)</f>
        <v>10800</v>
      </c>
      <c r="N37" s="437">
        <f>VLOOKUP($B$10:$B$57,'Summary sales'!$A$8:$M$58,8,TRUE)</f>
        <v>4190.3539999984205</v>
      </c>
      <c r="O37" s="437">
        <f t="shared" si="145"/>
        <v>-6609.6460000015795</v>
      </c>
      <c r="P37" s="437">
        <f>VLOOKUP($B$10:$B$57,'SO MS'!$B$6:$AS$49,7,TRUE)</f>
        <v>10000</v>
      </c>
      <c r="Q37" s="437">
        <f>VLOOKUP($B$10:$B$57,'Summary sales'!$A$8:$M$58,7,TRUE)</f>
        <v>7069.0599999999995</v>
      </c>
      <c r="R37" s="437">
        <f t="shared" si="146"/>
        <v>-2930.9400000000005</v>
      </c>
      <c r="S37" s="437">
        <f>VLOOKUP($B$10:$B$57,'SO MS'!$B$6:$AS$49,8,TRUE)</f>
        <v>0</v>
      </c>
      <c r="T37" s="437">
        <f>VLOOKUP($B$10:$B$57,'Summary sales'!$A$8:$M$58,8,TRUE)</f>
        <v>4190.3539999984205</v>
      </c>
      <c r="U37" s="437">
        <f t="shared" si="147"/>
        <v>4190.3539999984205</v>
      </c>
      <c r="V37" s="437">
        <f>VLOOKUP($B$10:$B$57,'SO MS'!$B$6:$AS$49,9,TRUE)</f>
        <v>2105.6477419354865</v>
      </c>
      <c r="W37" s="437">
        <f>VLOOKUP($B$10:$B$57,'Summary sales'!$A$8:$M$58,9,TRUE)</f>
        <v>0</v>
      </c>
      <c r="X37" s="437">
        <f t="shared" si="148"/>
        <v>-2105.6477419354865</v>
      </c>
      <c r="Y37" s="437">
        <f>VLOOKUP($B$10:$B$57,'SO MS'!$B$6:$AS$49,10,TRUE)</f>
        <v>0</v>
      </c>
      <c r="Z37" s="437">
        <f>VLOOKUP($B$10:$B$57,'Summary sales'!$A$8:$M$58,10,TRUE)</f>
        <v>0</v>
      </c>
      <c r="AA37" s="437">
        <f t="shared" si="149"/>
        <v>0</v>
      </c>
      <c r="AB37" s="437">
        <f>VLOOKUP($B$10:$B$57,'SO MS'!$B$6:$AS$49,11,TRUE)</f>
        <v>0</v>
      </c>
      <c r="AC37" s="437">
        <f>VLOOKUP($B$10:$B$57,'Summary sales'!$A$8:$M$58,11,TRUE)</f>
        <v>0</v>
      </c>
      <c r="AD37" s="437">
        <f t="shared" si="150"/>
        <v>0</v>
      </c>
      <c r="AE37" s="437">
        <f t="shared" si="151"/>
        <v>165505.47038709672</v>
      </c>
      <c r="AF37" s="437">
        <f t="shared" ca="1" si="152"/>
        <v>169295.34799999913</v>
      </c>
      <c r="AG37" s="437">
        <f t="shared" ca="1" si="153"/>
        <v>3789.8776129024045</v>
      </c>
      <c r="AH37" s="437">
        <f>VLOOKUP($B$10:$B$54,'Summary FOB'!$B$8:$K$37,2,TRUE)</f>
        <v>0</v>
      </c>
      <c r="AI37" s="437">
        <f>VLOOKUP($B$10:$B$54,'Summary FOB'!$B$8:$K$37,3,TRUE)</f>
        <v>0</v>
      </c>
      <c r="AJ37" s="437">
        <f t="shared" si="154"/>
        <v>0</v>
      </c>
      <c r="AK37" s="437">
        <f>VLOOKUP($B$10:$B$54,'Daily Sales'!$B$5:$F$46,3,TRUE)</f>
        <v>165505.47038709672</v>
      </c>
      <c r="AL37" s="437">
        <f ca="1">VLOOKUP($B$10:$B$54,'Daily Sales'!$B$5:$F$46,4,TRUE)</f>
        <v>169295.34799999913</v>
      </c>
      <c r="AM37" s="450">
        <f t="shared" ca="1" si="155"/>
        <v>3789.8776129024045</v>
      </c>
    </row>
    <row r="38" spans="1:39" s="412" customFormat="1" ht="15.75">
      <c r="A38" s="435"/>
      <c r="B38" s="419">
        <f t="shared" ref="B38:B40" si="157">B37+1</f>
        <v>46045</v>
      </c>
      <c r="C38" s="420" t="str">
        <f t="shared" ref="C38:C40" si="158">TEXT(B38,"ddd")</f>
        <v>Jum</v>
      </c>
      <c r="D38" s="436">
        <f t="shared" ref="D38:D40" si="159">SUMIF($G$9:$AD$9,$D$9,G38:AD38)</f>
        <v>117465.64774193549</v>
      </c>
      <c r="E38" s="437">
        <f t="shared" ref="E38:E40" si="160">SUMIF($G$9:$AD$9,$E$9,G38:AD38)</f>
        <v>138244.84200000152</v>
      </c>
      <c r="F38" s="437">
        <f t="shared" ref="F38:F40" si="161">E38-D38</f>
        <v>20779.194258066025</v>
      </c>
      <c r="G38" s="437">
        <f>VLOOKUP($B$10:$B$57,'SO MS'!$B$6:$L$49,4,TRUE)</f>
        <v>60000</v>
      </c>
      <c r="H38" s="437">
        <f>VLOOKUP($B$10:$B$57,'Summary sales'!$A$8:$L$58,4,TRUE)+VLOOKUP($B$10:$B$57,'Summary FOB'!$B$8:$K$41,6,TRUE)</f>
        <v>71127.700000000012</v>
      </c>
      <c r="I38" s="437">
        <f t="shared" ref="I38:I40" si="162">H38-G38</f>
        <v>11127.700000000012</v>
      </c>
      <c r="J38" s="437">
        <f>VLOOKUP($B$10:$B$57,'SO MS'!$B$6:$L$49,5,TRUE)</f>
        <v>34560</v>
      </c>
      <c r="K38" s="437">
        <f>VLOOKUP($B$10:$B$57,'Summary sales'!$A$8:$L$58,5,TRUE)+VLOOKUP($B$10:$B$57,'Summary FOB'!$B$8:$K$41,8,TRUE)</f>
        <v>44665.31</v>
      </c>
      <c r="L38" s="437">
        <f t="shared" ref="L38:L40" si="163">K38-J38</f>
        <v>10105.309999999998</v>
      </c>
      <c r="M38" s="437">
        <f>VLOOKUP($B$10:$B$57,'SO MS'!$B$6:$L$49,6,TRUE)</f>
        <v>10800</v>
      </c>
      <c r="N38" s="437">
        <f>VLOOKUP($B$10:$B$57,'Summary sales'!$A$8:$M$58,8,TRUE)</f>
        <v>8762.64100000076</v>
      </c>
      <c r="O38" s="437">
        <f t="shared" ref="O38:O40" si="164">N38-M38</f>
        <v>-2037.35899999924</v>
      </c>
      <c r="P38" s="437">
        <f>VLOOKUP($B$10:$B$57,'SO MS'!$B$6:$AS$49,7,TRUE)</f>
        <v>10000</v>
      </c>
      <c r="Q38" s="437">
        <f>VLOOKUP($B$10:$B$57,'Summary sales'!$A$8:$M$58,7,TRUE)</f>
        <v>4926.55</v>
      </c>
      <c r="R38" s="437">
        <f t="shared" ref="R38:R40" si="165">Q38-P38</f>
        <v>-5073.45</v>
      </c>
      <c r="S38" s="437">
        <f>VLOOKUP($B$10:$B$57,'SO MS'!$B$6:$AS$49,8,TRUE)</f>
        <v>0</v>
      </c>
      <c r="T38" s="437">
        <f>VLOOKUP($B$10:$B$57,'Summary sales'!$A$8:$M$58,8,TRUE)</f>
        <v>8762.64100000076</v>
      </c>
      <c r="U38" s="437">
        <f t="shared" ref="U38:U40" si="166">T38-S38</f>
        <v>8762.64100000076</v>
      </c>
      <c r="V38" s="437">
        <f>VLOOKUP($B$10:$B$57,'SO MS'!$B$6:$AS$49,9,TRUE)</f>
        <v>2105.6477419354865</v>
      </c>
      <c r="W38" s="437">
        <f>VLOOKUP($B$10:$B$57,'Summary sales'!$A$8:$M$58,9,TRUE)</f>
        <v>0</v>
      </c>
      <c r="X38" s="437">
        <f t="shared" ref="X38:X40" si="167">W38-V38</f>
        <v>-2105.6477419354865</v>
      </c>
      <c r="Y38" s="437">
        <f>VLOOKUP($B$10:$B$57,'SO MS'!$B$6:$AS$49,10,TRUE)</f>
        <v>0</v>
      </c>
      <c r="Z38" s="437">
        <f>VLOOKUP($B$10:$B$57,'Summary sales'!$A$8:$M$58,10,TRUE)</f>
        <v>0</v>
      </c>
      <c r="AA38" s="437">
        <f t="shared" ref="AA38:AA40" si="168">Z38-Y38</f>
        <v>0</v>
      </c>
      <c r="AB38" s="437">
        <f>VLOOKUP($B$10:$B$57,'SO MS'!$B$6:$AS$49,11,TRUE)</f>
        <v>0</v>
      </c>
      <c r="AC38" s="437">
        <f>VLOOKUP($B$10:$B$57,'Summary sales'!$A$8:$M$58,11,TRUE)</f>
        <v>0</v>
      </c>
      <c r="AD38" s="437">
        <f t="shared" ref="AD38:AD40" si="169">AC38-AB38</f>
        <v>0</v>
      </c>
      <c r="AE38" s="437">
        <f t="shared" ref="AE38:AE40" si="170">SUMIF($AH$9:$AM$9,$AE$9,AH38:AM38)</f>
        <v>165505.47038709672</v>
      </c>
      <c r="AF38" s="437">
        <f t="shared" ref="AF38:AF40" ca="1" si="171">SUMIF($AH$9:$AM$9,$AF$9,AH38:AM38)</f>
        <v>158725.76200000188</v>
      </c>
      <c r="AG38" s="437">
        <f t="shared" ref="AG38:AG40" ca="1" si="172">AF38-AE38</f>
        <v>-6779.7083870948409</v>
      </c>
      <c r="AH38" s="437">
        <f>VLOOKUP($B$10:$B$54,'Summary FOB'!$B$8:$K$37,2,TRUE)</f>
        <v>0</v>
      </c>
      <c r="AI38" s="437">
        <f>VLOOKUP($B$10:$B$54,'Summary FOB'!$B$8:$K$37,3,TRUE)</f>
        <v>0</v>
      </c>
      <c r="AJ38" s="437">
        <f t="shared" ref="AJ38:AJ40" si="173">AI38-AH38</f>
        <v>0</v>
      </c>
      <c r="AK38" s="437">
        <f>VLOOKUP($B$10:$B$54,'Daily Sales'!$B$5:$F$46,3,TRUE)</f>
        <v>165505.47038709672</v>
      </c>
      <c r="AL38" s="437">
        <f ca="1">VLOOKUP($B$10:$B$54,'Daily Sales'!$B$5:$F$46,4,TRUE)</f>
        <v>158725.76200000188</v>
      </c>
      <c r="AM38" s="450">
        <f t="shared" ref="AM38:AM40" ca="1" si="174">AL38-AK38</f>
        <v>-6779.7083870948409</v>
      </c>
    </row>
    <row r="39" spans="1:39" s="410" customFormat="1" ht="15.75">
      <c r="A39" s="424"/>
      <c r="B39" s="425">
        <f t="shared" si="157"/>
        <v>46046</v>
      </c>
      <c r="C39" s="426" t="str">
        <f t="shared" si="158"/>
        <v>Sab</v>
      </c>
      <c r="D39" s="427">
        <f t="shared" si="159"/>
        <v>117465.64774193549</v>
      </c>
      <c r="E39" s="428">
        <f t="shared" si="160"/>
        <v>132529.87</v>
      </c>
      <c r="F39" s="428">
        <f t="shared" si="161"/>
        <v>15064.222258064503</v>
      </c>
      <c r="G39" s="428">
        <f>VLOOKUP($B$10:$B$57,'SO MS'!$B$6:$L$49,4,TRUE)</f>
        <v>60000</v>
      </c>
      <c r="H39" s="428">
        <f>VLOOKUP($B$10:$B$57,'Summary sales'!$A$8:$L$58,4,TRUE)+VLOOKUP($B$10:$B$57,'Summary FOB'!$B$8:$K$41,6,TRUE)</f>
        <v>68828.680000000008</v>
      </c>
      <c r="I39" s="428">
        <f t="shared" si="162"/>
        <v>8828.6800000000076</v>
      </c>
      <c r="J39" s="428">
        <f>VLOOKUP($B$10:$B$57,'SO MS'!$B$6:$L$49,5,TRUE)</f>
        <v>34560</v>
      </c>
      <c r="K39" s="428">
        <f>VLOOKUP($B$10:$B$57,'Summary sales'!$A$8:$L$58,5,TRUE)+VLOOKUP($B$10:$B$57,'Summary FOB'!$B$8:$K$41,8,TRUE)</f>
        <v>48436.28</v>
      </c>
      <c r="L39" s="428">
        <f t="shared" si="163"/>
        <v>13876.279999999999</v>
      </c>
      <c r="M39" s="428">
        <f>VLOOKUP($B$10:$B$57,'SO MS'!$B$6:$L$49,6,TRUE)</f>
        <v>10800</v>
      </c>
      <c r="N39" s="428">
        <f>VLOOKUP($B$10:$B$57,'Summary sales'!$A$8:$M$58,8,TRUE)</f>
        <v>0</v>
      </c>
      <c r="O39" s="428">
        <f t="shared" si="164"/>
        <v>-10800</v>
      </c>
      <c r="P39" s="428">
        <f>VLOOKUP($B$10:$B$57,'SO MS'!$B$6:$AS$49,7,TRUE)</f>
        <v>10000</v>
      </c>
      <c r="Q39" s="428">
        <f>VLOOKUP($B$10:$B$57,'Summary sales'!$A$8:$M$58,7,TRUE)</f>
        <v>15264.91</v>
      </c>
      <c r="R39" s="428">
        <f t="shared" si="165"/>
        <v>5264.91</v>
      </c>
      <c r="S39" s="428">
        <f>VLOOKUP($B$10:$B$57,'SO MS'!$B$6:$AS$49,8,TRUE)</f>
        <v>0</v>
      </c>
      <c r="T39" s="428">
        <f>VLOOKUP($B$10:$B$57,'Summary sales'!$A$8:$M$58,8,TRUE)</f>
        <v>0</v>
      </c>
      <c r="U39" s="428">
        <f t="shared" si="166"/>
        <v>0</v>
      </c>
      <c r="V39" s="428">
        <f>VLOOKUP($B$10:$B$57,'SO MS'!$B$6:$AS$49,9,TRUE)</f>
        <v>2105.6477419354865</v>
      </c>
      <c r="W39" s="428">
        <f>VLOOKUP($B$10:$B$57,'Summary sales'!$A$8:$M$58,9,TRUE)</f>
        <v>0</v>
      </c>
      <c r="X39" s="428">
        <f t="shared" si="167"/>
        <v>-2105.6477419354865</v>
      </c>
      <c r="Y39" s="428">
        <f>VLOOKUP($B$10:$B$57,'SO MS'!$B$6:$AS$49,10,TRUE)</f>
        <v>0</v>
      </c>
      <c r="Z39" s="428">
        <f>VLOOKUP($B$10:$B$57,'Summary sales'!$A$8:$M$58,10,TRUE)</f>
        <v>0</v>
      </c>
      <c r="AA39" s="428">
        <f t="shared" si="168"/>
        <v>0</v>
      </c>
      <c r="AB39" s="428">
        <f>VLOOKUP($B$10:$B$57,'SO MS'!$B$6:$AS$49,11,TRUE)</f>
        <v>0</v>
      </c>
      <c r="AC39" s="428">
        <f>VLOOKUP($B$10:$B$57,'Summary sales'!$A$8:$M$58,11,TRUE)</f>
        <v>0</v>
      </c>
      <c r="AD39" s="428">
        <f t="shared" si="169"/>
        <v>0</v>
      </c>
      <c r="AE39" s="428">
        <f t="shared" si="170"/>
        <v>165505.47038709672</v>
      </c>
      <c r="AF39" s="428">
        <f t="shared" ca="1" si="171"/>
        <v>135671.04299999512</v>
      </c>
      <c r="AG39" s="428">
        <f t="shared" ca="1" si="172"/>
        <v>-29834.427387101605</v>
      </c>
      <c r="AH39" s="428">
        <f>VLOOKUP($B$10:$B$54,'Summary FOB'!$B$8:$K$37,2,TRUE)</f>
        <v>0</v>
      </c>
      <c r="AI39" s="428">
        <f>VLOOKUP($B$10:$B$54,'Summary FOB'!$B$8:$K$37,3,TRUE)</f>
        <v>0</v>
      </c>
      <c r="AJ39" s="428">
        <f t="shared" si="173"/>
        <v>0</v>
      </c>
      <c r="AK39" s="428">
        <f>VLOOKUP($B$10:$B$54,'Daily Sales'!$B$5:$F$46,3,TRUE)</f>
        <v>165505.47038709672</v>
      </c>
      <c r="AL39" s="428">
        <f ca="1">VLOOKUP($B$10:$B$54,'Daily Sales'!$B$5:$F$46,4,TRUE)</f>
        <v>135671.04299999512</v>
      </c>
      <c r="AM39" s="448">
        <f t="shared" ca="1" si="174"/>
        <v>-29834.427387101605</v>
      </c>
    </row>
    <row r="40" spans="1:39" s="410" customFormat="1" ht="15.75">
      <c r="A40" s="424"/>
      <c r="B40" s="425">
        <f t="shared" si="157"/>
        <v>46047</v>
      </c>
      <c r="C40" s="426" t="str">
        <f t="shared" si="158"/>
        <v>Mgg</v>
      </c>
      <c r="D40" s="427">
        <f t="shared" si="159"/>
        <v>117465.64774193549</v>
      </c>
      <c r="E40" s="428">
        <f t="shared" si="160"/>
        <v>133645.88</v>
      </c>
      <c r="F40" s="428">
        <f t="shared" si="161"/>
        <v>16180.232258064512</v>
      </c>
      <c r="G40" s="428">
        <f>VLOOKUP($B$10:$B$57,'SO MS'!$B$6:$L$49,4,TRUE)</f>
        <v>60000</v>
      </c>
      <c r="H40" s="428">
        <f>VLOOKUP($B$10:$B$57,'Summary sales'!$A$8:$L$58,4,TRUE)+VLOOKUP($B$10:$B$57,'Summary FOB'!$B$8:$K$41,6,TRUE)</f>
        <v>72663.19</v>
      </c>
      <c r="I40" s="428">
        <f t="shared" si="162"/>
        <v>12663.190000000002</v>
      </c>
      <c r="J40" s="428">
        <f>VLOOKUP($B$10:$B$57,'SO MS'!$B$6:$L$49,5,TRUE)</f>
        <v>34560</v>
      </c>
      <c r="K40" s="428">
        <f>VLOOKUP($B$10:$B$57,'Summary sales'!$A$8:$L$58,5,TRUE)+VLOOKUP($B$10:$B$57,'Summary FOB'!$B$8:$K$41,8,TRUE)</f>
        <v>49016.740000000005</v>
      </c>
      <c r="L40" s="428">
        <f t="shared" si="163"/>
        <v>14456.740000000005</v>
      </c>
      <c r="M40" s="428">
        <f>VLOOKUP($B$10:$B$57,'SO MS'!$B$6:$L$49,6,TRUE)</f>
        <v>10800</v>
      </c>
      <c r="N40" s="428">
        <f>VLOOKUP($B$10:$B$57,'Summary sales'!$A$8:$M$58,8,TRUE)</f>
        <v>0</v>
      </c>
      <c r="O40" s="428">
        <f t="shared" si="164"/>
        <v>-10800</v>
      </c>
      <c r="P40" s="428">
        <f>VLOOKUP($B$10:$B$57,'SO MS'!$B$6:$AS$49,7,TRUE)</f>
        <v>10000</v>
      </c>
      <c r="Q40" s="428">
        <f>VLOOKUP($B$10:$B$57,'Summary sales'!$A$8:$M$58,7,TRUE)</f>
        <v>11965.95</v>
      </c>
      <c r="R40" s="428">
        <f t="shared" si="165"/>
        <v>1965.9500000000007</v>
      </c>
      <c r="S40" s="428">
        <f>VLOOKUP($B$10:$B$57,'SO MS'!$B$6:$AS$49,8,TRUE)</f>
        <v>0</v>
      </c>
      <c r="T40" s="428">
        <f>VLOOKUP($B$10:$B$57,'Summary sales'!$A$8:$M$58,8,TRUE)</f>
        <v>0</v>
      </c>
      <c r="U40" s="428">
        <f t="shared" si="166"/>
        <v>0</v>
      </c>
      <c r="V40" s="428">
        <f>VLOOKUP($B$10:$B$57,'SO MS'!$B$6:$AS$49,9,TRUE)</f>
        <v>2105.6477419354865</v>
      </c>
      <c r="W40" s="428">
        <f>VLOOKUP($B$10:$B$57,'Summary sales'!$A$8:$M$58,9,TRUE)</f>
        <v>0</v>
      </c>
      <c r="X40" s="428">
        <f t="shared" si="167"/>
        <v>-2105.6477419354865</v>
      </c>
      <c r="Y40" s="428">
        <f>VLOOKUP($B$10:$B$57,'SO MS'!$B$6:$AS$49,10,TRUE)</f>
        <v>0</v>
      </c>
      <c r="Z40" s="428">
        <f>VLOOKUP($B$10:$B$57,'Summary sales'!$A$8:$M$58,10,TRUE)</f>
        <v>0</v>
      </c>
      <c r="AA40" s="428">
        <f t="shared" si="168"/>
        <v>0</v>
      </c>
      <c r="AB40" s="428">
        <f>VLOOKUP($B$10:$B$57,'SO MS'!$B$6:$AS$49,11,TRUE)</f>
        <v>0</v>
      </c>
      <c r="AC40" s="428">
        <f>VLOOKUP($B$10:$B$57,'Summary sales'!$A$8:$M$58,11,TRUE)</f>
        <v>0</v>
      </c>
      <c r="AD40" s="428">
        <f t="shared" si="169"/>
        <v>0</v>
      </c>
      <c r="AE40" s="428">
        <f t="shared" si="170"/>
        <v>165505.47038709672</v>
      </c>
      <c r="AF40" s="428">
        <f t="shared" ca="1" si="171"/>
        <v>116963.49200000652</v>
      </c>
      <c r="AG40" s="428">
        <f t="shared" ca="1" si="172"/>
        <v>-48541.978387090203</v>
      </c>
      <c r="AH40" s="428">
        <f>VLOOKUP($B$10:$B$54,'Summary FOB'!$B$8:$K$37,2,TRUE)</f>
        <v>0</v>
      </c>
      <c r="AI40" s="428">
        <f>VLOOKUP($B$10:$B$54,'Summary FOB'!$B$8:$K$37,3,TRUE)</f>
        <v>0</v>
      </c>
      <c r="AJ40" s="428">
        <f t="shared" si="173"/>
        <v>0</v>
      </c>
      <c r="AK40" s="428">
        <f>VLOOKUP($B$10:$B$54,'Daily Sales'!$B$5:$F$46,3,TRUE)</f>
        <v>165505.47038709672</v>
      </c>
      <c r="AL40" s="428">
        <f ca="1">VLOOKUP($B$10:$B$54,'Daily Sales'!$B$5:$F$46,4,TRUE)</f>
        <v>116963.49200000652</v>
      </c>
      <c r="AM40" s="448">
        <f t="shared" ca="1" si="174"/>
        <v>-48541.978387090203</v>
      </c>
    </row>
    <row r="41" spans="1:39" s="381" customFormat="1" ht="15.75">
      <c r="A41" s="429"/>
      <c r="B41" s="430" t="s">
        <v>18</v>
      </c>
      <c r="C41" s="420"/>
      <c r="D41" s="431">
        <f>SUM(D34:D40)</f>
        <v>822259.53419354837</v>
      </c>
      <c r="E41" s="431">
        <f t="shared" ref="E41:AM41" si="175">SUM(E34:E40)</f>
        <v>938280.0299999984</v>
      </c>
      <c r="F41" s="431">
        <f t="shared" si="175"/>
        <v>116020.49580644989</v>
      </c>
      <c r="G41" s="431">
        <f t="shared" si="175"/>
        <v>420000</v>
      </c>
      <c r="H41" s="431">
        <f t="shared" si="175"/>
        <v>496563.72</v>
      </c>
      <c r="I41" s="431">
        <f t="shared" si="175"/>
        <v>76563.72</v>
      </c>
      <c r="J41" s="431">
        <f t="shared" si="175"/>
        <v>241920</v>
      </c>
      <c r="K41" s="431">
        <f t="shared" si="175"/>
        <v>328396.52</v>
      </c>
      <c r="L41" s="431">
        <f t="shared" si="175"/>
        <v>86476.52</v>
      </c>
      <c r="M41" s="431">
        <f t="shared" si="175"/>
        <v>75600</v>
      </c>
      <c r="N41" s="431">
        <f t="shared" si="175"/>
        <v>12952.99499999918</v>
      </c>
      <c r="O41" s="431">
        <f t="shared" si="175"/>
        <v>-62647.00500000082</v>
      </c>
      <c r="P41" s="431">
        <f t="shared" si="175"/>
        <v>70000</v>
      </c>
      <c r="Q41" s="431">
        <f t="shared" si="175"/>
        <v>75388.81</v>
      </c>
      <c r="R41" s="431">
        <f t="shared" si="175"/>
        <v>5388.81</v>
      </c>
      <c r="S41" s="431">
        <f t="shared" si="175"/>
        <v>0</v>
      </c>
      <c r="T41" s="431">
        <f t="shared" si="175"/>
        <v>12952.99499999918</v>
      </c>
      <c r="U41" s="431">
        <f t="shared" si="175"/>
        <v>12952.99499999918</v>
      </c>
      <c r="V41" s="431">
        <f t="shared" si="175"/>
        <v>14739.534193548407</v>
      </c>
      <c r="W41" s="431">
        <f t="shared" si="175"/>
        <v>12024.99</v>
      </c>
      <c r="X41" s="431">
        <f t="shared" si="175"/>
        <v>-2714.544193548405</v>
      </c>
      <c r="Y41" s="431">
        <f t="shared" si="175"/>
        <v>0</v>
      </c>
      <c r="Z41" s="431">
        <f t="shared" si="175"/>
        <v>0</v>
      </c>
      <c r="AA41" s="431">
        <f t="shared" si="175"/>
        <v>0</v>
      </c>
      <c r="AB41" s="431">
        <f t="shared" si="175"/>
        <v>0</v>
      </c>
      <c r="AC41" s="431">
        <f t="shared" si="175"/>
        <v>0</v>
      </c>
      <c r="AD41" s="431">
        <f t="shared" si="175"/>
        <v>0</v>
      </c>
      <c r="AE41" s="431">
        <f t="shared" si="175"/>
        <v>1158538.292709677</v>
      </c>
      <c r="AF41" s="431">
        <f t="shared" ca="1" si="175"/>
        <v>1105881.746999999</v>
      </c>
      <c r="AG41" s="431">
        <f t="shared" ca="1" si="175"/>
        <v>-52656.545709677885</v>
      </c>
      <c r="AH41" s="431">
        <f t="shared" si="175"/>
        <v>0</v>
      </c>
      <c r="AI41" s="431">
        <f t="shared" si="175"/>
        <v>0</v>
      </c>
      <c r="AJ41" s="431">
        <f t="shared" si="175"/>
        <v>0</v>
      </c>
      <c r="AK41" s="431">
        <f t="shared" si="175"/>
        <v>1158538.292709677</v>
      </c>
      <c r="AL41" s="431">
        <f t="shared" ca="1" si="175"/>
        <v>1105881.746999999</v>
      </c>
      <c r="AM41" s="431">
        <f t="shared" ca="1" si="175"/>
        <v>-52656.545709677885</v>
      </c>
    </row>
    <row r="42" spans="1:39" s="411" customFormat="1" ht="15.75">
      <c r="A42" s="432"/>
      <c r="B42" s="419"/>
      <c r="C42" s="420"/>
      <c r="D42" s="433"/>
      <c r="E42" s="434"/>
      <c r="F42" s="434"/>
      <c r="G42" s="434"/>
      <c r="H42" s="434"/>
      <c r="I42" s="434"/>
      <c r="J42" s="434"/>
      <c r="K42" s="434"/>
      <c r="L42" s="434"/>
      <c r="M42" s="434"/>
      <c r="N42" s="434"/>
      <c r="O42" s="434"/>
      <c r="P42" s="434"/>
      <c r="Q42" s="434"/>
      <c r="R42" s="434"/>
      <c r="S42" s="434"/>
      <c r="T42" s="434"/>
      <c r="U42" s="434"/>
      <c r="V42" s="434"/>
      <c r="W42" s="434"/>
      <c r="X42" s="434"/>
      <c r="Y42" s="434"/>
      <c r="Z42" s="434"/>
      <c r="AA42" s="434"/>
      <c r="AB42" s="434"/>
      <c r="AC42" s="434"/>
      <c r="AD42" s="434"/>
      <c r="AE42" s="434"/>
      <c r="AF42" s="434"/>
      <c r="AG42" s="434"/>
      <c r="AH42" s="434"/>
      <c r="AI42" s="434"/>
      <c r="AJ42" s="434"/>
      <c r="AK42" s="434"/>
      <c r="AL42" s="434"/>
      <c r="AM42" s="449"/>
    </row>
    <row r="43" spans="1:39" s="412" customFormat="1" ht="15.75">
      <c r="A43" s="435"/>
      <c r="B43" s="419">
        <f>B40+1</f>
        <v>46048</v>
      </c>
      <c r="C43" s="420" t="str">
        <f t="shared" ref="C43:C45" si="176">TEXT(B43,"ddd")</f>
        <v>Sen</v>
      </c>
      <c r="D43" s="436">
        <f t="shared" ref="D43:D45" si="177">SUMIF($G$9:$AD$9,$D$9,G43:AD43)</f>
        <v>117465.64774193549</v>
      </c>
      <c r="E43" s="437">
        <f t="shared" ref="E43:E45" si="178">SUMIF($G$9:$AD$9,$E$9,G43:AD43)</f>
        <v>138741.85400000337</v>
      </c>
      <c r="F43" s="437">
        <f t="shared" ref="F43:F45" si="179">E43-D43</f>
        <v>21276.206258067876</v>
      </c>
      <c r="G43" s="437">
        <f>VLOOKUP($B$10:$B$57,'SO MS'!$B$6:$L$49,4,TRUE)</f>
        <v>60000</v>
      </c>
      <c r="H43" s="437">
        <f>VLOOKUP($B$10:$B$57,'Summary sales'!$A$8:$L$58,4,TRUE)+VLOOKUP($B$10:$B$57,'Summary FOB'!$B$8:$K$41,6,TRUE)</f>
        <v>68812.820000000007</v>
      </c>
      <c r="I43" s="437">
        <f t="shared" ref="I43:I45" si="180">H43-G43</f>
        <v>8812.820000000007</v>
      </c>
      <c r="J43" s="437">
        <f>VLOOKUP($B$10:$B$57,'SO MS'!$B$6:$L$49,5,TRUE)</f>
        <v>34560</v>
      </c>
      <c r="K43" s="437">
        <f>VLOOKUP($B$10:$B$57,'Summary sales'!$A$8:$L$58,5,TRUE)+VLOOKUP($B$10:$B$57,'Summary FOB'!$B$8:$K$41,8,TRUE)</f>
        <v>47569.700000000004</v>
      </c>
      <c r="L43" s="437">
        <f t="shared" ref="L43:L45" si="181">K43-J43</f>
        <v>13009.700000000004</v>
      </c>
      <c r="M43" s="437">
        <f>VLOOKUP($B$10:$B$57,'SO MS'!$B$6:$L$49,6,TRUE)</f>
        <v>10800</v>
      </c>
      <c r="N43" s="437">
        <f>VLOOKUP($B$10:$B$57,'Summary sales'!$A$8:$M$58,8,TRUE)</f>
        <v>4956.8170000016689</v>
      </c>
      <c r="O43" s="437">
        <f t="shared" ref="O43:O45" si="182">N43-M43</f>
        <v>-5843.1829999983311</v>
      </c>
      <c r="P43" s="437">
        <f>VLOOKUP($B$10:$B$57,'SO MS'!$B$6:$AS$49,7,TRUE)</f>
        <v>10000</v>
      </c>
      <c r="Q43" s="437">
        <f>VLOOKUP($B$10:$B$57,'Summary sales'!$A$8:$M$58,7,TRUE)</f>
        <v>12445.7</v>
      </c>
      <c r="R43" s="437">
        <f t="shared" ref="R43:R45" si="183">Q43-P43</f>
        <v>2445.7000000000007</v>
      </c>
      <c r="S43" s="437">
        <f>VLOOKUP($B$10:$B$57,'SO MS'!$B$6:$AS$49,8,TRUE)</f>
        <v>0</v>
      </c>
      <c r="T43" s="437">
        <f>VLOOKUP($B$10:$B$57,'Summary sales'!$A$8:$M$58,8,TRUE)</f>
        <v>4956.8170000016689</v>
      </c>
      <c r="U43" s="437">
        <f t="shared" ref="U43:U45" si="184">T43-S43</f>
        <v>4956.8170000016689</v>
      </c>
      <c r="V43" s="437">
        <f>VLOOKUP($B$10:$B$57,'SO MS'!$B$6:$AS$49,9,TRUE)</f>
        <v>2105.6477419354865</v>
      </c>
      <c r="W43" s="437">
        <f>VLOOKUP($B$10:$B$57,'Summary sales'!$A$8:$M$58,9,TRUE)</f>
        <v>0</v>
      </c>
      <c r="X43" s="437">
        <f t="shared" ref="X43:X45" si="185">W43-V43</f>
        <v>-2105.6477419354865</v>
      </c>
      <c r="Y43" s="437">
        <f>VLOOKUP($B$10:$B$57,'SO MS'!$B$6:$AS$49,10,TRUE)</f>
        <v>0</v>
      </c>
      <c r="Z43" s="437">
        <f>VLOOKUP($B$10:$B$57,'Summary sales'!$A$8:$M$58,10,TRUE)</f>
        <v>0</v>
      </c>
      <c r="AA43" s="437">
        <f t="shared" ref="AA43:AA45" si="186">Z43-Y43</f>
        <v>0</v>
      </c>
      <c r="AB43" s="437">
        <f>VLOOKUP($B$10:$B$57,'SO MS'!$B$6:$AS$49,11,TRUE)</f>
        <v>0</v>
      </c>
      <c r="AC43" s="437">
        <f>VLOOKUP($B$10:$B$57,'Summary sales'!$A$8:$M$58,11,TRUE)</f>
        <v>0</v>
      </c>
      <c r="AD43" s="437">
        <f t="shared" ref="AD43:AD45" si="187">AC43-AB43</f>
        <v>0</v>
      </c>
      <c r="AE43" s="437">
        <f t="shared" ref="AE43:AE45" si="188">SUMIF($AH$9:$AM$9,$AE$9,AH43:AM43)</f>
        <v>165505.47038709672</v>
      </c>
      <c r="AF43" s="437">
        <f t="shared" ref="AF43:AF45" ca="1" si="189">SUMIF($AH$9:$AM$9,$AF$9,AH43:AM43)</f>
        <v>170698.25599999705</v>
      </c>
      <c r="AG43" s="437">
        <f t="shared" ref="AG43:AG45" ca="1" si="190">AF43-AE43</f>
        <v>5192.7856129003339</v>
      </c>
      <c r="AH43" s="437">
        <f>VLOOKUP($B$10:$B$54,'Summary FOB'!$B$8:$K$37,2,TRUE)</f>
        <v>0</v>
      </c>
      <c r="AI43" s="437">
        <f>VLOOKUP($B$10:$B$54,'Summary FOB'!$B$8:$K$37,3,TRUE)</f>
        <v>0</v>
      </c>
      <c r="AJ43" s="437">
        <f t="shared" ref="AJ43:AJ45" si="191">AI43-AH43</f>
        <v>0</v>
      </c>
      <c r="AK43" s="437">
        <f>VLOOKUP($B$10:$B$54,'Daily Sales'!$B$5:$F$46,3,TRUE)</f>
        <v>165505.47038709672</v>
      </c>
      <c r="AL43" s="437">
        <f ca="1">VLOOKUP($B$10:$B$54,'Daily Sales'!$B$5:$F$46,4,TRUE)</f>
        <v>170698.25599999705</v>
      </c>
      <c r="AM43" s="450">
        <f t="shared" ref="AM43:AM45" ca="1" si="192">AL43-AK43</f>
        <v>5192.7856129003339</v>
      </c>
    </row>
    <row r="44" spans="1:39" s="412" customFormat="1" ht="15.75">
      <c r="A44" s="435"/>
      <c r="B44" s="419">
        <f t="shared" ref="B44:B45" si="193">B43+1</f>
        <v>46049</v>
      </c>
      <c r="C44" s="420" t="str">
        <f t="shared" si="176"/>
        <v>Sel</v>
      </c>
      <c r="D44" s="436">
        <f t="shared" si="177"/>
        <v>117465.64774193549</v>
      </c>
      <c r="E44" s="437">
        <f t="shared" si="178"/>
        <v>127851.37000000001</v>
      </c>
      <c r="F44" s="437">
        <f t="shared" si="179"/>
        <v>10385.722258064518</v>
      </c>
      <c r="G44" s="437">
        <f>VLOOKUP($B$10:$B$57,'SO MS'!$B$6:$L$49,4,TRUE)</f>
        <v>60000</v>
      </c>
      <c r="H44" s="437">
        <f>VLOOKUP($B$10:$B$57,'Summary sales'!$A$8:$L$58,4,TRUE)+VLOOKUP($B$10:$B$57,'Summary FOB'!$B$8:$K$41,6,TRUE)</f>
        <v>73212.070000000007</v>
      </c>
      <c r="I44" s="437">
        <f t="shared" si="180"/>
        <v>13212.070000000007</v>
      </c>
      <c r="J44" s="437">
        <f>VLOOKUP($B$10:$B$57,'SO MS'!$B$6:$L$49,5,TRUE)</f>
        <v>34560</v>
      </c>
      <c r="K44" s="437">
        <f>VLOOKUP($B$10:$B$57,'Summary sales'!$A$8:$L$58,5,TRUE)+VLOOKUP($B$10:$B$57,'Summary FOB'!$B$8:$K$41,8,TRUE)</f>
        <v>52486.64</v>
      </c>
      <c r="L44" s="437">
        <f t="shared" si="181"/>
        <v>17926.64</v>
      </c>
      <c r="M44" s="437">
        <f>VLOOKUP($B$10:$B$57,'SO MS'!$B$6:$L$49,6,TRUE)</f>
        <v>10800</v>
      </c>
      <c r="N44" s="437">
        <f>VLOOKUP($B$10:$B$57,'Summary sales'!$A$8:$M$58,8,TRUE)</f>
        <v>0</v>
      </c>
      <c r="O44" s="437">
        <f t="shared" si="182"/>
        <v>-10800</v>
      </c>
      <c r="P44" s="437">
        <f>VLOOKUP($B$10:$B$57,'SO MS'!$B$6:$AS$49,7,TRUE)</f>
        <v>10000</v>
      </c>
      <c r="Q44" s="437">
        <f>VLOOKUP($B$10:$B$57,'Summary sales'!$A$8:$M$58,7,TRUE)</f>
        <v>2152.66</v>
      </c>
      <c r="R44" s="437">
        <f t="shared" si="183"/>
        <v>-7847.34</v>
      </c>
      <c r="S44" s="437">
        <f>VLOOKUP($B$10:$B$57,'SO MS'!$B$6:$AS$49,8,TRUE)</f>
        <v>0</v>
      </c>
      <c r="T44" s="437">
        <f>VLOOKUP($B$10:$B$57,'Summary sales'!$A$8:$M$58,8,TRUE)</f>
        <v>0</v>
      </c>
      <c r="U44" s="437">
        <f t="shared" si="184"/>
        <v>0</v>
      </c>
      <c r="V44" s="437">
        <f>VLOOKUP($B$10:$B$57,'SO MS'!$B$6:$AS$49,9,TRUE)</f>
        <v>2105.6477419354865</v>
      </c>
      <c r="W44" s="437">
        <f>VLOOKUP($B$10:$B$57,'Summary sales'!$A$8:$M$58,9,TRUE)</f>
        <v>0</v>
      </c>
      <c r="X44" s="437">
        <f t="shared" si="185"/>
        <v>-2105.6477419354865</v>
      </c>
      <c r="Y44" s="437">
        <f>VLOOKUP($B$10:$B$57,'SO MS'!$B$6:$AS$49,10,TRUE)</f>
        <v>0</v>
      </c>
      <c r="Z44" s="437">
        <f>VLOOKUP($B$10:$B$57,'Summary sales'!$A$8:$M$58,10,TRUE)</f>
        <v>0</v>
      </c>
      <c r="AA44" s="437">
        <f t="shared" si="186"/>
        <v>0</v>
      </c>
      <c r="AB44" s="437">
        <f>VLOOKUP($B$10:$B$57,'SO MS'!$B$6:$AS$49,11,TRUE)</f>
        <v>0</v>
      </c>
      <c r="AC44" s="437">
        <f>VLOOKUP($B$10:$B$57,'Summary sales'!$A$8:$M$58,11,TRUE)</f>
        <v>0</v>
      </c>
      <c r="AD44" s="437">
        <f t="shared" si="187"/>
        <v>0</v>
      </c>
      <c r="AE44" s="437">
        <f t="shared" si="188"/>
        <v>165505.47038709672</v>
      </c>
      <c r="AF44" s="437">
        <f t="shared" ca="1" si="189"/>
        <v>189960.97199999992</v>
      </c>
      <c r="AG44" s="437">
        <f t="shared" ca="1" si="190"/>
        <v>24455.501612903201</v>
      </c>
      <c r="AH44" s="437">
        <f>VLOOKUP($B$10:$B$54,'Summary FOB'!$B$8:$K$37,2,TRUE)</f>
        <v>0</v>
      </c>
      <c r="AI44" s="437">
        <f>VLOOKUP($B$10:$B$54,'Summary FOB'!$B$8:$K$37,3,TRUE)</f>
        <v>0</v>
      </c>
      <c r="AJ44" s="437">
        <f t="shared" si="191"/>
        <v>0</v>
      </c>
      <c r="AK44" s="437">
        <f>VLOOKUP($B$10:$B$54,'Daily Sales'!$B$5:$F$46,3,TRUE)</f>
        <v>165505.47038709672</v>
      </c>
      <c r="AL44" s="437">
        <f ca="1">VLOOKUP($B$10:$B$54,'Daily Sales'!$B$5:$F$46,4,TRUE)</f>
        <v>189960.97199999992</v>
      </c>
      <c r="AM44" s="450">
        <f t="shared" ca="1" si="192"/>
        <v>24455.501612903201</v>
      </c>
    </row>
    <row r="45" spans="1:39" s="412" customFormat="1" ht="15.75">
      <c r="A45" s="435"/>
      <c r="B45" s="419">
        <f t="shared" si="193"/>
        <v>46050</v>
      </c>
      <c r="C45" s="420" t="str">
        <f t="shared" si="176"/>
        <v>Rab</v>
      </c>
      <c r="D45" s="436">
        <f t="shared" si="177"/>
        <v>117465.64774193549</v>
      </c>
      <c r="E45" s="437">
        <f t="shared" si="178"/>
        <v>144674.78200000108</v>
      </c>
      <c r="F45" s="437">
        <f t="shared" si="179"/>
        <v>27209.134258065591</v>
      </c>
      <c r="G45" s="437">
        <f>VLOOKUP($B$10:$B$57,'SO MS'!$B$6:$L$49,4,TRUE)</f>
        <v>60000</v>
      </c>
      <c r="H45" s="437">
        <f>VLOOKUP($B$10:$B$57,'Summary sales'!$A$8:$L$58,4,TRUE)+VLOOKUP($B$10:$B$57,'Summary FOB'!$B$8:$K$41,6,TRUE)</f>
        <v>70383.69</v>
      </c>
      <c r="I45" s="437">
        <f t="shared" si="180"/>
        <v>10383.690000000002</v>
      </c>
      <c r="J45" s="437">
        <f>VLOOKUP($B$10:$B$57,'SO MS'!$B$6:$L$49,5,TRUE)</f>
        <v>34560</v>
      </c>
      <c r="K45" s="437">
        <f>VLOOKUP($B$10:$B$57,'Summary sales'!$A$8:$L$58,5,TRUE)+VLOOKUP($B$10:$B$57,'Summary FOB'!$B$8:$K$41,8,TRUE)</f>
        <v>48133.09</v>
      </c>
      <c r="L45" s="437">
        <f t="shared" si="181"/>
        <v>13573.089999999997</v>
      </c>
      <c r="M45" s="437">
        <f>VLOOKUP($B$10:$B$57,'SO MS'!$B$6:$L$49,6,TRUE)</f>
        <v>10800</v>
      </c>
      <c r="N45" s="437">
        <f>VLOOKUP($B$10:$B$57,'Summary sales'!$A$8:$M$58,8,TRUE)</f>
        <v>9110.4010000005364</v>
      </c>
      <c r="O45" s="437">
        <f t="shared" si="182"/>
        <v>-1689.5989999994636</v>
      </c>
      <c r="P45" s="437">
        <f>VLOOKUP($B$10:$B$57,'SO MS'!$B$6:$AS$49,7,TRUE)</f>
        <v>10000</v>
      </c>
      <c r="Q45" s="437">
        <f>VLOOKUP($B$10:$B$57,'Summary sales'!$A$8:$M$58,7,TRUE)</f>
        <v>7937.2000000000007</v>
      </c>
      <c r="R45" s="437">
        <f t="shared" si="183"/>
        <v>-2062.7999999999993</v>
      </c>
      <c r="S45" s="437">
        <f>VLOOKUP($B$10:$B$57,'SO MS'!$B$6:$AS$49,8,TRUE)</f>
        <v>0</v>
      </c>
      <c r="T45" s="437">
        <f>VLOOKUP($B$10:$B$57,'Summary sales'!$A$8:$M$58,8,TRUE)</f>
        <v>9110.4010000005364</v>
      </c>
      <c r="U45" s="437">
        <f t="shared" si="184"/>
        <v>9110.4010000005364</v>
      </c>
      <c r="V45" s="437">
        <f>VLOOKUP($B$10:$B$57,'SO MS'!$B$6:$AS$49,9,TRUE)</f>
        <v>2105.6477419354865</v>
      </c>
      <c r="W45" s="437">
        <f>VLOOKUP($B$10:$B$57,'Summary sales'!$A$8:$M$58,9,TRUE)</f>
        <v>0</v>
      </c>
      <c r="X45" s="437">
        <f t="shared" si="185"/>
        <v>-2105.6477419354865</v>
      </c>
      <c r="Y45" s="437">
        <f>VLOOKUP($B$10:$B$57,'SO MS'!$B$6:$AS$49,10,TRUE)</f>
        <v>0</v>
      </c>
      <c r="Z45" s="437">
        <f>VLOOKUP($B$10:$B$57,'Summary sales'!$A$8:$M$58,10,TRUE)</f>
        <v>0</v>
      </c>
      <c r="AA45" s="437">
        <f t="shared" si="186"/>
        <v>0</v>
      </c>
      <c r="AB45" s="437">
        <f>VLOOKUP($B$10:$B$57,'SO MS'!$B$6:$AS$49,11,TRUE)</f>
        <v>0</v>
      </c>
      <c r="AC45" s="437">
        <f>VLOOKUP($B$10:$B$57,'Summary sales'!$A$8:$M$58,11,TRUE)</f>
        <v>0</v>
      </c>
      <c r="AD45" s="437">
        <f t="shared" si="187"/>
        <v>0</v>
      </c>
      <c r="AE45" s="437">
        <f t="shared" si="188"/>
        <v>165505.47038709672</v>
      </c>
      <c r="AF45" s="437">
        <f t="shared" ca="1" si="189"/>
        <v>182011.73300000469</v>
      </c>
      <c r="AG45" s="437">
        <f t="shared" ca="1" si="190"/>
        <v>16506.262612907973</v>
      </c>
      <c r="AH45" s="437">
        <f>VLOOKUP($B$10:$B$54,'Summary FOB'!$B$8:$K$37,2,TRUE)</f>
        <v>0</v>
      </c>
      <c r="AI45" s="437">
        <f>VLOOKUP($B$10:$B$54,'Summary FOB'!$B$8:$K$37,3,TRUE)</f>
        <v>0</v>
      </c>
      <c r="AJ45" s="437">
        <f t="shared" si="191"/>
        <v>0</v>
      </c>
      <c r="AK45" s="437">
        <f>VLOOKUP($B$10:$B$54,'Daily Sales'!$B$5:$F$46,3,TRUE)</f>
        <v>165505.47038709672</v>
      </c>
      <c r="AL45" s="437">
        <f ca="1">VLOOKUP($B$10:$B$54,'Daily Sales'!$B$5:$F$46,4,TRUE)</f>
        <v>182011.73300000469</v>
      </c>
      <c r="AM45" s="450">
        <f t="shared" ca="1" si="192"/>
        <v>16506.262612907973</v>
      </c>
    </row>
    <row r="46" spans="1:39" s="412" customFormat="1" ht="15.75">
      <c r="A46" s="435"/>
      <c r="B46" s="419">
        <f t="shared" ref="B46:B48" si="194">B45+1</f>
        <v>46051</v>
      </c>
      <c r="C46" s="420" t="str">
        <f t="shared" ref="C46:C47" si="195">TEXT(B46,"ddd")</f>
        <v>Kam</v>
      </c>
      <c r="D46" s="436">
        <f t="shared" ref="D46:D47" si="196">SUMIF($G$9:$AD$9,$D$9,G46:AD46)</f>
        <v>117465.64774193549</v>
      </c>
      <c r="E46" s="437">
        <f t="shared" ref="E46:E47" si="197">SUMIF($G$9:$AD$9,$E$9,G46:AD46)</f>
        <v>130643.47000000002</v>
      </c>
      <c r="F46" s="437">
        <f t="shared" ref="F46:F47" si="198">E46-D46</f>
        <v>13177.822258064523</v>
      </c>
      <c r="G46" s="437">
        <f>VLOOKUP($B$10:$B$57,'SO MS'!$B$6:$L$49,4,TRUE)</f>
        <v>60000</v>
      </c>
      <c r="H46" s="437">
        <f>VLOOKUP($B$10:$B$57,'Summary sales'!$A$8:$L$58,4,TRUE)+VLOOKUP($B$10:$B$57,'Summary FOB'!$B$8:$K$41,6,TRUE)</f>
        <v>78176.850000000006</v>
      </c>
      <c r="I46" s="437">
        <f t="shared" ref="I46:I47" si="199">H46-G46</f>
        <v>18176.850000000006</v>
      </c>
      <c r="J46" s="437">
        <f>VLOOKUP($B$10:$B$57,'SO MS'!$B$6:$L$49,5,TRUE)</f>
        <v>34560</v>
      </c>
      <c r="K46" s="437">
        <f>VLOOKUP($B$10:$B$57,'Summary sales'!$A$8:$L$58,5,TRUE)+VLOOKUP($B$10:$B$57,'Summary FOB'!$B$8:$K$41,8,TRUE)</f>
        <v>40482.450000000004</v>
      </c>
      <c r="L46" s="437">
        <f t="shared" ref="L46:L47" si="200">K46-J46</f>
        <v>5922.4500000000044</v>
      </c>
      <c r="M46" s="437">
        <f>VLOOKUP($B$10:$B$57,'SO MS'!$B$6:$L$49,6,TRUE)</f>
        <v>10800</v>
      </c>
      <c r="N46" s="437">
        <f>VLOOKUP($B$10:$B$57,'Summary sales'!$A$8:$M$58,8,TRUE)</f>
        <v>0</v>
      </c>
      <c r="O46" s="437">
        <f t="shared" ref="O46:O47" si="201">N46-M46</f>
        <v>-10800</v>
      </c>
      <c r="P46" s="437">
        <f>VLOOKUP($B$10:$B$57,'SO MS'!$B$6:$AS$49,7,TRUE)</f>
        <v>10000</v>
      </c>
      <c r="Q46" s="437">
        <f>VLOOKUP($B$10:$B$57,'Summary sales'!$A$8:$M$58,7,TRUE)</f>
        <v>11984.17</v>
      </c>
      <c r="R46" s="437">
        <f t="shared" ref="R46:R47" si="202">Q46-P46</f>
        <v>1984.17</v>
      </c>
      <c r="S46" s="437">
        <f>VLOOKUP($B$10:$B$57,'SO MS'!$B$6:$AS$49,8,TRUE)</f>
        <v>0</v>
      </c>
      <c r="T46" s="437">
        <f>VLOOKUP($B$10:$B$57,'Summary sales'!$A$8:$M$58,8,TRUE)</f>
        <v>0</v>
      </c>
      <c r="U46" s="437">
        <f t="shared" ref="U46:U47" si="203">T46-S46</f>
        <v>0</v>
      </c>
      <c r="V46" s="437">
        <f>VLOOKUP($B$10:$B$57,'SO MS'!$B$6:$AS$49,9,TRUE)</f>
        <v>2105.6477419354865</v>
      </c>
      <c r="W46" s="437">
        <f>VLOOKUP($B$10:$B$57,'Summary sales'!$A$8:$M$58,9,TRUE)</f>
        <v>0</v>
      </c>
      <c r="X46" s="437">
        <f t="shared" ref="X46:X47" si="204">W46-V46</f>
        <v>-2105.6477419354865</v>
      </c>
      <c r="Y46" s="437">
        <f>VLOOKUP($B$10:$B$57,'SO MS'!$B$6:$AS$49,10,TRUE)</f>
        <v>0</v>
      </c>
      <c r="Z46" s="437">
        <f>VLOOKUP($B$10:$B$57,'Summary sales'!$A$8:$M$58,10,TRUE)</f>
        <v>0</v>
      </c>
      <c r="AA46" s="437">
        <f t="shared" ref="AA46:AA47" si="205">Z46-Y46</f>
        <v>0</v>
      </c>
      <c r="AB46" s="437">
        <f>VLOOKUP($B$10:$B$57,'SO MS'!$B$6:$AS$49,11,TRUE)</f>
        <v>0</v>
      </c>
      <c r="AC46" s="437">
        <f>VLOOKUP($B$10:$B$57,'Summary sales'!$A$8:$M$58,11,TRUE)</f>
        <v>0</v>
      </c>
      <c r="AD46" s="437">
        <f t="shared" ref="AD46:AD47" si="206">AC46-AB46</f>
        <v>0</v>
      </c>
      <c r="AE46" s="437">
        <f t="shared" ref="AE46:AE47" si="207">SUMIF($AH$9:$AM$9,$AE$9,AH46:AM46)</f>
        <v>165505.47038709672</v>
      </c>
      <c r="AF46" s="437">
        <f t="shared" ref="AF46:AF47" ca="1" si="208">SUMIF($AH$9:$AM$9,$AF$9,AH46:AM46)</f>
        <v>164646.41199999591</v>
      </c>
      <c r="AG46" s="437">
        <f t="shared" ref="AG46:AG47" ca="1" si="209">AF46-AE46</f>
        <v>-859.05838710081298</v>
      </c>
      <c r="AH46" s="437">
        <f>VLOOKUP($B$10:$B$54,'Summary FOB'!$B$8:$K$37,2,TRUE)</f>
        <v>0</v>
      </c>
      <c r="AI46" s="437">
        <f>VLOOKUP($B$10:$B$54,'Summary FOB'!$B$8:$K$37,3,TRUE)</f>
        <v>0</v>
      </c>
      <c r="AJ46" s="437">
        <f t="shared" ref="AJ46:AJ47" si="210">AI46-AH46</f>
        <v>0</v>
      </c>
      <c r="AK46" s="437">
        <f>VLOOKUP($B$10:$B$54,'Daily Sales'!$B$5:$F$46,3,TRUE)</f>
        <v>165505.47038709672</v>
      </c>
      <c r="AL46" s="437">
        <f ca="1">VLOOKUP($B$10:$B$54,'Daily Sales'!$B$5:$F$46,4,TRUE)</f>
        <v>164646.41199999591</v>
      </c>
      <c r="AM46" s="450">
        <f t="shared" ref="AM46:AM47" ca="1" si="211">AL46-AK46</f>
        <v>-859.05838710081298</v>
      </c>
    </row>
    <row r="47" spans="1:39" s="412" customFormat="1" ht="15.75">
      <c r="A47" s="435"/>
      <c r="B47" s="419">
        <f t="shared" si="194"/>
        <v>46052</v>
      </c>
      <c r="C47" s="420" t="str">
        <f t="shared" si="195"/>
        <v>Jum</v>
      </c>
      <c r="D47" s="436">
        <f t="shared" si="196"/>
        <v>117465.64774193549</v>
      </c>
      <c r="E47" s="437">
        <f t="shared" si="197"/>
        <v>135293.15999999997</v>
      </c>
      <c r="F47" s="437">
        <f t="shared" si="198"/>
        <v>17827.512258064482</v>
      </c>
      <c r="G47" s="437">
        <f>VLOOKUP($B$10:$B$57,'SO MS'!$B$6:$L$49,4,TRUE)</f>
        <v>60000</v>
      </c>
      <c r="H47" s="437">
        <f>VLOOKUP($B$10:$B$57,'Summary sales'!$A$8:$L$58,4,TRUE)+VLOOKUP($B$10:$B$57,'Summary FOB'!$B$8:$K$41,6,TRUE)</f>
        <v>71235.37999999999</v>
      </c>
      <c r="I47" s="437">
        <f t="shared" si="199"/>
        <v>11235.37999999999</v>
      </c>
      <c r="J47" s="437">
        <f>VLOOKUP($B$10:$B$57,'SO MS'!$B$6:$L$49,5,TRUE)</f>
        <v>34560</v>
      </c>
      <c r="K47" s="437">
        <f>VLOOKUP($B$10:$B$57,'Summary sales'!$A$8:$L$58,5,TRUE)+VLOOKUP($B$10:$B$57,'Summary FOB'!$B$8:$K$41,8,TRUE)</f>
        <v>46582.689999999995</v>
      </c>
      <c r="L47" s="437">
        <f t="shared" si="200"/>
        <v>12022.689999999995</v>
      </c>
      <c r="M47" s="437">
        <f>VLOOKUP($B$10:$B$57,'SO MS'!$B$6:$L$49,6,TRUE)</f>
        <v>10800</v>
      </c>
      <c r="N47" s="437">
        <f>VLOOKUP($B$10:$B$57,'Summary sales'!$A$8:$M$58,8,TRUE)</f>
        <v>2430</v>
      </c>
      <c r="O47" s="437">
        <f t="shared" si="201"/>
        <v>-8370</v>
      </c>
      <c r="P47" s="437">
        <f>VLOOKUP($B$10:$B$57,'SO MS'!$B$6:$AS$49,7,TRUE)</f>
        <v>10000</v>
      </c>
      <c r="Q47" s="437">
        <f>VLOOKUP($B$10:$B$57,'Summary sales'!$A$8:$M$58,7,TRUE)</f>
        <v>12615.09</v>
      </c>
      <c r="R47" s="437">
        <f t="shared" si="202"/>
        <v>2615.09</v>
      </c>
      <c r="S47" s="437">
        <f>VLOOKUP($B$10:$B$57,'SO MS'!$B$6:$AS$49,8,TRUE)</f>
        <v>0</v>
      </c>
      <c r="T47" s="437">
        <f>VLOOKUP($B$10:$B$57,'Summary sales'!$A$8:$M$58,8,TRUE)</f>
        <v>2430</v>
      </c>
      <c r="U47" s="437">
        <f t="shared" si="203"/>
        <v>2430</v>
      </c>
      <c r="V47" s="437">
        <f>VLOOKUP($B$10:$B$57,'SO MS'!$B$6:$AS$49,9,TRUE)</f>
        <v>2105.6477419354865</v>
      </c>
      <c r="W47" s="437">
        <f>VLOOKUP($B$10:$B$57,'Summary sales'!$A$8:$M$58,9,TRUE)</f>
        <v>0</v>
      </c>
      <c r="X47" s="437">
        <f t="shared" si="204"/>
        <v>-2105.6477419354865</v>
      </c>
      <c r="Y47" s="437">
        <f>VLOOKUP($B$10:$B$57,'SO MS'!$B$6:$AS$49,10,TRUE)</f>
        <v>0</v>
      </c>
      <c r="Z47" s="437">
        <f>VLOOKUP($B$10:$B$57,'Summary sales'!$A$8:$M$58,10,TRUE)</f>
        <v>0</v>
      </c>
      <c r="AA47" s="437">
        <f t="shared" si="205"/>
        <v>0</v>
      </c>
      <c r="AB47" s="437">
        <f>VLOOKUP($B$10:$B$57,'SO MS'!$B$6:$AS$49,11,TRUE)</f>
        <v>0</v>
      </c>
      <c r="AC47" s="437">
        <f>VLOOKUP($B$10:$B$57,'Summary sales'!$A$8:$M$58,11,TRUE)</f>
        <v>0</v>
      </c>
      <c r="AD47" s="437">
        <f t="shared" si="206"/>
        <v>0</v>
      </c>
      <c r="AE47" s="437">
        <f t="shared" si="207"/>
        <v>165505.47038709672</v>
      </c>
      <c r="AF47" s="437">
        <f t="shared" ca="1" si="208"/>
        <v>139810.37200000029</v>
      </c>
      <c r="AG47" s="437">
        <f t="shared" ca="1" si="209"/>
        <v>-25695.098387096426</v>
      </c>
      <c r="AH47" s="437">
        <f>VLOOKUP($B$10:$B$54,'Summary FOB'!$B$8:$K$37,2,TRUE)</f>
        <v>0</v>
      </c>
      <c r="AI47" s="437">
        <f>VLOOKUP($B$10:$B$54,'Summary FOB'!$B$8:$K$37,3,TRUE)</f>
        <v>0</v>
      </c>
      <c r="AJ47" s="437">
        <f t="shared" si="210"/>
        <v>0</v>
      </c>
      <c r="AK47" s="437">
        <f>VLOOKUP($B$10:$B$54,'Daily Sales'!$B$5:$F$46,3,TRUE)</f>
        <v>165505.47038709672</v>
      </c>
      <c r="AL47" s="437">
        <f ca="1">VLOOKUP($B$10:$B$54,'Daily Sales'!$B$5:$F$46,4,TRUE)</f>
        <v>139810.37200000029</v>
      </c>
      <c r="AM47" s="450">
        <f t="shared" ca="1" si="211"/>
        <v>-25695.098387096426</v>
      </c>
    </row>
    <row r="48" spans="1:39" s="410" customFormat="1" ht="15.75">
      <c r="A48" s="424"/>
      <c r="B48" s="425">
        <f t="shared" si="194"/>
        <v>46053</v>
      </c>
      <c r="C48" s="426" t="str">
        <f t="shared" ref="C48" si="212">TEXT(B48,"ddd")</f>
        <v>Sab</v>
      </c>
      <c r="D48" s="427">
        <f t="shared" ref="D48" si="213">SUMIF($G$9:$AD$9,$D$9,G48:AD48)</f>
        <v>117465.64774193549</v>
      </c>
      <c r="E48" s="428">
        <f t="shared" ref="E48" si="214">SUMIF($G$9:$AD$9,$E$9,G48:AD48)</f>
        <v>121704.89</v>
      </c>
      <c r="F48" s="428">
        <f t="shared" ref="F48" si="215">E48-D48</f>
        <v>4239.242258064507</v>
      </c>
      <c r="G48" s="428">
        <f>VLOOKUP($B$10:$B$57,'SO MS'!$B$6:$L$49,4,TRUE)</f>
        <v>60000</v>
      </c>
      <c r="H48" s="428">
        <f>VLOOKUP($B$10:$B$57,'Summary sales'!$A$8:$L$58,4,TRUE)+VLOOKUP($B$10:$B$57,'Summary FOB'!$B$8:$K$41,6,TRUE)</f>
        <v>71297.039999999994</v>
      </c>
      <c r="I48" s="428">
        <f t="shared" ref="I48" si="216">H48-G48</f>
        <v>11297.039999999994</v>
      </c>
      <c r="J48" s="428">
        <f>VLOOKUP($B$10:$B$57,'SO MS'!$B$6:$L$49,5,TRUE)</f>
        <v>34560</v>
      </c>
      <c r="K48" s="428">
        <f>VLOOKUP($B$10:$B$57,'Summary sales'!$A$8:$L$58,5,TRUE)+VLOOKUP($B$10:$B$57,'Summary FOB'!$B$8:$K$41,8,TRUE)</f>
        <v>30989.210000000003</v>
      </c>
      <c r="L48" s="428">
        <f t="shared" ref="L48" si="217">K48-J48</f>
        <v>-3570.7899999999972</v>
      </c>
      <c r="M48" s="428">
        <f>VLOOKUP($B$10:$B$57,'SO MS'!$B$6:$L$49,6,TRUE)</f>
        <v>10800</v>
      </c>
      <c r="N48" s="428">
        <f>VLOOKUP($B$10:$B$57,'Summary sales'!$A$8:$M$58,8,TRUE)</f>
        <v>2430</v>
      </c>
      <c r="O48" s="428">
        <f t="shared" ref="O48" si="218">N48-M48</f>
        <v>-8370</v>
      </c>
      <c r="P48" s="428">
        <f>VLOOKUP($B$10:$B$57,'SO MS'!$B$6:$AS$49,7,TRUE)</f>
        <v>10000</v>
      </c>
      <c r="Q48" s="428">
        <f>VLOOKUP($B$10:$B$57,'Summary sales'!$A$8:$M$58,7,TRUE)</f>
        <v>14558.64</v>
      </c>
      <c r="R48" s="428">
        <f t="shared" ref="R48" si="219">Q48-P48</f>
        <v>4558.6399999999994</v>
      </c>
      <c r="S48" s="428">
        <f>VLOOKUP($B$10:$B$57,'SO MS'!$B$6:$AS$49,8,TRUE)</f>
        <v>0</v>
      </c>
      <c r="T48" s="428">
        <f>VLOOKUP($B$10:$B$57,'Summary sales'!$A$8:$M$58,8,TRUE)</f>
        <v>2430</v>
      </c>
      <c r="U48" s="428">
        <f t="shared" ref="U48" si="220">T48-S48</f>
        <v>2430</v>
      </c>
      <c r="V48" s="428">
        <f>VLOOKUP($B$10:$B$57,'SO MS'!$B$6:$AS$49,9,TRUE)</f>
        <v>2105.6477419354865</v>
      </c>
      <c r="W48" s="428">
        <f>VLOOKUP($B$10:$B$57,'Summary sales'!$A$8:$M$58,9,TRUE)</f>
        <v>0</v>
      </c>
      <c r="X48" s="428">
        <f t="shared" ref="X48" si="221">W48-V48</f>
        <v>-2105.6477419354865</v>
      </c>
      <c r="Y48" s="428">
        <f>VLOOKUP($B$10:$B$57,'SO MS'!$B$6:$AS$49,10,TRUE)</f>
        <v>0</v>
      </c>
      <c r="Z48" s="428">
        <f>VLOOKUP($B$10:$B$57,'Summary sales'!$A$8:$M$58,10,TRUE)</f>
        <v>0</v>
      </c>
      <c r="AA48" s="428">
        <f t="shared" ref="AA48" si="222">Z48-Y48</f>
        <v>0</v>
      </c>
      <c r="AB48" s="428">
        <f>VLOOKUP($B$10:$B$57,'SO MS'!$B$6:$AS$49,11,TRUE)</f>
        <v>0</v>
      </c>
      <c r="AC48" s="428">
        <f>VLOOKUP($B$10:$B$57,'Summary sales'!$A$8:$M$58,11,TRUE)</f>
        <v>0</v>
      </c>
      <c r="AD48" s="428">
        <f t="shared" ref="AD48" si="223">AC48-AB48</f>
        <v>0</v>
      </c>
      <c r="AE48" s="428">
        <f t="shared" ref="AE48" si="224">SUMIF($AH$9:$AM$9,$AE$9,AH48:AM48)</f>
        <v>165505.47038709672</v>
      </c>
      <c r="AF48" s="428">
        <f t="shared" ref="AF48" ca="1" si="225">SUMIF($AH$9:$AM$9,$AF$9,AH48:AM48)</f>
        <v>123261.94500000495</v>
      </c>
      <c r="AG48" s="428">
        <f t="shared" ref="AG48" ca="1" si="226">AF48-AE48</f>
        <v>-42243.525387091766</v>
      </c>
      <c r="AH48" s="428">
        <f>VLOOKUP($B$10:$B$54,'Summary FOB'!$B$8:$K$37,2,TRUE)</f>
        <v>0</v>
      </c>
      <c r="AI48" s="428">
        <f>VLOOKUP($B$10:$B$54,'Summary FOB'!$B$8:$K$37,3,TRUE)</f>
        <v>0</v>
      </c>
      <c r="AJ48" s="428">
        <f t="shared" ref="AJ48" si="227">AI48-AH48</f>
        <v>0</v>
      </c>
      <c r="AK48" s="428">
        <f>VLOOKUP($B$10:$B$54,'Daily Sales'!$B$5:$F$46,3,TRUE)</f>
        <v>165505.47038709672</v>
      </c>
      <c r="AL48" s="428">
        <f ca="1">VLOOKUP($B$10:$B$54,'Daily Sales'!$B$5:$F$46,4,TRUE)</f>
        <v>123261.94500000495</v>
      </c>
      <c r="AM48" s="448">
        <f t="shared" ref="AM48" ca="1" si="228">AL48-AK48</f>
        <v>-42243.525387091766</v>
      </c>
    </row>
    <row r="49" spans="1:39" s="381" customFormat="1" ht="15.75">
      <c r="A49" s="429"/>
      <c r="B49" s="430" t="s">
        <v>18</v>
      </c>
      <c r="C49" s="420"/>
      <c r="D49" s="431">
        <f>SUM(D43:D48)</f>
        <v>704793.88645161293</v>
      </c>
      <c r="E49" s="431">
        <f t="shared" ref="E49:AM49" si="229">SUM(E43:E48)</f>
        <v>798909.52600000438</v>
      </c>
      <c r="F49" s="431">
        <f t="shared" si="229"/>
        <v>94115.639548391497</v>
      </c>
      <c r="G49" s="431">
        <f t="shared" si="229"/>
        <v>360000</v>
      </c>
      <c r="H49" s="431">
        <f t="shared" si="229"/>
        <v>433117.85000000003</v>
      </c>
      <c r="I49" s="431">
        <f t="shared" si="229"/>
        <v>73117.850000000006</v>
      </c>
      <c r="J49" s="431">
        <f t="shared" si="229"/>
        <v>207360</v>
      </c>
      <c r="K49" s="431">
        <f t="shared" si="229"/>
        <v>266243.78000000003</v>
      </c>
      <c r="L49" s="431">
        <f t="shared" si="229"/>
        <v>58883.78</v>
      </c>
      <c r="M49" s="431">
        <f t="shared" si="229"/>
        <v>64800</v>
      </c>
      <c r="N49" s="431">
        <f t="shared" si="229"/>
        <v>18927.218000002205</v>
      </c>
      <c r="O49" s="431">
        <f t="shared" si="229"/>
        <v>-45872.781999997795</v>
      </c>
      <c r="P49" s="431">
        <f t="shared" si="229"/>
        <v>60000</v>
      </c>
      <c r="Q49" s="431">
        <f t="shared" si="229"/>
        <v>61693.460000000006</v>
      </c>
      <c r="R49" s="431">
        <f t="shared" si="229"/>
        <v>1693.4600000000009</v>
      </c>
      <c r="S49" s="431">
        <f t="shared" si="229"/>
        <v>0</v>
      </c>
      <c r="T49" s="431">
        <f t="shared" si="229"/>
        <v>18927.218000002205</v>
      </c>
      <c r="U49" s="431">
        <f t="shared" si="229"/>
        <v>18927.218000002205</v>
      </c>
      <c r="V49" s="431">
        <f t="shared" si="229"/>
        <v>12633.88645161292</v>
      </c>
      <c r="W49" s="431">
        <f t="shared" si="229"/>
        <v>0</v>
      </c>
      <c r="X49" s="431">
        <f t="shared" si="229"/>
        <v>-12633.88645161292</v>
      </c>
      <c r="Y49" s="431">
        <f t="shared" si="229"/>
        <v>0</v>
      </c>
      <c r="Z49" s="431">
        <f t="shared" si="229"/>
        <v>0</v>
      </c>
      <c r="AA49" s="431">
        <f t="shared" si="229"/>
        <v>0</v>
      </c>
      <c r="AB49" s="431">
        <f t="shared" si="229"/>
        <v>0</v>
      </c>
      <c r="AC49" s="431">
        <f t="shared" si="229"/>
        <v>0</v>
      </c>
      <c r="AD49" s="431">
        <f t="shared" si="229"/>
        <v>0</v>
      </c>
      <c r="AE49" s="431">
        <f t="shared" si="229"/>
        <v>993032.82232258038</v>
      </c>
      <c r="AF49" s="431">
        <f t="shared" ca="1" si="229"/>
        <v>970389.69000000285</v>
      </c>
      <c r="AG49" s="431">
        <f t="shared" ca="1" si="229"/>
        <v>-22643.132322577498</v>
      </c>
      <c r="AH49" s="431">
        <f t="shared" si="229"/>
        <v>0</v>
      </c>
      <c r="AI49" s="431">
        <f t="shared" si="229"/>
        <v>0</v>
      </c>
      <c r="AJ49" s="431">
        <f t="shared" si="229"/>
        <v>0</v>
      </c>
      <c r="AK49" s="431">
        <f t="shared" si="229"/>
        <v>993032.82232258038</v>
      </c>
      <c r="AL49" s="431">
        <f t="shared" ca="1" si="229"/>
        <v>970389.69000000285</v>
      </c>
      <c r="AM49" s="431">
        <f t="shared" ca="1" si="229"/>
        <v>-22643.132322577498</v>
      </c>
    </row>
    <row r="50" spans="1:39" s="411" customFormat="1" ht="15.75">
      <c r="A50" s="432"/>
      <c r="B50" s="419"/>
      <c r="C50" s="420"/>
      <c r="D50" s="433"/>
      <c r="E50" s="434"/>
      <c r="F50" s="434"/>
      <c r="G50" s="434"/>
      <c r="H50" s="434"/>
      <c r="I50" s="434"/>
      <c r="J50" s="434"/>
      <c r="K50" s="434"/>
      <c r="L50" s="434"/>
      <c r="M50" s="434"/>
      <c r="N50" s="434"/>
      <c r="O50" s="434"/>
      <c r="P50" s="434"/>
      <c r="Q50" s="434"/>
      <c r="R50" s="434"/>
      <c r="S50" s="434"/>
      <c r="T50" s="434"/>
      <c r="U50" s="434"/>
      <c r="V50" s="434"/>
      <c r="W50" s="434"/>
      <c r="X50" s="434"/>
      <c r="Y50" s="434"/>
      <c r="Z50" s="434"/>
      <c r="AA50" s="434"/>
      <c r="AB50" s="434"/>
      <c r="AC50" s="434"/>
      <c r="AD50" s="434"/>
      <c r="AE50" s="434"/>
      <c r="AF50" s="434"/>
      <c r="AG50" s="434"/>
      <c r="AH50" s="434"/>
      <c r="AI50" s="434"/>
      <c r="AJ50" s="434"/>
      <c r="AK50" s="434"/>
      <c r="AL50" s="434"/>
      <c r="AM50" s="449"/>
    </row>
    <row r="51" spans="1:39" s="411" customFormat="1" ht="15.75">
      <c r="A51" s="432"/>
      <c r="B51" s="419"/>
      <c r="C51" s="420"/>
      <c r="D51" s="433"/>
      <c r="E51" s="434"/>
      <c r="F51" s="434"/>
      <c r="G51" s="434"/>
      <c r="H51" s="434"/>
      <c r="I51" s="434"/>
      <c r="J51" s="434"/>
      <c r="K51" s="434"/>
      <c r="L51" s="434"/>
      <c r="M51" s="434"/>
      <c r="N51" s="434"/>
      <c r="O51" s="434"/>
      <c r="P51" s="434"/>
      <c r="Q51" s="434"/>
      <c r="R51" s="434"/>
      <c r="S51" s="434"/>
      <c r="T51" s="434"/>
      <c r="U51" s="434"/>
      <c r="V51" s="434"/>
      <c r="W51" s="434"/>
      <c r="X51" s="434"/>
      <c r="Y51" s="434"/>
      <c r="Z51" s="434"/>
      <c r="AA51" s="434"/>
      <c r="AB51" s="434"/>
      <c r="AC51" s="434"/>
      <c r="AD51" s="434"/>
      <c r="AE51" s="434"/>
      <c r="AF51" s="434"/>
      <c r="AG51" s="434"/>
      <c r="AH51" s="434"/>
      <c r="AI51" s="434"/>
      <c r="AJ51" s="434"/>
      <c r="AK51" s="434"/>
      <c r="AL51" s="434"/>
      <c r="AM51" s="449"/>
    </row>
    <row r="52" spans="1:39" ht="15.75">
      <c r="A52" s="438"/>
      <c r="B52" s="430" t="s">
        <v>18</v>
      </c>
      <c r="C52" s="420"/>
      <c r="D52" s="439">
        <f>SUM(D49,D41,D32,D23,D14)</f>
        <v>3631786.8412903231</v>
      </c>
      <c r="E52" s="439">
        <f t="shared" ref="E52:AM52" si="230">SUM(E49,E41,E32,E23,E14)</f>
        <v>4057204.3160000024</v>
      </c>
      <c r="F52" s="439">
        <f t="shared" si="230"/>
        <v>425417.47470968001</v>
      </c>
      <c r="G52" s="439">
        <f t="shared" si="230"/>
        <v>1860000</v>
      </c>
      <c r="H52" s="439">
        <f t="shared" si="230"/>
        <v>2217339.04</v>
      </c>
      <c r="I52" s="439">
        <f t="shared" si="230"/>
        <v>357339.04</v>
      </c>
      <c r="J52" s="439">
        <f t="shared" si="230"/>
        <v>1092240</v>
      </c>
      <c r="K52" s="439">
        <f t="shared" si="230"/>
        <v>1458310.29</v>
      </c>
      <c r="L52" s="439">
        <f t="shared" si="230"/>
        <v>366070.29</v>
      </c>
      <c r="M52" s="439">
        <f t="shared" si="230"/>
        <v>334800</v>
      </c>
      <c r="N52" s="439">
        <f t="shared" si="230"/>
        <v>31880.213000001386</v>
      </c>
      <c r="O52" s="439">
        <f t="shared" si="230"/>
        <v>-302919.78699999861</v>
      </c>
      <c r="P52" s="439">
        <f t="shared" si="230"/>
        <v>260000</v>
      </c>
      <c r="Q52" s="439">
        <f t="shared" si="230"/>
        <v>248892.11000000004</v>
      </c>
      <c r="R52" s="439">
        <f t="shared" si="230"/>
        <v>-11107.889999999998</v>
      </c>
      <c r="S52" s="439">
        <f t="shared" si="230"/>
        <v>0</v>
      </c>
      <c r="T52" s="439">
        <f t="shared" si="230"/>
        <v>31880.213000001386</v>
      </c>
      <c r="U52" s="439">
        <f t="shared" si="230"/>
        <v>31880.213000001386</v>
      </c>
      <c r="V52" s="439">
        <f t="shared" si="230"/>
        <v>54746.841290322649</v>
      </c>
      <c r="W52" s="439">
        <f t="shared" si="230"/>
        <v>37016.449999999997</v>
      </c>
      <c r="X52" s="439">
        <f t="shared" si="230"/>
        <v>-17730.391290322648</v>
      </c>
      <c r="Y52" s="439">
        <f t="shared" si="230"/>
        <v>30000</v>
      </c>
      <c r="Z52" s="439">
        <f t="shared" si="230"/>
        <v>0</v>
      </c>
      <c r="AA52" s="439">
        <f t="shared" si="230"/>
        <v>-30000</v>
      </c>
      <c r="AB52" s="439">
        <f t="shared" si="230"/>
        <v>0</v>
      </c>
      <c r="AC52" s="439">
        <f t="shared" si="230"/>
        <v>31886</v>
      </c>
      <c r="AD52" s="439">
        <f t="shared" si="230"/>
        <v>31886</v>
      </c>
      <c r="AE52" s="439">
        <f t="shared" si="230"/>
        <v>5057534.6690967726</v>
      </c>
      <c r="AF52" s="439">
        <f t="shared" ca="1" si="230"/>
        <v>4793927.263000004</v>
      </c>
      <c r="AG52" s="439">
        <f t="shared" ca="1" si="230"/>
        <v>-263607.4060967688</v>
      </c>
      <c r="AH52" s="439">
        <f t="shared" si="230"/>
        <v>0</v>
      </c>
      <c r="AI52" s="439">
        <f t="shared" si="230"/>
        <v>0</v>
      </c>
      <c r="AJ52" s="439">
        <f t="shared" si="230"/>
        <v>0</v>
      </c>
      <c r="AK52" s="439">
        <f t="shared" si="230"/>
        <v>5057534.6690967726</v>
      </c>
      <c r="AL52" s="439">
        <f t="shared" ca="1" si="230"/>
        <v>4793927.263000004</v>
      </c>
      <c r="AM52" s="439">
        <f t="shared" ca="1" si="230"/>
        <v>-263607.4060967688</v>
      </c>
    </row>
    <row r="53" spans="1:39" ht="15.75">
      <c r="B53" s="440" t="s">
        <v>19</v>
      </c>
      <c r="C53" s="441"/>
      <c r="D53" s="442">
        <f>SUM(D43:D48,D34:D40,D25:D31,D16:D22,D10:D13)</f>
        <v>3631786.841290324</v>
      </c>
      <c r="E53" s="442">
        <f t="shared" ref="E53:AM53" si="231">SUM(E43:E48,E34:E40,E25:E31,E16:E22,E10:E13)</f>
        <v>4057204.316000002</v>
      </c>
      <c r="F53" s="442">
        <f t="shared" si="231"/>
        <v>425417.47470968001</v>
      </c>
      <c r="G53" s="442">
        <f t="shared" si="231"/>
        <v>1860000</v>
      </c>
      <c r="H53" s="442">
        <f t="shared" si="231"/>
        <v>2217339.04</v>
      </c>
      <c r="I53" s="442">
        <f t="shared" si="231"/>
        <v>357339.03999999992</v>
      </c>
      <c r="J53" s="442">
        <f t="shared" si="231"/>
        <v>1092240</v>
      </c>
      <c r="K53" s="442">
        <f t="shared" si="231"/>
        <v>1458310.2899999996</v>
      </c>
      <c r="L53" s="442">
        <f t="shared" si="231"/>
        <v>366070.29</v>
      </c>
      <c r="M53" s="442">
        <f t="shared" si="231"/>
        <v>334800</v>
      </c>
      <c r="N53" s="442">
        <f t="shared" si="231"/>
        <v>31880.213000001386</v>
      </c>
      <c r="O53" s="442">
        <f t="shared" si="231"/>
        <v>-302919.78699999861</v>
      </c>
      <c r="P53" s="442">
        <f t="shared" si="231"/>
        <v>260000</v>
      </c>
      <c r="Q53" s="442">
        <f t="shared" si="231"/>
        <v>248892.11000000002</v>
      </c>
      <c r="R53" s="442">
        <f t="shared" si="231"/>
        <v>-11107.889999999998</v>
      </c>
      <c r="S53" s="442">
        <f t="shared" si="231"/>
        <v>0</v>
      </c>
      <c r="T53" s="442">
        <f t="shared" si="231"/>
        <v>31880.213000001386</v>
      </c>
      <c r="U53" s="442">
        <f t="shared" si="231"/>
        <v>31880.213000001386</v>
      </c>
      <c r="V53" s="442">
        <f t="shared" si="231"/>
        <v>54746.841290322627</v>
      </c>
      <c r="W53" s="442">
        <f t="shared" si="231"/>
        <v>37016.449999999997</v>
      </c>
      <c r="X53" s="442">
        <f t="shared" si="231"/>
        <v>-17730.391290322652</v>
      </c>
      <c r="Y53" s="442">
        <f t="shared" si="231"/>
        <v>30000</v>
      </c>
      <c r="Z53" s="442">
        <f t="shared" si="231"/>
        <v>0</v>
      </c>
      <c r="AA53" s="442">
        <f t="shared" si="231"/>
        <v>-30000</v>
      </c>
      <c r="AB53" s="442">
        <f t="shared" si="231"/>
        <v>0</v>
      </c>
      <c r="AC53" s="442">
        <f t="shared" si="231"/>
        <v>31886</v>
      </c>
      <c r="AD53" s="442">
        <f t="shared" si="231"/>
        <v>31886</v>
      </c>
      <c r="AE53" s="442">
        <f t="shared" si="231"/>
        <v>5057534.6690967698</v>
      </c>
      <c r="AF53" s="442">
        <f t="shared" ca="1" si="231"/>
        <v>4793927.263000004</v>
      </c>
      <c r="AG53" s="442">
        <f t="shared" ca="1" si="231"/>
        <v>-263607.4060967688</v>
      </c>
      <c r="AH53" s="442">
        <f t="shared" si="231"/>
        <v>0</v>
      </c>
      <c r="AI53" s="442">
        <f t="shared" si="231"/>
        <v>0</v>
      </c>
      <c r="AJ53" s="442">
        <f t="shared" si="231"/>
        <v>0</v>
      </c>
      <c r="AK53" s="442">
        <f t="shared" si="231"/>
        <v>5057534.6690967698</v>
      </c>
      <c r="AL53" s="442">
        <f t="shared" ca="1" si="231"/>
        <v>4793927.263000004</v>
      </c>
      <c r="AM53" s="442">
        <f t="shared" ca="1" si="231"/>
        <v>-263607.4060967688</v>
      </c>
    </row>
  </sheetData>
  <mergeCells count="19">
    <mergeCell ref="B8:B9"/>
    <mergeCell ref="C8:C9"/>
    <mergeCell ref="A1:C5"/>
    <mergeCell ref="A6:C6"/>
    <mergeCell ref="B7:AD7"/>
    <mergeCell ref="A8:A9"/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conditionalFormatting sqref="B10">
    <cfRule type="cellIs" dxfId="14" priority="95" operator="lessThan">
      <formula>0</formula>
    </cfRule>
  </conditionalFormatting>
  <conditionalFormatting sqref="B16:B22">
    <cfRule type="cellIs" dxfId="13" priority="14" operator="lessThan">
      <formula>0</formula>
    </cfRule>
  </conditionalFormatting>
  <conditionalFormatting sqref="B25:B31">
    <cfRule type="cellIs" dxfId="12" priority="31" operator="lessThan">
      <formula>0</formula>
    </cfRule>
  </conditionalFormatting>
  <conditionalFormatting sqref="B34:B40">
    <cfRule type="cellIs" dxfId="11" priority="25" operator="lessThan">
      <formula>0</formula>
    </cfRule>
  </conditionalFormatting>
  <conditionalFormatting sqref="B43:B48">
    <cfRule type="cellIs" dxfId="10" priority="19" operator="lessThan">
      <formula>0</formula>
    </cfRule>
  </conditionalFormatting>
  <conditionalFormatting sqref="B11:C53">
    <cfRule type="cellIs" dxfId="9" priority="2" operator="lessThan">
      <formula>0</formula>
    </cfRule>
  </conditionalFormatting>
  <conditionalFormatting sqref="C55">
    <cfRule type="cellIs" dxfId="8" priority="117" operator="lessThan">
      <formula>0</formula>
    </cfRule>
  </conditionalFormatting>
  <conditionalFormatting sqref="D10:AM53">
    <cfRule type="cellIs" dxfId="7" priority="1" operator="lessThan">
      <formula>0</formula>
    </cfRule>
  </conditionalFormatting>
  <hyperlinks>
    <hyperlink ref="AK3" location="'Summary sales'!A1" display="SUMMARY SALES"/>
    <hyperlink ref="L3" location="'SO MS'!A1" display="SO MS"/>
    <hyperlink ref="AI3" location="'Summary FOB'!A1" display="SUMMARY FOB"/>
  </hyperlinks>
  <pageMargins left="0.7" right="0.7" top="0.75" bottom="0.75" header="0.3" footer="0.3"/>
  <pageSetup paperSize="9"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383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3"/>
      <c r="I1" s="1"/>
      <c r="J1" s="1"/>
      <c r="K1" s="1"/>
      <c r="O1" s="3"/>
      <c r="P1" s="3"/>
      <c r="Q1" s="2"/>
      <c r="R1" s="3"/>
      <c r="S1" s="3"/>
      <c r="T1" s="2"/>
      <c r="U1" s="3"/>
      <c r="V1" s="3"/>
      <c r="W1" s="2"/>
      <c r="X1" s="3"/>
      <c r="Y1" s="3"/>
      <c r="Z1" s="2"/>
      <c r="AA1" s="3"/>
      <c r="AB1" s="3"/>
      <c r="AC1" s="2"/>
      <c r="AD1" s="3"/>
      <c r="AE1" s="3"/>
      <c r="AF1" s="2"/>
      <c r="AG1" s="3"/>
      <c r="AH1" s="3"/>
      <c r="AI1" s="2"/>
      <c r="AJ1" s="3"/>
      <c r="AK1" s="3"/>
      <c r="AL1" s="2"/>
      <c r="AM1" s="3"/>
      <c r="AN1" s="3"/>
      <c r="AO1" s="2"/>
      <c r="AP1" s="2"/>
      <c r="AQ1" s="2"/>
      <c r="AR1" s="2"/>
      <c r="AU1" s="2"/>
      <c r="AX1" s="2"/>
      <c r="BA1" s="2"/>
    </row>
    <row r="2" spans="1:53" ht="45.6" customHeight="1">
      <c r="B2" s="384" t="s">
        <v>113</v>
      </c>
      <c r="C2" s="1"/>
      <c r="D2" s="1"/>
      <c r="E2" s="1"/>
      <c r="F2" s="1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5" customHeight="1">
      <c r="C3" s="1"/>
      <c r="D3" s="1"/>
      <c r="E3" s="1"/>
      <c r="F3" s="1"/>
      <c r="G3" s="1"/>
      <c r="H3" s="3"/>
      <c r="I3" s="1"/>
      <c r="J3" s="1"/>
      <c r="K3" s="1"/>
      <c r="BA3" s="2"/>
    </row>
    <row r="4" spans="1:53" ht="15.75" customHeight="1">
      <c r="B4" s="385">
        <f>'SO FOB Januari 2026'!A4</f>
        <v>46023</v>
      </c>
      <c r="C4" s="385"/>
      <c r="D4" s="385"/>
      <c r="E4" s="386"/>
      <c r="F4" s="386"/>
      <c r="G4" s="386"/>
      <c r="H4" s="76"/>
      <c r="I4" s="386"/>
      <c r="J4" s="386"/>
      <c r="K4" s="386"/>
      <c r="AK4" s="76"/>
      <c r="AL4" s="179"/>
      <c r="AM4" s="76"/>
      <c r="AN4" s="76"/>
      <c r="AO4" s="179"/>
      <c r="AP4" s="76"/>
      <c r="AQ4" s="76"/>
      <c r="AR4" s="76"/>
      <c r="AU4" s="76"/>
      <c r="AX4" s="76"/>
      <c r="BA4" s="76"/>
    </row>
    <row r="5" spans="1:53" ht="15.75" customHeight="1">
      <c r="A5" s="811" t="s">
        <v>114</v>
      </c>
      <c r="B5" s="814" t="s">
        <v>115</v>
      </c>
      <c r="C5" s="801" t="s">
        <v>3</v>
      </c>
      <c r="D5" s="801"/>
      <c r="E5" s="801" t="s">
        <v>116</v>
      </c>
      <c r="F5" s="802" t="s">
        <v>117</v>
      </c>
      <c r="G5" s="802"/>
      <c r="H5" s="803" t="s">
        <v>118</v>
      </c>
      <c r="I5" s="803"/>
      <c r="J5" s="804" t="s">
        <v>119</v>
      </c>
      <c r="K5" s="805"/>
      <c r="L5" s="806" t="s">
        <v>113</v>
      </c>
      <c r="M5" s="807"/>
      <c r="N5" s="807"/>
      <c r="O5" s="807"/>
      <c r="P5" s="807"/>
      <c r="Q5" s="807"/>
      <c r="R5" s="807"/>
      <c r="S5" s="807"/>
      <c r="T5" s="807"/>
      <c r="U5" s="807"/>
      <c r="V5" s="807"/>
      <c r="W5" s="807"/>
      <c r="X5" s="807"/>
      <c r="Y5" s="807"/>
      <c r="Z5" s="807"/>
      <c r="AA5" s="807"/>
      <c r="AB5" s="807"/>
      <c r="AC5" s="807"/>
      <c r="AD5" s="807"/>
      <c r="AE5" s="807"/>
      <c r="AF5" s="807"/>
      <c r="AG5" s="807"/>
      <c r="AH5" s="807"/>
      <c r="AI5" s="807"/>
      <c r="AJ5" s="807"/>
      <c r="AK5" s="807"/>
      <c r="AL5" s="807"/>
      <c r="AM5" s="807"/>
      <c r="AN5" s="807"/>
      <c r="AO5" s="807"/>
      <c r="AP5" s="807"/>
      <c r="AQ5" s="807"/>
      <c r="AR5" s="807"/>
      <c r="AS5" s="807"/>
      <c r="AT5" s="807"/>
      <c r="AU5" s="807"/>
      <c r="AV5" s="807"/>
      <c r="AW5" s="807"/>
      <c r="AX5" s="807"/>
      <c r="AY5" s="807"/>
      <c r="AZ5" s="807"/>
      <c r="BA5" s="807"/>
    </row>
    <row r="6" spans="1:53" ht="15" customHeight="1">
      <c r="A6" s="812"/>
      <c r="B6" s="815"/>
      <c r="C6" s="817" t="s">
        <v>94</v>
      </c>
      <c r="D6" s="817" t="s">
        <v>95</v>
      </c>
      <c r="E6" s="817"/>
      <c r="F6" s="819" t="s">
        <v>94</v>
      </c>
      <c r="G6" s="819" t="s">
        <v>95</v>
      </c>
      <c r="H6" s="821" t="s">
        <v>94</v>
      </c>
      <c r="I6" s="821" t="s">
        <v>95</v>
      </c>
      <c r="J6" s="823" t="s">
        <v>94</v>
      </c>
      <c r="K6" s="825" t="s">
        <v>95</v>
      </c>
      <c r="L6" s="809" t="s">
        <v>4</v>
      </c>
      <c r="M6" s="808"/>
      <c r="N6" s="808"/>
      <c r="O6" s="808" t="s">
        <v>5</v>
      </c>
      <c r="P6" s="808"/>
      <c r="Q6" s="808"/>
      <c r="R6" s="808" t="s">
        <v>6</v>
      </c>
      <c r="S6" s="808"/>
      <c r="T6" s="808"/>
      <c r="U6" s="808" t="s">
        <v>7</v>
      </c>
      <c r="V6" s="808"/>
      <c r="W6" s="808"/>
      <c r="X6" s="808" t="s">
        <v>8</v>
      </c>
      <c r="Y6" s="808"/>
      <c r="Z6" s="808"/>
      <c r="AA6" s="808" t="s">
        <v>9</v>
      </c>
      <c r="AB6" s="808"/>
      <c r="AC6" s="808"/>
      <c r="AD6" s="808" t="s">
        <v>10</v>
      </c>
      <c r="AE6" s="808"/>
      <c r="AF6" s="808"/>
      <c r="AG6" s="808" t="s">
        <v>11</v>
      </c>
      <c r="AH6" s="808"/>
      <c r="AI6" s="808"/>
      <c r="AJ6" s="808" t="s">
        <v>12</v>
      </c>
      <c r="AK6" s="808"/>
      <c r="AL6" s="808"/>
      <c r="AM6" s="808" t="s">
        <v>13</v>
      </c>
      <c r="AN6" s="808"/>
      <c r="AO6" s="808"/>
      <c r="AP6" s="810" t="s">
        <v>14</v>
      </c>
      <c r="AQ6" s="810"/>
      <c r="AR6" s="810"/>
      <c r="AS6" s="810" t="s">
        <v>15</v>
      </c>
      <c r="AT6" s="810"/>
      <c r="AU6" s="810"/>
      <c r="AV6" s="810" t="s">
        <v>16</v>
      </c>
      <c r="AW6" s="810"/>
      <c r="AX6" s="810"/>
      <c r="AY6" s="810" t="s">
        <v>17</v>
      </c>
      <c r="AZ6" s="810"/>
      <c r="BA6" s="810"/>
    </row>
    <row r="7" spans="1:53" ht="15" customHeight="1">
      <c r="A7" s="813"/>
      <c r="B7" s="816"/>
      <c r="C7" s="818"/>
      <c r="D7" s="818"/>
      <c r="E7" s="818"/>
      <c r="F7" s="820"/>
      <c r="G7" s="820"/>
      <c r="H7" s="822"/>
      <c r="I7" s="822"/>
      <c r="J7" s="824"/>
      <c r="K7" s="826"/>
      <c r="L7" s="403" t="s">
        <v>94</v>
      </c>
      <c r="M7" s="404" t="s">
        <v>95</v>
      </c>
      <c r="N7" s="404" t="s">
        <v>96</v>
      </c>
      <c r="O7" s="404" t="s">
        <v>94</v>
      </c>
      <c r="P7" s="404" t="s">
        <v>95</v>
      </c>
      <c r="Q7" s="404" t="s">
        <v>96</v>
      </c>
      <c r="R7" s="404" t="s">
        <v>94</v>
      </c>
      <c r="S7" s="404" t="s">
        <v>95</v>
      </c>
      <c r="T7" s="404" t="s">
        <v>96</v>
      </c>
      <c r="U7" s="404" t="s">
        <v>94</v>
      </c>
      <c r="V7" s="404" t="s">
        <v>95</v>
      </c>
      <c r="W7" s="404" t="s">
        <v>96</v>
      </c>
      <c r="X7" s="404" t="s">
        <v>94</v>
      </c>
      <c r="Y7" s="404" t="s">
        <v>95</v>
      </c>
      <c r="Z7" s="404" t="s">
        <v>96</v>
      </c>
      <c r="AA7" s="404" t="s">
        <v>94</v>
      </c>
      <c r="AB7" s="404" t="s">
        <v>95</v>
      </c>
      <c r="AC7" s="404" t="s">
        <v>96</v>
      </c>
      <c r="AD7" s="404" t="s">
        <v>94</v>
      </c>
      <c r="AE7" s="404" t="s">
        <v>95</v>
      </c>
      <c r="AF7" s="404" t="s">
        <v>96</v>
      </c>
      <c r="AG7" s="404" t="s">
        <v>94</v>
      </c>
      <c r="AH7" s="404" t="s">
        <v>95</v>
      </c>
      <c r="AI7" s="404" t="s">
        <v>96</v>
      </c>
      <c r="AJ7" s="404" t="s">
        <v>94</v>
      </c>
      <c r="AK7" s="404" t="s">
        <v>95</v>
      </c>
      <c r="AL7" s="404" t="s">
        <v>96</v>
      </c>
      <c r="AM7" s="404" t="s">
        <v>94</v>
      </c>
      <c r="AN7" s="404" t="s">
        <v>95</v>
      </c>
      <c r="AO7" s="404" t="s">
        <v>96</v>
      </c>
      <c r="AP7" s="409" t="s">
        <v>94</v>
      </c>
      <c r="AQ7" s="409" t="s">
        <v>95</v>
      </c>
      <c r="AR7" s="409" t="s">
        <v>96</v>
      </c>
      <c r="AS7" s="409" t="s">
        <v>94</v>
      </c>
      <c r="AT7" s="409" t="s">
        <v>95</v>
      </c>
      <c r="AU7" s="409" t="s">
        <v>96</v>
      </c>
      <c r="AV7" s="409" t="s">
        <v>94</v>
      </c>
      <c r="AW7" s="409" t="s">
        <v>95</v>
      </c>
      <c r="AX7" s="409" t="s">
        <v>96</v>
      </c>
      <c r="AY7" s="409" t="s">
        <v>94</v>
      </c>
      <c r="AZ7" s="409" t="s">
        <v>95</v>
      </c>
      <c r="BA7" s="409" t="s">
        <v>96</v>
      </c>
    </row>
    <row r="8" spans="1:53" ht="15" customHeight="1">
      <c r="A8" s="387">
        <v>1</v>
      </c>
      <c r="B8" s="388">
        <f>B4</f>
        <v>46023</v>
      </c>
      <c r="C8" s="389">
        <f>F8+H8+J8</f>
        <v>0</v>
      </c>
      <c r="D8" s="389">
        <f>G8+I8+K8</f>
        <v>0</v>
      </c>
      <c r="E8" s="390">
        <f>D8-C8</f>
        <v>0</v>
      </c>
      <c r="F8" s="389">
        <f t="shared" ref="F8:F37" si="0">SUMIF($L$7:$AO$7,$F$6,L8:AO8)</f>
        <v>0</v>
      </c>
      <c r="G8" s="389">
        <f t="shared" ref="G8:G37" si="1">SUMIF($L$7:$AO$7,$G$6,L8:AO8)</f>
        <v>0</v>
      </c>
      <c r="H8" s="389">
        <f t="shared" ref="H8:H37" si="2">SUMIF($AP$7:$BA$7,$H$6,AP8:BA8)</f>
        <v>0</v>
      </c>
      <c r="I8" s="389">
        <f t="shared" ref="I8:I37" si="3">SUMIF($AP$7:$BA$7,$I$6,AP8:BA8)</f>
        <v>0</v>
      </c>
      <c r="J8" s="389"/>
      <c r="K8" s="389"/>
      <c r="L8" s="390">
        <f>INDEX('SO FOB Januari 2026'!$E$6:$O$50,MATCH(B8,'SO FOB Januari 2026'!$B$6:$B$50,0),MATCH($L$6,'SO FOB Januari 2026'!$E$6:$O$6,0))</f>
        <v>0</v>
      </c>
      <c r="M8" s="405">
        <v>0</v>
      </c>
      <c r="N8" s="390">
        <f t="shared" ref="N8" si="4">M8-L8</f>
        <v>0</v>
      </c>
      <c r="O8" s="390">
        <f>INDEX('SO FOB Januari 2026'!$E$6:$O$50,MATCH(B8,'SO FOB Januari 2026'!$B$6:$B$50,0),MATCH($O$6,'SO FOB Januari 2026'!$E$6:$O$6,0))</f>
        <v>0</v>
      </c>
      <c r="P8" s="405">
        <v>0</v>
      </c>
      <c r="Q8" s="390">
        <f t="shared" ref="Q8" si="5">P8-O8</f>
        <v>0</v>
      </c>
      <c r="R8" s="390">
        <f>INDEX('SO FOB Januari 2026'!$E$6:$O$50,MATCH(B8,'SO FOB Januari 2026'!$B$6:$B$50,0),MATCH($R$6,'SO FOB Januari 2026'!$E$6:$O$6,0))</f>
        <v>0</v>
      </c>
      <c r="S8" s="405">
        <v>0</v>
      </c>
      <c r="T8" s="390">
        <f t="shared" ref="T8" si="6">S8-R8</f>
        <v>0</v>
      </c>
      <c r="U8" s="390">
        <f>INDEX('SO FOB Januari 2026'!$E$6:$O$50,MATCH(B8,'SO FOB Januari 2026'!$B$6:$B$50,0),MATCH($U$6,'SO FOB Januari 2026'!$E$6:$O$6,0))</f>
        <v>0</v>
      </c>
      <c r="V8" s="405">
        <v>0</v>
      </c>
      <c r="W8" s="390">
        <f t="shared" ref="W8" si="7">V8-U8</f>
        <v>0</v>
      </c>
      <c r="X8" s="390">
        <f>INDEX('SO FOB Januari 2026'!$E$6:$O$50,MATCH(B8,'SO FOB Januari 2026'!$B$6:$B$50,0),MATCH($X$6,'SO FOB Januari 2026'!$E$6:$O$6,0))</f>
        <v>0</v>
      </c>
      <c r="Y8" s="405">
        <v>0</v>
      </c>
      <c r="Z8" s="390">
        <f t="shared" ref="Z8" si="8">Y8-X8</f>
        <v>0</v>
      </c>
      <c r="AA8" s="390">
        <f>INDEX('SO FOB Januari 2026'!$E$6:$O$50,MATCH(B8,'SO FOB Januari 2026'!$B$6:$B$50,0),MATCH($AA$6,'SO FOB Januari 2026'!$E$6:$O$6,0))</f>
        <v>0</v>
      </c>
      <c r="AB8" s="405">
        <v>0</v>
      </c>
      <c r="AC8" s="390">
        <f t="shared" ref="AC8" si="9">AB8-AA8</f>
        <v>0</v>
      </c>
      <c r="AD8" s="390">
        <f>INDEX('SO FOB Januari 2026'!$E$6:$O$50,MATCH(B8,'SO FOB Januari 2026'!$B$6:$B$50,0),MATCH($AD$6,'SO FOB Januari 2026'!$E$6:$O$6,0))</f>
        <v>0</v>
      </c>
      <c r="AE8" s="405">
        <v>0</v>
      </c>
      <c r="AF8" s="390">
        <f t="shared" ref="AF8" si="10">AE8-AD8</f>
        <v>0</v>
      </c>
      <c r="AG8" s="390">
        <f>INDEX('SO FOB Januari 2026'!$E$6:$O$50,MATCH(B8,'SO FOB Januari 2026'!$B$6:$B$50,0),MATCH($AG$6,'SO FOB Januari 2026'!$E$6:$O$6,0))</f>
        <v>0</v>
      </c>
      <c r="AH8" s="405">
        <v>0</v>
      </c>
      <c r="AI8" s="390">
        <f t="shared" ref="AI8" si="11">AH8-AG8</f>
        <v>0</v>
      </c>
      <c r="AJ8" s="390">
        <f>INDEX('SO FOB Januari 2026'!$E$6:$O$50,MATCH(B8,'SO FOB Januari 2026'!$B$6:$B$50,0),MATCH($AJ$6,'SO FOB Januari 2026'!$E$6:$O$6,0))</f>
        <v>0</v>
      </c>
      <c r="AK8" s="405">
        <v>0</v>
      </c>
      <c r="AL8" s="390">
        <f t="shared" ref="AL8" si="12">AK8-AJ8</f>
        <v>0</v>
      </c>
      <c r="AM8" s="390">
        <f>INDEX('SO FOB Januari 2026'!$E$6:$O$50,MATCH(B8,'SO FOB Januari 2026'!$B$6:$B$50,0),MATCH($AM$6,'SO FOB Januari 2026'!$E$6:$O$6,0))</f>
        <v>0</v>
      </c>
      <c r="AN8" s="405">
        <v>0</v>
      </c>
      <c r="AO8" s="390">
        <f t="shared" ref="AO8" si="13">AN8-AM8</f>
        <v>0</v>
      </c>
      <c r="AP8" s="390">
        <f>INDEX('SO FOB Januari 2026'!$E$6:$AF$50,MATCH(B8,'SO FOB Januari 2026'!$B$6:$B$50,0),MATCH($AP$6,'SO FOB Januari 2026'!$E$6:$AF$6,0))</f>
        <v>0</v>
      </c>
      <c r="AQ8" s="405">
        <v>0</v>
      </c>
      <c r="AR8" s="390">
        <f t="shared" ref="AR8" si="14">AQ8-AP8</f>
        <v>0</v>
      </c>
      <c r="AS8" s="390">
        <f>INDEX('SO FOB Januari 2026'!$E$6:$AF$50,MATCH(B8,'SO FOB Januari 2026'!$B$6:$B$50,0),MATCH($AS$6,'SO FOB Januari 2026'!$E$6:$AF$6,0))</f>
        <v>0</v>
      </c>
      <c r="AT8" s="405">
        <v>0</v>
      </c>
      <c r="AU8" s="390">
        <f t="shared" ref="AU8" si="15">AT8-AS8</f>
        <v>0</v>
      </c>
      <c r="AV8" s="390">
        <f>INDEX('SO FOB Januari 2026'!$E$6:$AF$50,MATCH(B8,'SO FOB Januari 2026'!$B$6:$B$50,0),MATCH($AV$6,'SO FOB Januari 2026'!$E$6:$AF$6,0))</f>
        <v>0</v>
      </c>
      <c r="AW8" s="405">
        <v>0</v>
      </c>
      <c r="AX8" s="390">
        <f t="shared" ref="AX8" si="16">AW8-AV8</f>
        <v>0</v>
      </c>
      <c r="AY8" s="390">
        <f>INDEX('SO FOB Januari 2026'!$E$6:$AF$50,MATCH(B8,'SO FOB Januari 2026'!$B$6:$B$50,0),MATCH($AY$6,'SO FOB Januari 2026'!$E$6:$AF$6,0))</f>
        <v>0</v>
      </c>
      <c r="AZ8" s="405">
        <v>0</v>
      </c>
      <c r="BA8" s="390">
        <f t="shared" ref="BA8" si="17">AZ8-AY8</f>
        <v>0</v>
      </c>
    </row>
    <row r="9" spans="1:53">
      <c r="A9" s="391">
        <f>A8+1</f>
        <v>2</v>
      </c>
      <c r="B9" s="392">
        <f>B8+1</f>
        <v>46024</v>
      </c>
      <c r="C9" s="393">
        <f t="shared" ref="C9:D35" si="18">F9+H9+J9</f>
        <v>0</v>
      </c>
      <c r="D9" s="393">
        <f t="shared" si="18"/>
        <v>0</v>
      </c>
      <c r="E9" s="393">
        <f t="shared" ref="E9:E35" si="19">D9-C9</f>
        <v>0</v>
      </c>
      <c r="F9" s="393">
        <f t="shared" si="0"/>
        <v>0</v>
      </c>
      <c r="G9" s="393">
        <f t="shared" si="1"/>
        <v>0</v>
      </c>
      <c r="H9" s="393">
        <f t="shared" si="2"/>
        <v>0</v>
      </c>
      <c r="I9" s="393">
        <f t="shared" si="3"/>
        <v>0</v>
      </c>
      <c r="J9" s="393"/>
      <c r="K9" s="393"/>
      <c r="L9" s="406">
        <f>INDEX('SO FOB Januari 2026'!$E$6:$O$50,MATCH(B9,'SO FOB Januari 2026'!$B$6:$B$50,0),MATCH($L$6,'SO FOB Januari 2026'!$E$6:$O$6,0))</f>
        <v>0</v>
      </c>
      <c r="M9" s="407">
        <v>0</v>
      </c>
      <c r="N9" s="406">
        <f t="shared" ref="N9:N37" si="20">M9-L9</f>
        <v>0</v>
      </c>
      <c r="O9" s="406">
        <f>INDEX('SO FOB Januari 2026'!$E$6:$O$50,MATCH(B9,'SO FOB Januari 2026'!$B$6:$B$50,0),MATCH($O$6,'SO FOB Januari 2026'!$E$6:$O$6,0))</f>
        <v>0</v>
      </c>
      <c r="P9" s="407">
        <v>0</v>
      </c>
      <c r="Q9" s="406">
        <f t="shared" ref="Q9:Q37" si="21">P9-O9</f>
        <v>0</v>
      </c>
      <c r="R9" s="406">
        <f>INDEX('SO FOB Januari 2026'!$E$6:$O$50,MATCH(B9,'SO FOB Januari 2026'!$B$6:$B$50,0),MATCH($R$6,'SO FOB Januari 2026'!$E$6:$O$6,0))</f>
        <v>0</v>
      </c>
      <c r="S9" s="407">
        <v>0</v>
      </c>
      <c r="T9" s="406">
        <f t="shared" ref="T9:T37" si="22">S9-R9</f>
        <v>0</v>
      </c>
      <c r="U9" s="406">
        <f>INDEX('SO FOB Januari 2026'!$E$6:$O$50,MATCH(B9,'SO FOB Januari 2026'!$B$6:$B$50,0),MATCH($U$6,'SO FOB Januari 2026'!$E$6:$O$6,0))</f>
        <v>0</v>
      </c>
      <c r="V9" s="407">
        <v>0</v>
      </c>
      <c r="W9" s="406">
        <f t="shared" ref="W9:W37" si="23">V9-U9</f>
        <v>0</v>
      </c>
      <c r="X9" s="406">
        <f>INDEX('SO FOB Januari 2026'!$E$6:$O$50,MATCH(B9,'SO FOB Januari 2026'!$B$6:$B$50,0),MATCH($X$6,'SO FOB Januari 2026'!$E$6:$O$6,0))</f>
        <v>0</v>
      </c>
      <c r="Y9" s="407">
        <v>0</v>
      </c>
      <c r="Z9" s="406">
        <f t="shared" ref="Z9:Z37" si="24">Y9-X9</f>
        <v>0</v>
      </c>
      <c r="AA9" s="406">
        <f>INDEX('SO FOB Januari 2026'!$E$6:$O$50,MATCH(B9,'SO FOB Januari 2026'!$B$6:$B$50,0),MATCH($AA$6,'SO FOB Januari 2026'!$E$6:$O$6,0))</f>
        <v>0</v>
      </c>
      <c r="AB9" s="407">
        <v>0</v>
      </c>
      <c r="AC9" s="406">
        <f t="shared" ref="AC9:AC37" si="25">AB9-AA9</f>
        <v>0</v>
      </c>
      <c r="AD9" s="406">
        <f>INDEX('SO FOB Januari 2026'!$E$6:$O$50,MATCH(B9,'SO FOB Januari 2026'!$B$6:$B$50,0),MATCH($AD$6,'SO FOB Januari 2026'!$E$6:$O$6,0))</f>
        <v>0</v>
      </c>
      <c r="AE9" s="407">
        <v>0</v>
      </c>
      <c r="AF9" s="406">
        <f t="shared" ref="AF9:AF37" si="26">AE9-AD9</f>
        <v>0</v>
      </c>
      <c r="AG9" s="406">
        <f>INDEX('SO FOB Januari 2026'!$E$6:$O$50,MATCH(B9,'SO FOB Januari 2026'!$B$6:$B$50,0),MATCH($AG$6,'SO FOB Januari 2026'!$E$6:$O$6,0))</f>
        <v>0</v>
      </c>
      <c r="AH9" s="407">
        <v>0</v>
      </c>
      <c r="AI9" s="406">
        <f t="shared" ref="AI9:AI37" si="27">AH9-AG9</f>
        <v>0</v>
      </c>
      <c r="AJ9" s="406">
        <f>INDEX('SO FOB Januari 2026'!$E$6:$O$50,MATCH(B9,'SO FOB Januari 2026'!$B$6:$B$50,0),MATCH($AJ$6,'SO FOB Januari 2026'!$E$6:$O$6,0))</f>
        <v>0</v>
      </c>
      <c r="AK9" s="407">
        <v>0</v>
      </c>
      <c r="AL9" s="406">
        <f t="shared" ref="AL9:AL37" si="28">AK9-AJ9</f>
        <v>0</v>
      </c>
      <c r="AM9" s="406">
        <f>INDEX('SO FOB Januari 2026'!$E$6:$O$50,MATCH(B9,'SO FOB Januari 2026'!$B$6:$B$50,0),MATCH($AM$6,'SO FOB Januari 2026'!$E$6:$O$6,0))</f>
        <v>0</v>
      </c>
      <c r="AN9" s="407">
        <v>0</v>
      </c>
      <c r="AO9" s="406">
        <f t="shared" ref="AO9:AO37" si="29">AN9-AM9</f>
        <v>0</v>
      </c>
      <c r="AP9" s="406">
        <f>INDEX('SO FOB Januari 2026'!$E$6:$AF$50,MATCH(B9,'SO FOB Januari 2026'!$B$6:$B$50,0),MATCH($AP$6,'SO FOB Januari 2026'!$E$6:$AF$6,0))</f>
        <v>0</v>
      </c>
      <c r="AQ9" s="407">
        <v>0</v>
      </c>
      <c r="AR9" s="406">
        <f t="shared" ref="AR9:AR37" si="30">AQ9-AP9</f>
        <v>0</v>
      </c>
      <c r="AS9" s="406">
        <f>INDEX('SO FOB Januari 2026'!$E$6:$AF$50,MATCH(B9,'SO FOB Januari 2026'!$B$6:$B$50,0),MATCH($AS$6,'SO FOB Januari 2026'!$E$6:$AF$6,0))</f>
        <v>0</v>
      </c>
      <c r="AT9" s="407">
        <v>0</v>
      </c>
      <c r="AU9" s="406">
        <f t="shared" ref="AU9:AU37" si="31">AT9-AS9</f>
        <v>0</v>
      </c>
      <c r="AV9" s="406">
        <f>INDEX('SO FOB Januari 2026'!$E$6:$AF$50,MATCH(B9,'SO FOB Januari 2026'!$B$6:$B$50,0),MATCH($AV$6,'SO FOB Januari 2026'!$E$6:$AF$6,0))</f>
        <v>0</v>
      </c>
      <c r="AW9" s="407">
        <v>0</v>
      </c>
      <c r="AX9" s="406">
        <f t="shared" ref="AX9:AX37" si="32">AW9-AV9</f>
        <v>0</v>
      </c>
      <c r="AY9" s="406">
        <f>INDEX('SO FOB Januari 2026'!$E$6:$AF$50,MATCH(B9,'SO FOB Januari 2026'!$B$6:$B$50,0),MATCH($AY$6,'SO FOB Januari 2026'!$E$6:$AF$6,0))</f>
        <v>0</v>
      </c>
      <c r="AZ9" s="407">
        <v>0</v>
      </c>
      <c r="BA9" s="406">
        <f t="shared" ref="BA9:BA37" si="33">AZ9-AY9</f>
        <v>0</v>
      </c>
    </row>
    <row r="10" spans="1:53">
      <c r="A10" s="391">
        <f t="shared" ref="A10:B25" si="34">A9+1</f>
        <v>3</v>
      </c>
      <c r="B10" s="392">
        <f t="shared" si="34"/>
        <v>46025</v>
      </c>
      <c r="C10" s="393">
        <f t="shared" si="18"/>
        <v>0</v>
      </c>
      <c r="D10" s="393">
        <f t="shared" si="18"/>
        <v>0</v>
      </c>
      <c r="E10" s="393">
        <f t="shared" si="19"/>
        <v>0</v>
      </c>
      <c r="F10" s="393">
        <f t="shared" si="0"/>
        <v>0</v>
      </c>
      <c r="G10" s="393">
        <f t="shared" si="1"/>
        <v>0</v>
      </c>
      <c r="H10" s="393">
        <f t="shared" si="2"/>
        <v>0</v>
      </c>
      <c r="I10" s="393">
        <f t="shared" si="3"/>
        <v>0</v>
      </c>
      <c r="J10" s="393"/>
      <c r="K10" s="393"/>
      <c r="L10" s="406">
        <f>INDEX('SO FOB Januari 2026'!$E$6:$O$50,MATCH(B10,'SO FOB Januari 2026'!$B$6:$B$50,0),MATCH($L$6,'SO FOB Januari 2026'!$E$6:$O$6,0))</f>
        <v>0</v>
      </c>
      <c r="M10" s="407">
        <v>0</v>
      </c>
      <c r="N10" s="406">
        <f t="shared" si="20"/>
        <v>0</v>
      </c>
      <c r="O10" s="406">
        <f>INDEX('SO FOB Januari 2026'!$E$6:$O$50,MATCH(B10,'SO FOB Januari 2026'!$B$6:$B$50,0),MATCH($O$6,'SO FOB Januari 2026'!$E$6:$O$6,0))</f>
        <v>0</v>
      </c>
      <c r="P10" s="407">
        <v>0</v>
      </c>
      <c r="Q10" s="406">
        <f t="shared" si="21"/>
        <v>0</v>
      </c>
      <c r="R10" s="406">
        <f>INDEX('SO FOB Januari 2026'!$E$6:$O$50,MATCH(B10,'SO FOB Januari 2026'!$B$6:$B$50,0),MATCH($R$6,'SO FOB Januari 2026'!$E$6:$O$6,0))</f>
        <v>0</v>
      </c>
      <c r="S10" s="407">
        <v>0</v>
      </c>
      <c r="T10" s="406">
        <f t="shared" si="22"/>
        <v>0</v>
      </c>
      <c r="U10" s="406">
        <f>INDEX('SO FOB Januari 2026'!$E$6:$O$50,MATCH(B10,'SO FOB Januari 2026'!$B$6:$B$50,0),MATCH($U$6,'SO FOB Januari 2026'!$E$6:$O$6,0))</f>
        <v>0</v>
      </c>
      <c r="V10" s="407">
        <v>0</v>
      </c>
      <c r="W10" s="406">
        <f t="shared" si="23"/>
        <v>0</v>
      </c>
      <c r="X10" s="406">
        <f>INDEX('SO FOB Januari 2026'!$E$6:$O$50,MATCH(B10,'SO FOB Januari 2026'!$B$6:$B$50,0),MATCH($X$6,'SO FOB Januari 2026'!$E$6:$O$6,0))</f>
        <v>0</v>
      </c>
      <c r="Y10" s="407">
        <v>0</v>
      </c>
      <c r="Z10" s="406">
        <f t="shared" si="24"/>
        <v>0</v>
      </c>
      <c r="AA10" s="406">
        <f>INDEX('SO FOB Januari 2026'!$E$6:$O$50,MATCH(B10,'SO FOB Januari 2026'!$B$6:$B$50,0),MATCH($AA$6,'SO FOB Januari 2026'!$E$6:$O$6,0))</f>
        <v>0</v>
      </c>
      <c r="AB10" s="407">
        <v>0</v>
      </c>
      <c r="AC10" s="406">
        <f t="shared" si="25"/>
        <v>0</v>
      </c>
      <c r="AD10" s="406">
        <f>INDEX('SO FOB Januari 2026'!$E$6:$O$50,MATCH(B10,'SO FOB Januari 2026'!$B$6:$B$50,0),MATCH($AD$6,'SO FOB Januari 2026'!$E$6:$O$6,0))</f>
        <v>0</v>
      </c>
      <c r="AE10" s="407">
        <v>0</v>
      </c>
      <c r="AF10" s="406">
        <f t="shared" si="26"/>
        <v>0</v>
      </c>
      <c r="AG10" s="406">
        <f>INDEX('SO FOB Januari 2026'!$E$6:$O$50,MATCH(B10,'SO FOB Januari 2026'!$B$6:$B$50,0),MATCH($AG$6,'SO FOB Januari 2026'!$E$6:$O$6,0))</f>
        <v>0</v>
      </c>
      <c r="AH10" s="407">
        <v>0</v>
      </c>
      <c r="AI10" s="406">
        <f t="shared" si="27"/>
        <v>0</v>
      </c>
      <c r="AJ10" s="406">
        <f>INDEX('SO FOB Januari 2026'!$E$6:$O$50,MATCH(B10,'SO FOB Januari 2026'!$B$6:$B$50,0),MATCH($AJ$6,'SO FOB Januari 2026'!$E$6:$O$6,0))</f>
        <v>0</v>
      </c>
      <c r="AK10" s="407">
        <v>0</v>
      </c>
      <c r="AL10" s="406">
        <f t="shared" si="28"/>
        <v>0</v>
      </c>
      <c r="AM10" s="406">
        <f>INDEX('SO FOB Januari 2026'!$E$6:$O$50,MATCH(B10,'SO FOB Januari 2026'!$B$6:$B$50,0),MATCH($AM$6,'SO FOB Januari 2026'!$E$6:$O$6,0))</f>
        <v>0</v>
      </c>
      <c r="AN10" s="407">
        <v>0</v>
      </c>
      <c r="AO10" s="406">
        <f t="shared" si="29"/>
        <v>0</v>
      </c>
      <c r="AP10" s="406">
        <f>INDEX('SO FOB Januari 2026'!$E$6:$AF$50,MATCH(B10,'SO FOB Januari 2026'!$B$6:$B$50,0),MATCH($AP$6,'SO FOB Januari 2026'!$E$6:$AF$6,0))</f>
        <v>0</v>
      </c>
      <c r="AQ10" s="407">
        <v>0</v>
      </c>
      <c r="AR10" s="406">
        <f t="shared" si="30"/>
        <v>0</v>
      </c>
      <c r="AS10" s="406">
        <f>INDEX('SO FOB Januari 2026'!$E$6:$AF$50,MATCH(B10,'SO FOB Januari 2026'!$B$6:$B$50,0),MATCH($AS$6,'SO FOB Januari 2026'!$E$6:$AF$6,0))</f>
        <v>0</v>
      </c>
      <c r="AT10" s="407">
        <v>0</v>
      </c>
      <c r="AU10" s="406">
        <f t="shared" si="31"/>
        <v>0</v>
      </c>
      <c r="AV10" s="406">
        <f>INDEX('SO FOB Januari 2026'!$E$6:$AF$50,MATCH(B10,'SO FOB Januari 2026'!$B$6:$B$50,0),MATCH($AV$6,'SO FOB Januari 2026'!$E$6:$AF$6,0))</f>
        <v>0</v>
      </c>
      <c r="AW10" s="407">
        <v>0</v>
      </c>
      <c r="AX10" s="406">
        <f t="shared" si="32"/>
        <v>0</v>
      </c>
      <c r="AY10" s="406">
        <f>INDEX('SO FOB Januari 2026'!$E$6:$AF$50,MATCH(B10,'SO FOB Januari 2026'!$B$6:$B$50,0),MATCH($AY$6,'SO FOB Januari 2026'!$E$6:$AF$6,0))</f>
        <v>0</v>
      </c>
      <c r="AZ10" s="407">
        <v>0</v>
      </c>
      <c r="BA10" s="406">
        <f t="shared" si="33"/>
        <v>0</v>
      </c>
    </row>
    <row r="11" spans="1:53">
      <c r="A11" s="391">
        <f t="shared" si="34"/>
        <v>4</v>
      </c>
      <c r="B11" s="392">
        <f t="shared" si="34"/>
        <v>46026</v>
      </c>
      <c r="C11" s="393">
        <f t="shared" si="18"/>
        <v>0</v>
      </c>
      <c r="D11" s="393">
        <f t="shared" si="18"/>
        <v>0</v>
      </c>
      <c r="E11" s="393">
        <f t="shared" si="19"/>
        <v>0</v>
      </c>
      <c r="F11" s="393">
        <f t="shared" si="0"/>
        <v>0</v>
      </c>
      <c r="G11" s="393">
        <f t="shared" si="1"/>
        <v>0</v>
      </c>
      <c r="H11" s="393">
        <f t="shared" si="2"/>
        <v>0</v>
      </c>
      <c r="I11" s="393">
        <f t="shared" si="3"/>
        <v>0</v>
      </c>
      <c r="J11" s="393"/>
      <c r="K11" s="393"/>
      <c r="L11" s="406">
        <f>INDEX('SO FOB Januari 2026'!$E$6:$O$50,MATCH(B11,'SO FOB Januari 2026'!$B$6:$B$50,0),MATCH($L$6,'SO FOB Januari 2026'!$E$6:$O$6,0))</f>
        <v>0</v>
      </c>
      <c r="M11" s="407">
        <v>0</v>
      </c>
      <c r="N11" s="406">
        <f t="shared" si="20"/>
        <v>0</v>
      </c>
      <c r="O11" s="406">
        <f>INDEX('SO FOB Januari 2026'!$E$6:$O$50,MATCH(B11,'SO FOB Januari 2026'!$B$6:$B$50,0),MATCH($O$6,'SO FOB Januari 2026'!$E$6:$O$6,0))</f>
        <v>0</v>
      </c>
      <c r="P11" s="407">
        <v>0</v>
      </c>
      <c r="Q11" s="406">
        <f t="shared" si="21"/>
        <v>0</v>
      </c>
      <c r="R11" s="406">
        <f>INDEX('SO FOB Januari 2026'!$E$6:$O$50,MATCH(B11,'SO FOB Januari 2026'!$B$6:$B$50,0),MATCH($R$6,'SO FOB Januari 2026'!$E$6:$O$6,0))</f>
        <v>0</v>
      </c>
      <c r="S11" s="407">
        <v>0</v>
      </c>
      <c r="T11" s="406">
        <f t="shared" si="22"/>
        <v>0</v>
      </c>
      <c r="U11" s="406">
        <f>INDEX('SO FOB Januari 2026'!$E$6:$O$50,MATCH(B11,'SO FOB Januari 2026'!$B$6:$B$50,0),MATCH($U$6,'SO FOB Januari 2026'!$E$6:$O$6,0))</f>
        <v>0</v>
      </c>
      <c r="V11" s="407">
        <v>0</v>
      </c>
      <c r="W11" s="406">
        <f t="shared" si="23"/>
        <v>0</v>
      </c>
      <c r="X11" s="406">
        <f>INDEX('SO FOB Januari 2026'!$E$6:$O$50,MATCH(B11,'SO FOB Januari 2026'!$B$6:$B$50,0),MATCH($X$6,'SO FOB Januari 2026'!$E$6:$O$6,0))</f>
        <v>0</v>
      </c>
      <c r="Y11" s="407">
        <v>0</v>
      </c>
      <c r="Z11" s="406">
        <f t="shared" si="24"/>
        <v>0</v>
      </c>
      <c r="AA11" s="406">
        <f>INDEX('SO FOB Januari 2026'!$E$6:$O$50,MATCH(B11,'SO FOB Januari 2026'!$B$6:$B$50,0),MATCH($AA$6,'SO FOB Januari 2026'!$E$6:$O$6,0))</f>
        <v>0</v>
      </c>
      <c r="AB11" s="407">
        <v>0</v>
      </c>
      <c r="AC11" s="406">
        <f t="shared" si="25"/>
        <v>0</v>
      </c>
      <c r="AD11" s="406">
        <f>INDEX('SO FOB Januari 2026'!$E$6:$O$50,MATCH(B11,'SO FOB Januari 2026'!$B$6:$B$50,0),MATCH($AD$6,'SO FOB Januari 2026'!$E$6:$O$6,0))</f>
        <v>0</v>
      </c>
      <c r="AE11" s="407">
        <v>0</v>
      </c>
      <c r="AF11" s="406">
        <f t="shared" si="26"/>
        <v>0</v>
      </c>
      <c r="AG11" s="406">
        <f>INDEX('SO FOB Januari 2026'!$E$6:$O$50,MATCH(B11,'SO FOB Januari 2026'!$B$6:$B$50,0),MATCH($AG$6,'SO FOB Januari 2026'!$E$6:$O$6,0))</f>
        <v>0</v>
      </c>
      <c r="AH11" s="407">
        <v>0</v>
      </c>
      <c r="AI11" s="406">
        <f t="shared" si="27"/>
        <v>0</v>
      </c>
      <c r="AJ11" s="406">
        <f>INDEX('SO FOB Januari 2026'!$E$6:$O$50,MATCH(B11,'SO FOB Januari 2026'!$B$6:$B$50,0),MATCH($AJ$6,'SO FOB Januari 2026'!$E$6:$O$6,0))</f>
        <v>0</v>
      </c>
      <c r="AK11" s="407">
        <v>0</v>
      </c>
      <c r="AL11" s="406">
        <f t="shared" si="28"/>
        <v>0</v>
      </c>
      <c r="AM11" s="406">
        <f>INDEX('SO FOB Januari 2026'!$E$6:$O$50,MATCH(B11,'SO FOB Januari 2026'!$B$6:$B$50,0),MATCH($AM$6,'SO FOB Januari 2026'!$E$6:$O$6,0))</f>
        <v>0</v>
      </c>
      <c r="AN11" s="407">
        <v>0</v>
      </c>
      <c r="AO11" s="406">
        <f t="shared" si="29"/>
        <v>0</v>
      </c>
      <c r="AP11" s="406">
        <f>INDEX('SO FOB Januari 2026'!$E$6:$AF$50,MATCH(B11,'SO FOB Januari 2026'!$B$6:$B$50,0),MATCH($AP$6,'SO FOB Januari 2026'!$E$6:$AF$6,0))</f>
        <v>0</v>
      </c>
      <c r="AQ11" s="407">
        <v>0</v>
      </c>
      <c r="AR11" s="406">
        <f t="shared" si="30"/>
        <v>0</v>
      </c>
      <c r="AS11" s="406">
        <f>INDEX('SO FOB Januari 2026'!$E$6:$AF$50,MATCH(B11,'SO FOB Januari 2026'!$B$6:$B$50,0),MATCH($AS$6,'SO FOB Januari 2026'!$E$6:$AF$6,0))</f>
        <v>0</v>
      </c>
      <c r="AT11" s="407">
        <v>0</v>
      </c>
      <c r="AU11" s="406">
        <f t="shared" si="31"/>
        <v>0</v>
      </c>
      <c r="AV11" s="406">
        <f>INDEX('SO FOB Januari 2026'!$E$6:$AF$50,MATCH(B11,'SO FOB Januari 2026'!$B$6:$B$50,0),MATCH($AV$6,'SO FOB Januari 2026'!$E$6:$AF$6,0))</f>
        <v>0</v>
      </c>
      <c r="AW11" s="407">
        <v>0</v>
      </c>
      <c r="AX11" s="406">
        <f t="shared" si="32"/>
        <v>0</v>
      </c>
      <c r="AY11" s="406">
        <f>INDEX('SO FOB Januari 2026'!$E$6:$AF$50,MATCH(B11,'SO FOB Januari 2026'!$B$6:$B$50,0),MATCH($AY$6,'SO FOB Januari 2026'!$E$6:$AF$6,0))</f>
        <v>0</v>
      </c>
      <c r="AZ11" s="407">
        <v>0</v>
      </c>
      <c r="BA11" s="406">
        <f t="shared" si="33"/>
        <v>0</v>
      </c>
    </row>
    <row r="12" spans="1:53">
      <c r="A12" s="391">
        <f t="shared" si="34"/>
        <v>5</v>
      </c>
      <c r="B12" s="392">
        <f t="shared" si="34"/>
        <v>46027</v>
      </c>
      <c r="C12" s="393">
        <f t="shared" si="18"/>
        <v>0</v>
      </c>
      <c r="D12" s="393">
        <f t="shared" si="18"/>
        <v>0</v>
      </c>
      <c r="E12" s="393">
        <f t="shared" si="19"/>
        <v>0</v>
      </c>
      <c r="F12" s="393">
        <f t="shared" si="0"/>
        <v>0</v>
      </c>
      <c r="G12" s="393">
        <f t="shared" si="1"/>
        <v>0</v>
      </c>
      <c r="H12" s="393">
        <f t="shared" si="2"/>
        <v>0</v>
      </c>
      <c r="I12" s="393">
        <f t="shared" si="3"/>
        <v>0</v>
      </c>
      <c r="J12" s="393"/>
      <c r="K12" s="393"/>
      <c r="L12" s="406">
        <f>INDEX('SO FOB Januari 2026'!$E$6:$O$50,MATCH(B12,'SO FOB Januari 2026'!$B$6:$B$50,0),MATCH($L$6,'SO FOB Januari 2026'!$E$6:$O$6,0))</f>
        <v>0</v>
      </c>
      <c r="M12" s="407">
        <v>0</v>
      </c>
      <c r="N12" s="406">
        <f t="shared" si="20"/>
        <v>0</v>
      </c>
      <c r="O12" s="406">
        <f>INDEX('SO FOB Januari 2026'!$E$6:$O$50,MATCH(B12,'SO FOB Januari 2026'!$B$6:$B$50,0),MATCH($O$6,'SO FOB Januari 2026'!$E$6:$O$6,0))</f>
        <v>0</v>
      </c>
      <c r="P12" s="407">
        <v>0</v>
      </c>
      <c r="Q12" s="406">
        <f t="shared" si="21"/>
        <v>0</v>
      </c>
      <c r="R12" s="406">
        <f>INDEX('SO FOB Januari 2026'!$E$6:$O$50,MATCH(B12,'SO FOB Januari 2026'!$B$6:$B$50,0),MATCH($R$6,'SO FOB Januari 2026'!$E$6:$O$6,0))</f>
        <v>0</v>
      </c>
      <c r="S12" s="407">
        <v>0</v>
      </c>
      <c r="T12" s="406">
        <f t="shared" si="22"/>
        <v>0</v>
      </c>
      <c r="U12" s="406">
        <f>INDEX('SO FOB Januari 2026'!$E$6:$O$50,MATCH(B12,'SO FOB Januari 2026'!$B$6:$B$50,0),MATCH($U$6,'SO FOB Januari 2026'!$E$6:$O$6,0))</f>
        <v>0</v>
      </c>
      <c r="V12" s="407">
        <v>0</v>
      </c>
      <c r="W12" s="406">
        <f t="shared" si="23"/>
        <v>0</v>
      </c>
      <c r="X12" s="406">
        <f>INDEX('SO FOB Januari 2026'!$E$6:$O$50,MATCH(B12,'SO FOB Januari 2026'!$B$6:$B$50,0),MATCH($X$6,'SO FOB Januari 2026'!$E$6:$O$6,0))</f>
        <v>0</v>
      </c>
      <c r="Y12" s="407">
        <v>0</v>
      </c>
      <c r="Z12" s="406">
        <f t="shared" si="24"/>
        <v>0</v>
      </c>
      <c r="AA12" s="406">
        <f>INDEX('SO FOB Januari 2026'!$E$6:$O$50,MATCH(B12,'SO FOB Januari 2026'!$B$6:$B$50,0),MATCH($AA$6,'SO FOB Januari 2026'!$E$6:$O$6,0))</f>
        <v>0</v>
      </c>
      <c r="AB12" s="407">
        <v>0</v>
      </c>
      <c r="AC12" s="406">
        <f t="shared" si="25"/>
        <v>0</v>
      </c>
      <c r="AD12" s="406">
        <f>INDEX('SO FOB Januari 2026'!$E$6:$O$50,MATCH(B12,'SO FOB Januari 2026'!$B$6:$B$50,0),MATCH($AD$6,'SO FOB Januari 2026'!$E$6:$O$6,0))</f>
        <v>0</v>
      </c>
      <c r="AE12" s="407">
        <v>0</v>
      </c>
      <c r="AF12" s="406">
        <f t="shared" si="26"/>
        <v>0</v>
      </c>
      <c r="AG12" s="406">
        <f>INDEX('SO FOB Januari 2026'!$E$6:$O$50,MATCH(B12,'SO FOB Januari 2026'!$B$6:$B$50,0),MATCH($AG$6,'SO FOB Januari 2026'!$E$6:$O$6,0))</f>
        <v>0</v>
      </c>
      <c r="AH12" s="407">
        <v>0</v>
      </c>
      <c r="AI12" s="406">
        <f t="shared" si="27"/>
        <v>0</v>
      </c>
      <c r="AJ12" s="406">
        <f>INDEX('SO FOB Januari 2026'!$E$6:$O$50,MATCH(B12,'SO FOB Januari 2026'!$B$6:$B$50,0),MATCH($AJ$6,'SO FOB Januari 2026'!$E$6:$O$6,0))</f>
        <v>0</v>
      </c>
      <c r="AK12" s="407">
        <v>0</v>
      </c>
      <c r="AL12" s="406">
        <f t="shared" si="28"/>
        <v>0</v>
      </c>
      <c r="AM12" s="406">
        <f>INDEX('SO FOB Januari 2026'!$E$6:$O$50,MATCH(B12,'SO FOB Januari 2026'!$B$6:$B$50,0),MATCH($AM$6,'SO FOB Januari 2026'!$E$6:$O$6,0))</f>
        <v>0</v>
      </c>
      <c r="AN12" s="407">
        <v>0</v>
      </c>
      <c r="AO12" s="406">
        <f t="shared" si="29"/>
        <v>0</v>
      </c>
      <c r="AP12" s="406">
        <f>INDEX('SO FOB Januari 2026'!$E$6:$AF$50,MATCH(B12,'SO FOB Januari 2026'!$B$6:$B$50,0),MATCH($AP$6,'SO FOB Januari 2026'!$E$6:$AF$6,0))</f>
        <v>0</v>
      </c>
      <c r="AQ12" s="407">
        <v>0</v>
      </c>
      <c r="AR12" s="406">
        <f t="shared" si="30"/>
        <v>0</v>
      </c>
      <c r="AS12" s="406">
        <f>INDEX('SO FOB Januari 2026'!$E$6:$AF$50,MATCH(B12,'SO FOB Januari 2026'!$B$6:$B$50,0),MATCH($AS$6,'SO FOB Januari 2026'!$E$6:$AF$6,0))</f>
        <v>0</v>
      </c>
      <c r="AT12" s="407">
        <v>0</v>
      </c>
      <c r="AU12" s="406">
        <f t="shared" si="31"/>
        <v>0</v>
      </c>
      <c r="AV12" s="406">
        <f>INDEX('SO FOB Januari 2026'!$E$6:$AF$50,MATCH(B12,'SO FOB Januari 2026'!$B$6:$B$50,0),MATCH($AV$6,'SO FOB Januari 2026'!$E$6:$AF$6,0))</f>
        <v>0</v>
      </c>
      <c r="AW12" s="407">
        <v>0</v>
      </c>
      <c r="AX12" s="406">
        <f t="shared" si="32"/>
        <v>0</v>
      </c>
      <c r="AY12" s="406">
        <f>INDEX('SO FOB Januari 2026'!$E$6:$AF$50,MATCH(B12,'SO FOB Januari 2026'!$B$6:$B$50,0),MATCH($AY$6,'SO FOB Januari 2026'!$E$6:$AF$6,0))</f>
        <v>0</v>
      </c>
      <c r="AZ12" s="407">
        <v>0</v>
      </c>
      <c r="BA12" s="406">
        <f t="shared" si="33"/>
        <v>0</v>
      </c>
    </row>
    <row r="13" spans="1:53">
      <c r="A13" s="391">
        <f t="shared" si="34"/>
        <v>6</v>
      </c>
      <c r="B13" s="392">
        <f t="shared" si="34"/>
        <v>46028</v>
      </c>
      <c r="C13" s="393">
        <f t="shared" si="18"/>
        <v>0</v>
      </c>
      <c r="D13" s="393">
        <f t="shared" si="18"/>
        <v>0</v>
      </c>
      <c r="E13" s="393">
        <f t="shared" si="19"/>
        <v>0</v>
      </c>
      <c r="F13" s="393">
        <f t="shared" si="0"/>
        <v>0</v>
      </c>
      <c r="G13" s="393">
        <f t="shared" si="1"/>
        <v>0</v>
      </c>
      <c r="H13" s="393">
        <f t="shared" si="2"/>
        <v>0</v>
      </c>
      <c r="I13" s="393">
        <f t="shared" si="3"/>
        <v>0</v>
      </c>
      <c r="J13" s="393"/>
      <c r="K13" s="393"/>
      <c r="L13" s="406">
        <f>INDEX('SO FOB Januari 2026'!$E$6:$O$50,MATCH(B13,'SO FOB Januari 2026'!$B$6:$B$50,0),MATCH($L$6,'SO FOB Januari 2026'!$E$6:$O$6,0))</f>
        <v>0</v>
      </c>
      <c r="M13" s="407">
        <v>0</v>
      </c>
      <c r="N13" s="406">
        <f t="shared" si="20"/>
        <v>0</v>
      </c>
      <c r="O13" s="406">
        <f>INDEX('SO FOB Januari 2026'!$E$6:$O$50,MATCH(B13,'SO FOB Januari 2026'!$B$6:$B$50,0),MATCH($O$6,'SO FOB Januari 2026'!$E$6:$O$6,0))</f>
        <v>0</v>
      </c>
      <c r="P13" s="407">
        <v>0</v>
      </c>
      <c r="Q13" s="406">
        <f t="shared" si="21"/>
        <v>0</v>
      </c>
      <c r="R13" s="406">
        <f>INDEX('SO FOB Januari 2026'!$E$6:$O$50,MATCH(B13,'SO FOB Januari 2026'!$B$6:$B$50,0),MATCH($R$6,'SO FOB Januari 2026'!$E$6:$O$6,0))</f>
        <v>0</v>
      </c>
      <c r="S13" s="407">
        <v>0</v>
      </c>
      <c r="T13" s="406">
        <f t="shared" si="22"/>
        <v>0</v>
      </c>
      <c r="U13" s="406">
        <f>INDEX('SO FOB Januari 2026'!$E$6:$O$50,MATCH(B13,'SO FOB Januari 2026'!$B$6:$B$50,0),MATCH($U$6,'SO FOB Januari 2026'!$E$6:$O$6,0))</f>
        <v>0</v>
      </c>
      <c r="V13" s="407">
        <v>0</v>
      </c>
      <c r="W13" s="406">
        <f t="shared" si="23"/>
        <v>0</v>
      </c>
      <c r="X13" s="406">
        <f>INDEX('SO FOB Januari 2026'!$E$6:$O$50,MATCH(B13,'SO FOB Januari 2026'!$B$6:$B$50,0),MATCH($X$6,'SO FOB Januari 2026'!$E$6:$O$6,0))</f>
        <v>0</v>
      </c>
      <c r="Y13" s="407">
        <v>0</v>
      </c>
      <c r="Z13" s="406">
        <f t="shared" si="24"/>
        <v>0</v>
      </c>
      <c r="AA13" s="406">
        <f>INDEX('SO FOB Januari 2026'!$E$6:$O$50,MATCH(B13,'SO FOB Januari 2026'!$B$6:$B$50,0),MATCH($AA$6,'SO FOB Januari 2026'!$E$6:$O$6,0))</f>
        <v>0</v>
      </c>
      <c r="AB13" s="407">
        <v>0</v>
      </c>
      <c r="AC13" s="406">
        <f t="shared" si="25"/>
        <v>0</v>
      </c>
      <c r="AD13" s="406">
        <f>INDEX('SO FOB Januari 2026'!$E$6:$O$50,MATCH(B13,'SO FOB Januari 2026'!$B$6:$B$50,0),MATCH($AD$6,'SO FOB Januari 2026'!$E$6:$O$6,0))</f>
        <v>0</v>
      </c>
      <c r="AE13" s="407">
        <v>0</v>
      </c>
      <c r="AF13" s="406">
        <f t="shared" si="26"/>
        <v>0</v>
      </c>
      <c r="AG13" s="406">
        <f>INDEX('SO FOB Januari 2026'!$E$6:$O$50,MATCH(B13,'SO FOB Januari 2026'!$B$6:$B$50,0),MATCH($AG$6,'SO FOB Januari 2026'!$E$6:$O$6,0))</f>
        <v>0</v>
      </c>
      <c r="AH13" s="407">
        <v>0</v>
      </c>
      <c r="AI13" s="406">
        <f t="shared" si="27"/>
        <v>0</v>
      </c>
      <c r="AJ13" s="406">
        <f>INDEX('SO FOB Januari 2026'!$E$6:$O$50,MATCH(B13,'SO FOB Januari 2026'!$B$6:$B$50,0),MATCH($AJ$6,'SO FOB Januari 2026'!$E$6:$O$6,0))</f>
        <v>0</v>
      </c>
      <c r="AK13" s="407">
        <v>0</v>
      </c>
      <c r="AL13" s="406">
        <f t="shared" si="28"/>
        <v>0</v>
      </c>
      <c r="AM13" s="406">
        <f>INDEX('SO FOB Januari 2026'!$E$6:$O$50,MATCH(B13,'SO FOB Januari 2026'!$B$6:$B$50,0),MATCH($AM$6,'SO FOB Januari 2026'!$E$6:$O$6,0))</f>
        <v>0</v>
      </c>
      <c r="AN13" s="407">
        <v>0</v>
      </c>
      <c r="AO13" s="406">
        <f t="shared" si="29"/>
        <v>0</v>
      </c>
      <c r="AP13" s="406">
        <f>INDEX('SO FOB Januari 2026'!$E$6:$AF$50,MATCH(B13,'SO FOB Januari 2026'!$B$6:$B$50,0),MATCH($AP$6,'SO FOB Januari 2026'!$E$6:$AF$6,0))</f>
        <v>0</v>
      </c>
      <c r="AQ13" s="407">
        <v>0</v>
      </c>
      <c r="AR13" s="406">
        <f t="shared" si="30"/>
        <v>0</v>
      </c>
      <c r="AS13" s="406">
        <f>INDEX('SO FOB Januari 2026'!$E$6:$AF$50,MATCH(B13,'SO FOB Januari 2026'!$B$6:$B$50,0),MATCH($AS$6,'SO FOB Januari 2026'!$E$6:$AF$6,0))</f>
        <v>0</v>
      </c>
      <c r="AT13" s="407">
        <v>0</v>
      </c>
      <c r="AU13" s="406">
        <f t="shared" si="31"/>
        <v>0</v>
      </c>
      <c r="AV13" s="406">
        <f>INDEX('SO FOB Januari 2026'!$E$6:$AF$50,MATCH(B13,'SO FOB Januari 2026'!$B$6:$B$50,0),MATCH($AV$6,'SO FOB Januari 2026'!$E$6:$AF$6,0))</f>
        <v>0</v>
      </c>
      <c r="AW13" s="407">
        <v>0</v>
      </c>
      <c r="AX13" s="406">
        <f t="shared" si="32"/>
        <v>0</v>
      </c>
      <c r="AY13" s="406">
        <f>INDEX('SO FOB Januari 2026'!$E$6:$AF$50,MATCH(B13,'SO FOB Januari 2026'!$B$6:$B$50,0),MATCH($AY$6,'SO FOB Januari 2026'!$E$6:$AF$6,0))</f>
        <v>0</v>
      </c>
      <c r="AZ13" s="407">
        <v>0</v>
      </c>
      <c r="BA13" s="406">
        <f t="shared" si="33"/>
        <v>0</v>
      </c>
    </row>
    <row r="14" spans="1:53">
      <c r="A14" s="391">
        <f t="shared" si="34"/>
        <v>7</v>
      </c>
      <c r="B14" s="392">
        <f t="shared" si="34"/>
        <v>46029</v>
      </c>
      <c r="C14" s="393">
        <f t="shared" si="18"/>
        <v>0</v>
      </c>
      <c r="D14" s="393">
        <f t="shared" si="18"/>
        <v>0</v>
      </c>
      <c r="E14" s="393">
        <f t="shared" si="19"/>
        <v>0</v>
      </c>
      <c r="F14" s="393">
        <f t="shared" si="0"/>
        <v>0</v>
      </c>
      <c r="G14" s="393">
        <f t="shared" si="1"/>
        <v>0</v>
      </c>
      <c r="H14" s="393">
        <f t="shared" si="2"/>
        <v>0</v>
      </c>
      <c r="I14" s="393">
        <f t="shared" si="3"/>
        <v>0</v>
      </c>
      <c r="J14" s="393"/>
      <c r="K14" s="393"/>
      <c r="L14" s="406">
        <f>INDEX('SO FOB Januari 2026'!$E$6:$O$50,MATCH(B14,'SO FOB Januari 2026'!$B$6:$B$50,0),MATCH($L$6,'SO FOB Januari 2026'!$E$6:$O$6,0))</f>
        <v>0</v>
      </c>
      <c r="M14" s="407">
        <v>0</v>
      </c>
      <c r="N14" s="406">
        <f t="shared" si="20"/>
        <v>0</v>
      </c>
      <c r="O14" s="406">
        <f>INDEX('SO FOB Januari 2026'!$E$6:$O$50,MATCH(B14,'SO FOB Januari 2026'!$B$6:$B$50,0),MATCH($O$6,'SO FOB Januari 2026'!$E$6:$O$6,0))</f>
        <v>0</v>
      </c>
      <c r="P14" s="407">
        <v>0</v>
      </c>
      <c r="Q14" s="406">
        <f t="shared" si="21"/>
        <v>0</v>
      </c>
      <c r="R14" s="406">
        <f>INDEX('SO FOB Januari 2026'!$E$6:$O$50,MATCH(B14,'SO FOB Januari 2026'!$B$6:$B$50,0),MATCH($R$6,'SO FOB Januari 2026'!$E$6:$O$6,0))</f>
        <v>0</v>
      </c>
      <c r="S14" s="407">
        <v>0</v>
      </c>
      <c r="T14" s="406">
        <f t="shared" si="22"/>
        <v>0</v>
      </c>
      <c r="U14" s="406">
        <f>INDEX('SO FOB Januari 2026'!$E$6:$O$50,MATCH(B14,'SO FOB Januari 2026'!$B$6:$B$50,0),MATCH($U$6,'SO FOB Januari 2026'!$E$6:$O$6,0))</f>
        <v>0</v>
      </c>
      <c r="V14" s="407">
        <v>0</v>
      </c>
      <c r="W14" s="406">
        <f t="shared" si="23"/>
        <v>0</v>
      </c>
      <c r="X14" s="406">
        <f>INDEX('SO FOB Januari 2026'!$E$6:$O$50,MATCH(B14,'SO FOB Januari 2026'!$B$6:$B$50,0),MATCH($X$6,'SO FOB Januari 2026'!$E$6:$O$6,0))</f>
        <v>0</v>
      </c>
      <c r="Y14" s="407">
        <v>0</v>
      </c>
      <c r="Z14" s="406">
        <f t="shared" si="24"/>
        <v>0</v>
      </c>
      <c r="AA14" s="406">
        <f>INDEX('SO FOB Januari 2026'!$E$6:$O$50,MATCH(B14,'SO FOB Januari 2026'!$B$6:$B$50,0),MATCH($AA$6,'SO FOB Januari 2026'!$E$6:$O$6,0))</f>
        <v>0</v>
      </c>
      <c r="AB14" s="407">
        <v>0</v>
      </c>
      <c r="AC14" s="406">
        <f t="shared" si="25"/>
        <v>0</v>
      </c>
      <c r="AD14" s="406">
        <f>INDEX('SO FOB Januari 2026'!$E$6:$O$50,MATCH(B14,'SO FOB Januari 2026'!$B$6:$B$50,0),MATCH($AD$6,'SO FOB Januari 2026'!$E$6:$O$6,0))</f>
        <v>0</v>
      </c>
      <c r="AE14" s="407">
        <v>0</v>
      </c>
      <c r="AF14" s="406">
        <f t="shared" si="26"/>
        <v>0</v>
      </c>
      <c r="AG14" s="406">
        <f>INDEX('SO FOB Januari 2026'!$E$6:$O$50,MATCH(B14,'SO FOB Januari 2026'!$B$6:$B$50,0),MATCH($AG$6,'SO FOB Januari 2026'!$E$6:$O$6,0))</f>
        <v>0</v>
      </c>
      <c r="AH14" s="407">
        <v>0</v>
      </c>
      <c r="AI14" s="406">
        <f t="shared" si="27"/>
        <v>0</v>
      </c>
      <c r="AJ14" s="406">
        <f>INDEX('SO FOB Januari 2026'!$E$6:$O$50,MATCH(B14,'SO FOB Januari 2026'!$B$6:$B$50,0),MATCH($AJ$6,'SO FOB Januari 2026'!$E$6:$O$6,0))</f>
        <v>0</v>
      </c>
      <c r="AK14" s="407">
        <v>0</v>
      </c>
      <c r="AL14" s="406">
        <f t="shared" si="28"/>
        <v>0</v>
      </c>
      <c r="AM14" s="406">
        <f>INDEX('SO FOB Januari 2026'!$E$6:$O$50,MATCH(B14,'SO FOB Januari 2026'!$B$6:$B$50,0),MATCH($AM$6,'SO FOB Januari 2026'!$E$6:$O$6,0))</f>
        <v>0</v>
      </c>
      <c r="AN14" s="407">
        <v>0</v>
      </c>
      <c r="AO14" s="406">
        <f t="shared" si="29"/>
        <v>0</v>
      </c>
      <c r="AP14" s="406">
        <f>INDEX('SO FOB Januari 2026'!$E$6:$AF$50,MATCH(B14,'SO FOB Januari 2026'!$B$6:$B$50,0),MATCH($AP$6,'SO FOB Januari 2026'!$E$6:$AF$6,0))</f>
        <v>0</v>
      </c>
      <c r="AQ14" s="407">
        <v>0</v>
      </c>
      <c r="AR14" s="406">
        <f t="shared" si="30"/>
        <v>0</v>
      </c>
      <c r="AS14" s="406">
        <f>INDEX('SO FOB Januari 2026'!$E$6:$AF$50,MATCH(B14,'SO FOB Januari 2026'!$B$6:$B$50,0),MATCH($AS$6,'SO FOB Januari 2026'!$E$6:$AF$6,0))</f>
        <v>0</v>
      </c>
      <c r="AT14" s="407">
        <v>0</v>
      </c>
      <c r="AU14" s="406">
        <f t="shared" si="31"/>
        <v>0</v>
      </c>
      <c r="AV14" s="406">
        <f>INDEX('SO FOB Januari 2026'!$E$6:$AF$50,MATCH(B14,'SO FOB Januari 2026'!$B$6:$B$50,0),MATCH($AV$6,'SO FOB Januari 2026'!$E$6:$AF$6,0))</f>
        <v>0</v>
      </c>
      <c r="AW14" s="407">
        <v>0</v>
      </c>
      <c r="AX14" s="406">
        <f t="shared" si="32"/>
        <v>0</v>
      </c>
      <c r="AY14" s="406">
        <f>INDEX('SO FOB Januari 2026'!$E$6:$AF$50,MATCH(B14,'SO FOB Januari 2026'!$B$6:$B$50,0),MATCH($AY$6,'SO FOB Januari 2026'!$E$6:$AF$6,0))</f>
        <v>0</v>
      </c>
      <c r="AZ14" s="407">
        <v>0</v>
      </c>
      <c r="BA14" s="406">
        <f t="shared" si="33"/>
        <v>0</v>
      </c>
    </row>
    <row r="15" spans="1:53">
      <c r="A15" s="391">
        <f t="shared" si="34"/>
        <v>8</v>
      </c>
      <c r="B15" s="392">
        <f t="shared" si="34"/>
        <v>46030</v>
      </c>
      <c r="C15" s="393">
        <f t="shared" si="18"/>
        <v>0</v>
      </c>
      <c r="D15" s="393">
        <f t="shared" si="18"/>
        <v>0</v>
      </c>
      <c r="E15" s="393">
        <f t="shared" si="19"/>
        <v>0</v>
      </c>
      <c r="F15" s="393">
        <f t="shared" si="0"/>
        <v>0</v>
      </c>
      <c r="G15" s="393">
        <f t="shared" si="1"/>
        <v>0</v>
      </c>
      <c r="H15" s="393">
        <f t="shared" si="2"/>
        <v>0</v>
      </c>
      <c r="I15" s="393">
        <f t="shared" si="3"/>
        <v>0</v>
      </c>
      <c r="J15" s="393"/>
      <c r="K15" s="393"/>
      <c r="L15" s="406">
        <f>INDEX('SO FOB Januari 2026'!$E$6:$O$50,MATCH(B15,'SO FOB Januari 2026'!$B$6:$B$50,0),MATCH($L$6,'SO FOB Januari 2026'!$E$6:$O$6,0))</f>
        <v>0</v>
      </c>
      <c r="M15" s="407">
        <v>0</v>
      </c>
      <c r="N15" s="406">
        <f t="shared" si="20"/>
        <v>0</v>
      </c>
      <c r="O15" s="406">
        <f>INDEX('SO FOB Januari 2026'!$E$6:$O$50,MATCH(B15,'SO FOB Januari 2026'!$B$6:$B$50,0),MATCH($O$6,'SO FOB Januari 2026'!$E$6:$O$6,0))</f>
        <v>0</v>
      </c>
      <c r="P15" s="407">
        <v>0</v>
      </c>
      <c r="Q15" s="406">
        <f t="shared" si="21"/>
        <v>0</v>
      </c>
      <c r="R15" s="406">
        <f>INDEX('SO FOB Januari 2026'!$E$6:$O$50,MATCH(B15,'SO FOB Januari 2026'!$B$6:$B$50,0),MATCH($R$6,'SO FOB Januari 2026'!$E$6:$O$6,0))</f>
        <v>0</v>
      </c>
      <c r="S15" s="407">
        <v>0</v>
      </c>
      <c r="T15" s="406">
        <f t="shared" si="22"/>
        <v>0</v>
      </c>
      <c r="U15" s="406">
        <f>INDEX('SO FOB Januari 2026'!$E$6:$O$50,MATCH(B15,'SO FOB Januari 2026'!$B$6:$B$50,0),MATCH($U$6,'SO FOB Januari 2026'!$E$6:$O$6,0))</f>
        <v>0</v>
      </c>
      <c r="V15" s="407">
        <v>0</v>
      </c>
      <c r="W15" s="406">
        <f t="shared" si="23"/>
        <v>0</v>
      </c>
      <c r="X15" s="406">
        <f>INDEX('SO FOB Januari 2026'!$E$6:$O$50,MATCH(B15,'SO FOB Januari 2026'!$B$6:$B$50,0),MATCH($X$6,'SO FOB Januari 2026'!$E$6:$O$6,0))</f>
        <v>0</v>
      </c>
      <c r="Y15" s="407">
        <v>0</v>
      </c>
      <c r="Z15" s="406">
        <f t="shared" si="24"/>
        <v>0</v>
      </c>
      <c r="AA15" s="406">
        <f>INDEX('SO FOB Januari 2026'!$E$6:$O$50,MATCH(B15,'SO FOB Januari 2026'!$B$6:$B$50,0),MATCH($AA$6,'SO FOB Januari 2026'!$E$6:$O$6,0))</f>
        <v>0</v>
      </c>
      <c r="AB15" s="407">
        <v>0</v>
      </c>
      <c r="AC15" s="406">
        <f t="shared" si="25"/>
        <v>0</v>
      </c>
      <c r="AD15" s="406">
        <f>INDEX('SO FOB Januari 2026'!$E$6:$O$50,MATCH(B15,'SO FOB Januari 2026'!$B$6:$B$50,0),MATCH($AD$6,'SO FOB Januari 2026'!$E$6:$O$6,0))</f>
        <v>0</v>
      </c>
      <c r="AE15" s="407">
        <v>0</v>
      </c>
      <c r="AF15" s="406">
        <f t="shared" si="26"/>
        <v>0</v>
      </c>
      <c r="AG15" s="406">
        <f>INDEX('SO FOB Januari 2026'!$E$6:$O$50,MATCH(B15,'SO FOB Januari 2026'!$B$6:$B$50,0),MATCH($AG$6,'SO FOB Januari 2026'!$E$6:$O$6,0))</f>
        <v>0</v>
      </c>
      <c r="AH15" s="407">
        <v>0</v>
      </c>
      <c r="AI15" s="406">
        <f t="shared" si="27"/>
        <v>0</v>
      </c>
      <c r="AJ15" s="406">
        <f>INDEX('SO FOB Januari 2026'!$E$6:$O$50,MATCH(B15,'SO FOB Januari 2026'!$B$6:$B$50,0),MATCH($AJ$6,'SO FOB Januari 2026'!$E$6:$O$6,0))</f>
        <v>0</v>
      </c>
      <c r="AK15" s="407">
        <v>0</v>
      </c>
      <c r="AL15" s="406">
        <f t="shared" si="28"/>
        <v>0</v>
      </c>
      <c r="AM15" s="406">
        <f>INDEX('SO FOB Januari 2026'!$E$6:$O$50,MATCH(B15,'SO FOB Januari 2026'!$B$6:$B$50,0),MATCH($AM$6,'SO FOB Januari 2026'!$E$6:$O$6,0))</f>
        <v>0</v>
      </c>
      <c r="AN15" s="407">
        <v>0</v>
      </c>
      <c r="AO15" s="406">
        <f t="shared" si="29"/>
        <v>0</v>
      </c>
      <c r="AP15" s="406">
        <f>INDEX('SO FOB Januari 2026'!$E$6:$AF$50,MATCH(B15,'SO FOB Januari 2026'!$B$6:$B$50,0),MATCH($AP$6,'SO FOB Januari 2026'!$E$6:$AF$6,0))</f>
        <v>0</v>
      </c>
      <c r="AQ15" s="407">
        <v>0</v>
      </c>
      <c r="AR15" s="406">
        <f t="shared" si="30"/>
        <v>0</v>
      </c>
      <c r="AS15" s="406">
        <f>INDEX('SO FOB Januari 2026'!$E$6:$AF$50,MATCH(B15,'SO FOB Januari 2026'!$B$6:$B$50,0),MATCH($AS$6,'SO FOB Januari 2026'!$E$6:$AF$6,0))</f>
        <v>0</v>
      </c>
      <c r="AT15" s="407">
        <v>0</v>
      </c>
      <c r="AU15" s="406">
        <f t="shared" si="31"/>
        <v>0</v>
      </c>
      <c r="AV15" s="406">
        <f>INDEX('SO FOB Januari 2026'!$E$6:$AF$50,MATCH(B15,'SO FOB Januari 2026'!$B$6:$B$50,0),MATCH($AV$6,'SO FOB Januari 2026'!$E$6:$AF$6,0))</f>
        <v>0</v>
      </c>
      <c r="AW15" s="407">
        <v>0</v>
      </c>
      <c r="AX15" s="406">
        <f t="shared" si="32"/>
        <v>0</v>
      </c>
      <c r="AY15" s="406">
        <f>INDEX('SO FOB Januari 2026'!$E$6:$AF$50,MATCH(B15,'SO FOB Januari 2026'!$B$6:$B$50,0),MATCH($AY$6,'SO FOB Januari 2026'!$E$6:$AF$6,0))</f>
        <v>0</v>
      </c>
      <c r="AZ15" s="407">
        <v>0</v>
      </c>
      <c r="BA15" s="406">
        <f t="shared" si="33"/>
        <v>0</v>
      </c>
    </row>
    <row r="16" spans="1:53">
      <c r="A16" s="391">
        <f t="shared" si="34"/>
        <v>9</v>
      </c>
      <c r="B16" s="392">
        <f t="shared" si="34"/>
        <v>46031</v>
      </c>
      <c r="C16" s="393">
        <f t="shared" si="18"/>
        <v>0</v>
      </c>
      <c r="D16" s="393">
        <f t="shared" si="18"/>
        <v>0</v>
      </c>
      <c r="E16" s="393">
        <f t="shared" si="19"/>
        <v>0</v>
      </c>
      <c r="F16" s="393">
        <f t="shared" si="0"/>
        <v>0</v>
      </c>
      <c r="G16" s="393">
        <f t="shared" si="1"/>
        <v>0</v>
      </c>
      <c r="H16" s="393">
        <f t="shared" si="2"/>
        <v>0</v>
      </c>
      <c r="I16" s="393">
        <f t="shared" si="3"/>
        <v>0</v>
      </c>
      <c r="J16" s="393"/>
      <c r="K16" s="393"/>
      <c r="L16" s="406">
        <f>INDEX('SO FOB Januari 2026'!$E$6:$O$50,MATCH(B16,'SO FOB Januari 2026'!$B$6:$B$50,0),MATCH($L$6,'SO FOB Januari 2026'!$E$6:$O$6,0))</f>
        <v>0</v>
      </c>
      <c r="M16" s="407">
        <v>0</v>
      </c>
      <c r="N16" s="406">
        <f t="shared" si="20"/>
        <v>0</v>
      </c>
      <c r="O16" s="406">
        <f>INDEX('SO FOB Januari 2026'!$E$6:$O$50,MATCH(B16,'SO FOB Januari 2026'!$B$6:$B$50,0),MATCH($O$6,'SO FOB Januari 2026'!$E$6:$O$6,0))</f>
        <v>0</v>
      </c>
      <c r="P16" s="407">
        <v>0</v>
      </c>
      <c r="Q16" s="406">
        <f t="shared" si="21"/>
        <v>0</v>
      </c>
      <c r="R16" s="406">
        <f>INDEX('SO FOB Januari 2026'!$E$6:$O$50,MATCH(B16,'SO FOB Januari 2026'!$B$6:$B$50,0),MATCH($R$6,'SO FOB Januari 2026'!$E$6:$O$6,0))</f>
        <v>0</v>
      </c>
      <c r="S16" s="407">
        <v>0</v>
      </c>
      <c r="T16" s="406">
        <f t="shared" si="22"/>
        <v>0</v>
      </c>
      <c r="U16" s="406">
        <f>INDEX('SO FOB Januari 2026'!$E$6:$O$50,MATCH(B16,'SO FOB Januari 2026'!$B$6:$B$50,0),MATCH($U$6,'SO FOB Januari 2026'!$E$6:$O$6,0))</f>
        <v>0</v>
      </c>
      <c r="V16" s="407">
        <v>0</v>
      </c>
      <c r="W16" s="406">
        <f t="shared" si="23"/>
        <v>0</v>
      </c>
      <c r="X16" s="406">
        <f>INDEX('SO FOB Januari 2026'!$E$6:$O$50,MATCH(B16,'SO FOB Januari 2026'!$B$6:$B$50,0),MATCH($X$6,'SO FOB Januari 2026'!$E$6:$O$6,0))</f>
        <v>0</v>
      </c>
      <c r="Y16" s="407">
        <v>0</v>
      </c>
      <c r="Z16" s="406">
        <f t="shared" si="24"/>
        <v>0</v>
      </c>
      <c r="AA16" s="406">
        <f>INDEX('SO FOB Januari 2026'!$E$6:$O$50,MATCH(B16,'SO FOB Januari 2026'!$B$6:$B$50,0),MATCH($AA$6,'SO FOB Januari 2026'!$E$6:$O$6,0))</f>
        <v>0</v>
      </c>
      <c r="AB16" s="407">
        <v>0</v>
      </c>
      <c r="AC16" s="406">
        <f t="shared" si="25"/>
        <v>0</v>
      </c>
      <c r="AD16" s="406">
        <f>INDEX('SO FOB Januari 2026'!$E$6:$O$50,MATCH(B16,'SO FOB Januari 2026'!$B$6:$B$50,0),MATCH($AD$6,'SO FOB Januari 2026'!$E$6:$O$6,0))</f>
        <v>0</v>
      </c>
      <c r="AE16" s="407">
        <v>0</v>
      </c>
      <c r="AF16" s="406">
        <f t="shared" si="26"/>
        <v>0</v>
      </c>
      <c r="AG16" s="406">
        <f>INDEX('SO FOB Januari 2026'!$E$6:$O$50,MATCH(B16,'SO FOB Januari 2026'!$B$6:$B$50,0),MATCH($AG$6,'SO FOB Januari 2026'!$E$6:$O$6,0))</f>
        <v>0</v>
      </c>
      <c r="AH16" s="407">
        <v>0</v>
      </c>
      <c r="AI16" s="406">
        <f t="shared" si="27"/>
        <v>0</v>
      </c>
      <c r="AJ16" s="406">
        <f>INDEX('SO FOB Januari 2026'!$E$6:$O$50,MATCH(B16,'SO FOB Januari 2026'!$B$6:$B$50,0),MATCH($AJ$6,'SO FOB Januari 2026'!$E$6:$O$6,0))</f>
        <v>0</v>
      </c>
      <c r="AK16" s="407">
        <v>0</v>
      </c>
      <c r="AL16" s="406">
        <f t="shared" si="28"/>
        <v>0</v>
      </c>
      <c r="AM16" s="406">
        <f>INDEX('SO FOB Januari 2026'!$E$6:$O$50,MATCH(B16,'SO FOB Januari 2026'!$B$6:$B$50,0),MATCH($AM$6,'SO FOB Januari 2026'!$E$6:$O$6,0))</f>
        <v>0</v>
      </c>
      <c r="AN16" s="407">
        <v>0</v>
      </c>
      <c r="AO16" s="406">
        <f t="shared" si="29"/>
        <v>0</v>
      </c>
      <c r="AP16" s="406">
        <f>INDEX('SO FOB Januari 2026'!$E$6:$AF$50,MATCH(B16,'SO FOB Januari 2026'!$B$6:$B$50,0),MATCH($AP$6,'SO FOB Januari 2026'!$E$6:$AF$6,0))</f>
        <v>0</v>
      </c>
      <c r="AQ16" s="407">
        <v>0</v>
      </c>
      <c r="AR16" s="406">
        <f t="shared" si="30"/>
        <v>0</v>
      </c>
      <c r="AS16" s="406">
        <f>INDEX('SO FOB Januari 2026'!$E$6:$AF$50,MATCH(B16,'SO FOB Januari 2026'!$B$6:$B$50,0),MATCH($AS$6,'SO FOB Januari 2026'!$E$6:$AF$6,0))</f>
        <v>0</v>
      </c>
      <c r="AT16" s="407">
        <v>0</v>
      </c>
      <c r="AU16" s="406">
        <f t="shared" si="31"/>
        <v>0</v>
      </c>
      <c r="AV16" s="406">
        <f>INDEX('SO FOB Januari 2026'!$E$6:$AF$50,MATCH(B16,'SO FOB Januari 2026'!$B$6:$B$50,0),MATCH($AV$6,'SO FOB Januari 2026'!$E$6:$AF$6,0))</f>
        <v>0</v>
      </c>
      <c r="AW16" s="407">
        <v>0</v>
      </c>
      <c r="AX16" s="406">
        <f t="shared" si="32"/>
        <v>0</v>
      </c>
      <c r="AY16" s="406">
        <f>INDEX('SO FOB Januari 2026'!$E$6:$AF$50,MATCH(B16,'SO FOB Januari 2026'!$B$6:$B$50,0),MATCH($AY$6,'SO FOB Januari 2026'!$E$6:$AF$6,0))</f>
        <v>0</v>
      </c>
      <c r="AZ16" s="407">
        <v>0</v>
      </c>
      <c r="BA16" s="406">
        <f t="shared" si="33"/>
        <v>0</v>
      </c>
    </row>
    <row r="17" spans="1:53">
      <c r="A17" s="391">
        <f t="shared" si="34"/>
        <v>10</v>
      </c>
      <c r="B17" s="392">
        <f t="shared" si="34"/>
        <v>46032</v>
      </c>
      <c r="C17" s="393">
        <f t="shared" si="18"/>
        <v>0</v>
      </c>
      <c r="D17" s="393">
        <f t="shared" si="18"/>
        <v>0</v>
      </c>
      <c r="E17" s="393">
        <f t="shared" si="19"/>
        <v>0</v>
      </c>
      <c r="F17" s="393">
        <f t="shared" si="0"/>
        <v>0</v>
      </c>
      <c r="G17" s="393">
        <f t="shared" si="1"/>
        <v>0</v>
      </c>
      <c r="H17" s="393">
        <f t="shared" si="2"/>
        <v>0</v>
      </c>
      <c r="I17" s="393">
        <f t="shared" si="3"/>
        <v>0</v>
      </c>
      <c r="J17" s="393"/>
      <c r="K17" s="393"/>
      <c r="L17" s="406">
        <f>INDEX('SO FOB Januari 2026'!$E$6:$O$50,MATCH(B17,'SO FOB Januari 2026'!$B$6:$B$50,0),MATCH($L$6,'SO FOB Januari 2026'!$E$6:$O$6,0))</f>
        <v>0</v>
      </c>
      <c r="M17" s="407">
        <v>0</v>
      </c>
      <c r="N17" s="406">
        <f t="shared" si="20"/>
        <v>0</v>
      </c>
      <c r="O17" s="406">
        <f>INDEX('SO FOB Januari 2026'!$E$6:$O$50,MATCH(B17,'SO FOB Januari 2026'!$B$6:$B$50,0),MATCH($O$6,'SO FOB Januari 2026'!$E$6:$O$6,0))</f>
        <v>0</v>
      </c>
      <c r="P17" s="407">
        <v>0</v>
      </c>
      <c r="Q17" s="406">
        <f t="shared" si="21"/>
        <v>0</v>
      </c>
      <c r="R17" s="406">
        <f>INDEX('SO FOB Januari 2026'!$E$6:$O$50,MATCH(B17,'SO FOB Januari 2026'!$B$6:$B$50,0),MATCH($R$6,'SO FOB Januari 2026'!$E$6:$O$6,0))</f>
        <v>0</v>
      </c>
      <c r="S17" s="407">
        <v>0</v>
      </c>
      <c r="T17" s="406">
        <f t="shared" si="22"/>
        <v>0</v>
      </c>
      <c r="U17" s="406">
        <f>INDEX('SO FOB Januari 2026'!$E$6:$O$50,MATCH(B17,'SO FOB Januari 2026'!$B$6:$B$50,0),MATCH($U$6,'SO FOB Januari 2026'!$E$6:$O$6,0))</f>
        <v>0</v>
      </c>
      <c r="V17" s="407">
        <v>0</v>
      </c>
      <c r="W17" s="406">
        <f t="shared" si="23"/>
        <v>0</v>
      </c>
      <c r="X17" s="406">
        <f>INDEX('SO FOB Januari 2026'!$E$6:$O$50,MATCH(B17,'SO FOB Januari 2026'!$B$6:$B$50,0),MATCH($X$6,'SO FOB Januari 2026'!$E$6:$O$6,0))</f>
        <v>0</v>
      </c>
      <c r="Y17" s="407">
        <v>0</v>
      </c>
      <c r="Z17" s="406">
        <f t="shared" si="24"/>
        <v>0</v>
      </c>
      <c r="AA17" s="406">
        <f>INDEX('SO FOB Januari 2026'!$E$6:$O$50,MATCH(B17,'SO FOB Januari 2026'!$B$6:$B$50,0),MATCH($AA$6,'SO FOB Januari 2026'!$E$6:$O$6,0))</f>
        <v>0</v>
      </c>
      <c r="AB17" s="407">
        <v>0</v>
      </c>
      <c r="AC17" s="406">
        <f t="shared" si="25"/>
        <v>0</v>
      </c>
      <c r="AD17" s="406">
        <f>INDEX('SO FOB Januari 2026'!$E$6:$O$50,MATCH(B17,'SO FOB Januari 2026'!$B$6:$B$50,0),MATCH($AD$6,'SO FOB Januari 2026'!$E$6:$O$6,0))</f>
        <v>0</v>
      </c>
      <c r="AE17" s="407">
        <v>0</v>
      </c>
      <c r="AF17" s="406">
        <f t="shared" si="26"/>
        <v>0</v>
      </c>
      <c r="AG17" s="406">
        <f>INDEX('SO FOB Januari 2026'!$E$6:$O$50,MATCH(B17,'SO FOB Januari 2026'!$B$6:$B$50,0),MATCH($AG$6,'SO FOB Januari 2026'!$E$6:$O$6,0))</f>
        <v>0</v>
      </c>
      <c r="AH17" s="407">
        <v>0</v>
      </c>
      <c r="AI17" s="406">
        <f t="shared" si="27"/>
        <v>0</v>
      </c>
      <c r="AJ17" s="406">
        <f>INDEX('SO FOB Januari 2026'!$E$6:$O$50,MATCH(B17,'SO FOB Januari 2026'!$B$6:$B$50,0),MATCH($AJ$6,'SO FOB Januari 2026'!$E$6:$O$6,0))</f>
        <v>0</v>
      </c>
      <c r="AK17" s="407">
        <v>0</v>
      </c>
      <c r="AL17" s="406">
        <f t="shared" si="28"/>
        <v>0</v>
      </c>
      <c r="AM17" s="406">
        <f>INDEX('SO FOB Januari 2026'!$E$6:$O$50,MATCH(B17,'SO FOB Januari 2026'!$B$6:$B$50,0),MATCH($AM$6,'SO FOB Januari 2026'!$E$6:$O$6,0))</f>
        <v>0</v>
      </c>
      <c r="AN17" s="407">
        <v>0</v>
      </c>
      <c r="AO17" s="406">
        <f t="shared" si="29"/>
        <v>0</v>
      </c>
      <c r="AP17" s="406">
        <f>INDEX('SO FOB Januari 2026'!$E$6:$AF$50,MATCH(B17,'SO FOB Januari 2026'!$B$6:$B$50,0),MATCH($AP$6,'SO FOB Januari 2026'!$E$6:$AF$6,0))</f>
        <v>0</v>
      </c>
      <c r="AQ17" s="407">
        <v>0</v>
      </c>
      <c r="AR17" s="406">
        <f t="shared" si="30"/>
        <v>0</v>
      </c>
      <c r="AS17" s="406">
        <f>INDEX('SO FOB Januari 2026'!$E$6:$AF$50,MATCH(B17,'SO FOB Januari 2026'!$B$6:$B$50,0),MATCH($AS$6,'SO FOB Januari 2026'!$E$6:$AF$6,0))</f>
        <v>0</v>
      </c>
      <c r="AT17" s="407">
        <v>0</v>
      </c>
      <c r="AU17" s="406">
        <f t="shared" si="31"/>
        <v>0</v>
      </c>
      <c r="AV17" s="406">
        <f>INDEX('SO FOB Januari 2026'!$E$6:$AF$50,MATCH(B17,'SO FOB Januari 2026'!$B$6:$B$50,0),MATCH($AV$6,'SO FOB Januari 2026'!$E$6:$AF$6,0))</f>
        <v>0</v>
      </c>
      <c r="AW17" s="407">
        <v>0</v>
      </c>
      <c r="AX17" s="406">
        <f t="shared" si="32"/>
        <v>0</v>
      </c>
      <c r="AY17" s="406">
        <f>INDEX('SO FOB Januari 2026'!$E$6:$AF$50,MATCH(B17,'SO FOB Januari 2026'!$B$6:$B$50,0),MATCH($AY$6,'SO FOB Januari 2026'!$E$6:$AF$6,0))</f>
        <v>0</v>
      </c>
      <c r="AZ17" s="407">
        <v>0</v>
      </c>
      <c r="BA17" s="406">
        <f t="shared" si="33"/>
        <v>0</v>
      </c>
    </row>
    <row r="18" spans="1:53">
      <c r="A18" s="391">
        <f t="shared" si="34"/>
        <v>11</v>
      </c>
      <c r="B18" s="392">
        <f t="shared" si="34"/>
        <v>46033</v>
      </c>
      <c r="C18" s="393">
        <f t="shared" si="18"/>
        <v>0</v>
      </c>
      <c r="D18" s="393">
        <f t="shared" si="18"/>
        <v>0</v>
      </c>
      <c r="E18" s="393">
        <f t="shared" si="19"/>
        <v>0</v>
      </c>
      <c r="F18" s="393">
        <f t="shared" si="0"/>
        <v>0</v>
      </c>
      <c r="G18" s="393">
        <f t="shared" si="1"/>
        <v>0</v>
      </c>
      <c r="H18" s="393">
        <f t="shared" si="2"/>
        <v>0</v>
      </c>
      <c r="I18" s="393">
        <f t="shared" si="3"/>
        <v>0</v>
      </c>
      <c r="J18" s="393"/>
      <c r="K18" s="393"/>
      <c r="L18" s="406">
        <f>INDEX('SO FOB Januari 2026'!$E$6:$O$50,MATCH(B18,'SO FOB Januari 2026'!$B$6:$B$50,0),MATCH($L$6,'SO FOB Januari 2026'!$E$6:$O$6,0))</f>
        <v>0</v>
      </c>
      <c r="M18" s="407">
        <v>0</v>
      </c>
      <c r="N18" s="406">
        <f t="shared" si="20"/>
        <v>0</v>
      </c>
      <c r="O18" s="406">
        <f>INDEX('SO FOB Januari 2026'!$E$6:$O$50,MATCH(B18,'SO FOB Januari 2026'!$B$6:$B$50,0),MATCH($O$6,'SO FOB Januari 2026'!$E$6:$O$6,0))</f>
        <v>0</v>
      </c>
      <c r="P18" s="407">
        <v>0</v>
      </c>
      <c r="Q18" s="406">
        <f t="shared" si="21"/>
        <v>0</v>
      </c>
      <c r="R18" s="406">
        <f>INDEX('SO FOB Januari 2026'!$E$6:$O$50,MATCH(B18,'SO FOB Januari 2026'!$B$6:$B$50,0),MATCH($R$6,'SO FOB Januari 2026'!$E$6:$O$6,0))</f>
        <v>0</v>
      </c>
      <c r="S18" s="407">
        <v>0</v>
      </c>
      <c r="T18" s="406">
        <f t="shared" si="22"/>
        <v>0</v>
      </c>
      <c r="U18" s="406">
        <f>INDEX('SO FOB Januari 2026'!$E$6:$O$50,MATCH(B18,'SO FOB Januari 2026'!$B$6:$B$50,0),MATCH($U$6,'SO FOB Januari 2026'!$E$6:$O$6,0))</f>
        <v>0</v>
      </c>
      <c r="V18" s="407">
        <v>0</v>
      </c>
      <c r="W18" s="406">
        <f t="shared" si="23"/>
        <v>0</v>
      </c>
      <c r="X18" s="406">
        <f>INDEX('SO FOB Januari 2026'!$E$6:$O$50,MATCH(B18,'SO FOB Januari 2026'!$B$6:$B$50,0),MATCH($X$6,'SO FOB Januari 2026'!$E$6:$O$6,0))</f>
        <v>0</v>
      </c>
      <c r="Y18" s="407">
        <v>0</v>
      </c>
      <c r="Z18" s="406">
        <f t="shared" si="24"/>
        <v>0</v>
      </c>
      <c r="AA18" s="406">
        <f>INDEX('SO FOB Januari 2026'!$E$6:$O$50,MATCH(B18,'SO FOB Januari 2026'!$B$6:$B$50,0),MATCH($AA$6,'SO FOB Januari 2026'!$E$6:$O$6,0))</f>
        <v>0</v>
      </c>
      <c r="AB18" s="407">
        <v>0</v>
      </c>
      <c r="AC18" s="406">
        <f t="shared" si="25"/>
        <v>0</v>
      </c>
      <c r="AD18" s="406">
        <f>INDEX('SO FOB Januari 2026'!$E$6:$O$50,MATCH(B18,'SO FOB Januari 2026'!$B$6:$B$50,0),MATCH($AD$6,'SO FOB Januari 2026'!$E$6:$O$6,0))</f>
        <v>0</v>
      </c>
      <c r="AE18" s="407">
        <v>0</v>
      </c>
      <c r="AF18" s="406">
        <f t="shared" si="26"/>
        <v>0</v>
      </c>
      <c r="AG18" s="406">
        <f>INDEX('SO FOB Januari 2026'!$E$6:$O$50,MATCH(B18,'SO FOB Januari 2026'!$B$6:$B$50,0),MATCH($AG$6,'SO FOB Januari 2026'!$E$6:$O$6,0))</f>
        <v>0</v>
      </c>
      <c r="AH18" s="407">
        <v>0</v>
      </c>
      <c r="AI18" s="406">
        <f t="shared" si="27"/>
        <v>0</v>
      </c>
      <c r="AJ18" s="406">
        <f>INDEX('SO FOB Januari 2026'!$E$6:$O$50,MATCH(B18,'SO FOB Januari 2026'!$B$6:$B$50,0),MATCH($AJ$6,'SO FOB Januari 2026'!$E$6:$O$6,0))</f>
        <v>0</v>
      </c>
      <c r="AK18" s="407">
        <v>0</v>
      </c>
      <c r="AL18" s="406">
        <f t="shared" si="28"/>
        <v>0</v>
      </c>
      <c r="AM18" s="406">
        <f>INDEX('SO FOB Januari 2026'!$E$6:$O$50,MATCH(B18,'SO FOB Januari 2026'!$B$6:$B$50,0),MATCH($AM$6,'SO FOB Januari 2026'!$E$6:$O$6,0))</f>
        <v>0</v>
      </c>
      <c r="AN18" s="407">
        <v>0</v>
      </c>
      <c r="AO18" s="406">
        <f t="shared" si="29"/>
        <v>0</v>
      </c>
      <c r="AP18" s="406">
        <f>INDEX('SO FOB Januari 2026'!$E$6:$AF$50,MATCH(B18,'SO FOB Januari 2026'!$B$6:$B$50,0),MATCH($AP$6,'SO FOB Januari 2026'!$E$6:$AF$6,0))</f>
        <v>0</v>
      </c>
      <c r="AQ18" s="407">
        <v>0</v>
      </c>
      <c r="AR18" s="406">
        <f t="shared" si="30"/>
        <v>0</v>
      </c>
      <c r="AS18" s="406">
        <f>INDEX('SO FOB Januari 2026'!$E$6:$AF$50,MATCH(B18,'SO FOB Januari 2026'!$B$6:$B$50,0),MATCH($AS$6,'SO FOB Januari 2026'!$E$6:$AF$6,0))</f>
        <v>0</v>
      </c>
      <c r="AT18" s="407">
        <v>0</v>
      </c>
      <c r="AU18" s="406">
        <f t="shared" si="31"/>
        <v>0</v>
      </c>
      <c r="AV18" s="406">
        <f>INDEX('SO FOB Januari 2026'!$E$6:$AF$50,MATCH(B18,'SO FOB Januari 2026'!$B$6:$B$50,0),MATCH($AV$6,'SO FOB Januari 2026'!$E$6:$AF$6,0))</f>
        <v>0</v>
      </c>
      <c r="AW18" s="407">
        <v>0</v>
      </c>
      <c r="AX18" s="406">
        <f t="shared" si="32"/>
        <v>0</v>
      </c>
      <c r="AY18" s="406">
        <f>INDEX('SO FOB Januari 2026'!$E$6:$AF$50,MATCH(B18,'SO FOB Januari 2026'!$B$6:$B$50,0),MATCH($AY$6,'SO FOB Januari 2026'!$E$6:$AF$6,0))</f>
        <v>0</v>
      </c>
      <c r="AZ18" s="407">
        <v>0</v>
      </c>
      <c r="BA18" s="406">
        <f t="shared" si="33"/>
        <v>0</v>
      </c>
    </row>
    <row r="19" spans="1:53">
      <c r="A19" s="391">
        <f t="shared" si="34"/>
        <v>12</v>
      </c>
      <c r="B19" s="392">
        <f t="shared" si="34"/>
        <v>46034</v>
      </c>
      <c r="C19" s="393">
        <f t="shared" si="18"/>
        <v>0</v>
      </c>
      <c r="D19" s="393">
        <f t="shared" si="18"/>
        <v>0</v>
      </c>
      <c r="E19" s="393">
        <f t="shared" si="19"/>
        <v>0</v>
      </c>
      <c r="F19" s="393">
        <f t="shared" si="0"/>
        <v>0</v>
      </c>
      <c r="G19" s="393">
        <f t="shared" si="1"/>
        <v>0</v>
      </c>
      <c r="H19" s="393">
        <f t="shared" si="2"/>
        <v>0</v>
      </c>
      <c r="I19" s="393">
        <f t="shared" si="3"/>
        <v>0</v>
      </c>
      <c r="J19" s="393"/>
      <c r="K19" s="393"/>
      <c r="L19" s="406">
        <f>INDEX('SO FOB Januari 2026'!$E$6:$O$50,MATCH(B19,'SO FOB Januari 2026'!$B$6:$B$50,0),MATCH($L$6,'SO FOB Januari 2026'!$E$6:$O$6,0))</f>
        <v>0</v>
      </c>
      <c r="M19" s="407">
        <v>0</v>
      </c>
      <c r="N19" s="406">
        <f t="shared" si="20"/>
        <v>0</v>
      </c>
      <c r="O19" s="406">
        <f>INDEX('SO FOB Januari 2026'!$E$6:$O$50,MATCH(B19,'SO FOB Januari 2026'!$B$6:$B$50,0),MATCH($O$6,'SO FOB Januari 2026'!$E$6:$O$6,0))</f>
        <v>0</v>
      </c>
      <c r="P19" s="407">
        <v>0</v>
      </c>
      <c r="Q19" s="406">
        <f t="shared" si="21"/>
        <v>0</v>
      </c>
      <c r="R19" s="406">
        <f>INDEX('SO FOB Januari 2026'!$E$6:$O$50,MATCH(B19,'SO FOB Januari 2026'!$B$6:$B$50,0),MATCH($R$6,'SO FOB Januari 2026'!$E$6:$O$6,0))</f>
        <v>0</v>
      </c>
      <c r="S19" s="407">
        <v>0</v>
      </c>
      <c r="T19" s="406">
        <f t="shared" si="22"/>
        <v>0</v>
      </c>
      <c r="U19" s="406">
        <f>INDEX('SO FOB Januari 2026'!$E$6:$O$50,MATCH(B19,'SO FOB Januari 2026'!$B$6:$B$50,0),MATCH($U$6,'SO FOB Januari 2026'!$E$6:$O$6,0))</f>
        <v>0</v>
      </c>
      <c r="V19" s="407">
        <v>0</v>
      </c>
      <c r="W19" s="406">
        <f t="shared" si="23"/>
        <v>0</v>
      </c>
      <c r="X19" s="406">
        <f>INDEX('SO FOB Januari 2026'!$E$6:$O$50,MATCH(B19,'SO FOB Januari 2026'!$B$6:$B$50,0),MATCH($X$6,'SO FOB Januari 2026'!$E$6:$O$6,0))</f>
        <v>0</v>
      </c>
      <c r="Y19" s="407">
        <v>0</v>
      </c>
      <c r="Z19" s="406">
        <f t="shared" si="24"/>
        <v>0</v>
      </c>
      <c r="AA19" s="406">
        <f>INDEX('SO FOB Januari 2026'!$E$6:$O$50,MATCH(B19,'SO FOB Januari 2026'!$B$6:$B$50,0),MATCH($AA$6,'SO FOB Januari 2026'!$E$6:$O$6,0))</f>
        <v>0</v>
      </c>
      <c r="AB19" s="407">
        <v>0</v>
      </c>
      <c r="AC19" s="406">
        <f t="shared" si="25"/>
        <v>0</v>
      </c>
      <c r="AD19" s="406">
        <f>INDEX('SO FOB Januari 2026'!$E$6:$O$50,MATCH(B19,'SO FOB Januari 2026'!$B$6:$B$50,0),MATCH($AD$6,'SO FOB Januari 2026'!$E$6:$O$6,0))</f>
        <v>0</v>
      </c>
      <c r="AE19" s="407">
        <v>0</v>
      </c>
      <c r="AF19" s="406">
        <f t="shared" si="26"/>
        <v>0</v>
      </c>
      <c r="AG19" s="406">
        <f>INDEX('SO FOB Januari 2026'!$E$6:$O$50,MATCH(B19,'SO FOB Januari 2026'!$B$6:$B$50,0),MATCH($AG$6,'SO FOB Januari 2026'!$E$6:$O$6,0))</f>
        <v>0</v>
      </c>
      <c r="AH19" s="407">
        <v>0</v>
      </c>
      <c r="AI19" s="406">
        <f t="shared" si="27"/>
        <v>0</v>
      </c>
      <c r="AJ19" s="406">
        <f>INDEX('SO FOB Januari 2026'!$E$6:$O$50,MATCH(B19,'SO FOB Januari 2026'!$B$6:$B$50,0),MATCH($AJ$6,'SO FOB Januari 2026'!$E$6:$O$6,0))</f>
        <v>0</v>
      </c>
      <c r="AK19" s="407">
        <v>0</v>
      </c>
      <c r="AL19" s="406">
        <f t="shared" si="28"/>
        <v>0</v>
      </c>
      <c r="AM19" s="406">
        <f>INDEX('SO FOB Januari 2026'!$E$6:$O$50,MATCH(B19,'SO FOB Januari 2026'!$B$6:$B$50,0),MATCH($AM$6,'SO FOB Januari 2026'!$E$6:$O$6,0))</f>
        <v>0</v>
      </c>
      <c r="AN19" s="407">
        <v>0</v>
      </c>
      <c r="AO19" s="406">
        <f t="shared" si="29"/>
        <v>0</v>
      </c>
      <c r="AP19" s="406">
        <f>INDEX('SO FOB Januari 2026'!$E$6:$AF$50,MATCH(B19,'SO FOB Januari 2026'!$B$6:$B$50,0),MATCH($AP$6,'SO FOB Januari 2026'!$E$6:$AF$6,0))</f>
        <v>0</v>
      </c>
      <c r="AQ19" s="407">
        <v>0</v>
      </c>
      <c r="AR19" s="406">
        <f t="shared" si="30"/>
        <v>0</v>
      </c>
      <c r="AS19" s="406">
        <f>INDEX('SO FOB Januari 2026'!$E$6:$AF$50,MATCH(B19,'SO FOB Januari 2026'!$B$6:$B$50,0),MATCH($AS$6,'SO FOB Januari 2026'!$E$6:$AF$6,0))</f>
        <v>0</v>
      </c>
      <c r="AT19" s="407">
        <v>0</v>
      </c>
      <c r="AU19" s="406">
        <f t="shared" si="31"/>
        <v>0</v>
      </c>
      <c r="AV19" s="406">
        <f>INDEX('SO FOB Januari 2026'!$E$6:$AF$50,MATCH(B19,'SO FOB Januari 2026'!$B$6:$B$50,0),MATCH($AV$6,'SO FOB Januari 2026'!$E$6:$AF$6,0))</f>
        <v>0</v>
      </c>
      <c r="AW19" s="407">
        <v>0</v>
      </c>
      <c r="AX19" s="406">
        <f t="shared" si="32"/>
        <v>0</v>
      </c>
      <c r="AY19" s="406">
        <f>INDEX('SO FOB Januari 2026'!$E$6:$AF$50,MATCH(B19,'SO FOB Januari 2026'!$B$6:$B$50,0),MATCH($AY$6,'SO FOB Januari 2026'!$E$6:$AF$6,0))</f>
        <v>0</v>
      </c>
      <c r="AZ19" s="407">
        <v>0</v>
      </c>
      <c r="BA19" s="406">
        <f t="shared" si="33"/>
        <v>0</v>
      </c>
    </row>
    <row r="20" spans="1:53">
      <c r="A20" s="391">
        <f t="shared" si="34"/>
        <v>13</v>
      </c>
      <c r="B20" s="392">
        <f t="shared" si="34"/>
        <v>46035</v>
      </c>
      <c r="C20" s="393">
        <f t="shared" si="18"/>
        <v>0</v>
      </c>
      <c r="D20" s="393">
        <f t="shared" si="18"/>
        <v>0</v>
      </c>
      <c r="E20" s="393">
        <f t="shared" si="19"/>
        <v>0</v>
      </c>
      <c r="F20" s="393">
        <f t="shared" si="0"/>
        <v>0</v>
      </c>
      <c r="G20" s="393">
        <f t="shared" si="1"/>
        <v>0</v>
      </c>
      <c r="H20" s="393">
        <f t="shared" si="2"/>
        <v>0</v>
      </c>
      <c r="I20" s="393">
        <f t="shared" si="3"/>
        <v>0</v>
      </c>
      <c r="J20" s="393"/>
      <c r="K20" s="393"/>
      <c r="L20" s="406">
        <f>INDEX('SO FOB Januari 2026'!$E$6:$O$50,MATCH(B20,'SO FOB Januari 2026'!$B$6:$B$50,0),MATCH($L$6,'SO FOB Januari 2026'!$E$6:$O$6,0))</f>
        <v>0</v>
      </c>
      <c r="M20" s="407">
        <v>0</v>
      </c>
      <c r="N20" s="406">
        <f t="shared" si="20"/>
        <v>0</v>
      </c>
      <c r="O20" s="406">
        <f>INDEX('SO FOB Januari 2026'!$E$6:$O$50,MATCH(B20,'SO FOB Januari 2026'!$B$6:$B$50,0),MATCH($O$6,'SO FOB Januari 2026'!$E$6:$O$6,0))</f>
        <v>0</v>
      </c>
      <c r="P20" s="407">
        <v>0</v>
      </c>
      <c r="Q20" s="406">
        <f t="shared" si="21"/>
        <v>0</v>
      </c>
      <c r="R20" s="406">
        <f>INDEX('SO FOB Januari 2026'!$E$6:$O$50,MATCH(B20,'SO FOB Januari 2026'!$B$6:$B$50,0),MATCH($R$6,'SO FOB Januari 2026'!$E$6:$O$6,0))</f>
        <v>0</v>
      </c>
      <c r="S20" s="407">
        <v>0</v>
      </c>
      <c r="T20" s="406">
        <f t="shared" si="22"/>
        <v>0</v>
      </c>
      <c r="U20" s="406">
        <f>INDEX('SO FOB Januari 2026'!$E$6:$O$50,MATCH(B20,'SO FOB Januari 2026'!$B$6:$B$50,0),MATCH($U$6,'SO FOB Januari 2026'!$E$6:$O$6,0))</f>
        <v>0</v>
      </c>
      <c r="V20" s="407">
        <v>0</v>
      </c>
      <c r="W20" s="406">
        <f t="shared" si="23"/>
        <v>0</v>
      </c>
      <c r="X20" s="406">
        <f>INDEX('SO FOB Januari 2026'!$E$6:$O$50,MATCH(B20,'SO FOB Januari 2026'!$B$6:$B$50,0),MATCH($X$6,'SO FOB Januari 2026'!$E$6:$O$6,0))</f>
        <v>0</v>
      </c>
      <c r="Y20" s="407">
        <v>0</v>
      </c>
      <c r="Z20" s="406">
        <f t="shared" si="24"/>
        <v>0</v>
      </c>
      <c r="AA20" s="406">
        <f>INDEX('SO FOB Januari 2026'!$E$6:$O$50,MATCH(B20,'SO FOB Januari 2026'!$B$6:$B$50,0),MATCH($AA$6,'SO FOB Januari 2026'!$E$6:$O$6,0))</f>
        <v>0</v>
      </c>
      <c r="AB20" s="407">
        <v>0</v>
      </c>
      <c r="AC20" s="406">
        <f t="shared" si="25"/>
        <v>0</v>
      </c>
      <c r="AD20" s="406">
        <f>INDEX('SO FOB Januari 2026'!$E$6:$O$50,MATCH(B20,'SO FOB Januari 2026'!$B$6:$B$50,0),MATCH($AD$6,'SO FOB Januari 2026'!$E$6:$O$6,0))</f>
        <v>0</v>
      </c>
      <c r="AE20" s="407">
        <v>0</v>
      </c>
      <c r="AF20" s="406">
        <f t="shared" si="26"/>
        <v>0</v>
      </c>
      <c r="AG20" s="406">
        <f>INDEX('SO FOB Januari 2026'!$E$6:$O$50,MATCH(B20,'SO FOB Januari 2026'!$B$6:$B$50,0),MATCH($AG$6,'SO FOB Januari 2026'!$E$6:$O$6,0))</f>
        <v>0</v>
      </c>
      <c r="AH20" s="407">
        <v>0</v>
      </c>
      <c r="AI20" s="406">
        <f t="shared" si="27"/>
        <v>0</v>
      </c>
      <c r="AJ20" s="406">
        <f>INDEX('SO FOB Januari 2026'!$E$6:$O$50,MATCH(B20,'SO FOB Januari 2026'!$B$6:$B$50,0),MATCH($AJ$6,'SO FOB Januari 2026'!$E$6:$O$6,0))</f>
        <v>0</v>
      </c>
      <c r="AK20" s="407">
        <v>0</v>
      </c>
      <c r="AL20" s="406">
        <f t="shared" si="28"/>
        <v>0</v>
      </c>
      <c r="AM20" s="406">
        <f>INDEX('SO FOB Januari 2026'!$E$6:$O$50,MATCH(B20,'SO FOB Januari 2026'!$B$6:$B$50,0),MATCH($AM$6,'SO FOB Januari 2026'!$E$6:$O$6,0))</f>
        <v>0</v>
      </c>
      <c r="AN20" s="407">
        <v>0</v>
      </c>
      <c r="AO20" s="406">
        <f t="shared" si="29"/>
        <v>0</v>
      </c>
      <c r="AP20" s="406">
        <f>INDEX('SO FOB Januari 2026'!$E$6:$AF$50,MATCH(B20,'SO FOB Januari 2026'!$B$6:$B$50,0),MATCH($AP$6,'SO FOB Januari 2026'!$E$6:$AF$6,0))</f>
        <v>0</v>
      </c>
      <c r="AQ20" s="407">
        <v>0</v>
      </c>
      <c r="AR20" s="406">
        <f t="shared" si="30"/>
        <v>0</v>
      </c>
      <c r="AS20" s="406">
        <f>INDEX('SO FOB Januari 2026'!$E$6:$AF$50,MATCH(B20,'SO FOB Januari 2026'!$B$6:$B$50,0),MATCH($AS$6,'SO FOB Januari 2026'!$E$6:$AF$6,0))</f>
        <v>0</v>
      </c>
      <c r="AT20" s="407">
        <v>0</v>
      </c>
      <c r="AU20" s="406">
        <f t="shared" si="31"/>
        <v>0</v>
      </c>
      <c r="AV20" s="406">
        <f>INDEX('SO FOB Januari 2026'!$E$6:$AF$50,MATCH(B20,'SO FOB Januari 2026'!$B$6:$B$50,0),MATCH($AV$6,'SO FOB Januari 2026'!$E$6:$AF$6,0))</f>
        <v>0</v>
      </c>
      <c r="AW20" s="407">
        <v>0</v>
      </c>
      <c r="AX20" s="406">
        <f t="shared" si="32"/>
        <v>0</v>
      </c>
      <c r="AY20" s="406">
        <f>INDEX('SO FOB Januari 2026'!$E$6:$AF$50,MATCH(B20,'SO FOB Januari 2026'!$B$6:$B$50,0),MATCH($AY$6,'SO FOB Januari 2026'!$E$6:$AF$6,0))</f>
        <v>0</v>
      </c>
      <c r="AZ20" s="407">
        <v>0</v>
      </c>
      <c r="BA20" s="406">
        <f t="shared" si="33"/>
        <v>0</v>
      </c>
    </row>
    <row r="21" spans="1:53">
      <c r="A21" s="391">
        <f t="shared" si="34"/>
        <v>14</v>
      </c>
      <c r="B21" s="392">
        <f t="shared" si="34"/>
        <v>46036</v>
      </c>
      <c r="C21" s="393">
        <f t="shared" si="18"/>
        <v>0</v>
      </c>
      <c r="D21" s="393">
        <f t="shared" si="18"/>
        <v>0</v>
      </c>
      <c r="E21" s="393">
        <f t="shared" si="19"/>
        <v>0</v>
      </c>
      <c r="F21" s="393">
        <f t="shared" si="0"/>
        <v>0</v>
      </c>
      <c r="G21" s="393">
        <f t="shared" si="1"/>
        <v>0</v>
      </c>
      <c r="H21" s="393">
        <f t="shared" si="2"/>
        <v>0</v>
      </c>
      <c r="I21" s="393">
        <f t="shared" si="3"/>
        <v>0</v>
      </c>
      <c r="J21" s="393"/>
      <c r="K21" s="393"/>
      <c r="L21" s="406">
        <f>INDEX('SO FOB Januari 2026'!$E$6:$O$50,MATCH(B21,'SO FOB Januari 2026'!$B$6:$B$50,0),MATCH($L$6,'SO FOB Januari 2026'!$E$6:$O$6,0))</f>
        <v>0</v>
      </c>
      <c r="M21" s="407">
        <v>0</v>
      </c>
      <c r="N21" s="406">
        <f t="shared" si="20"/>
        <v>0</v>
      </c>
      <c r="O21" s="406">
        <f>INDEX('SO FOB Januari 2026'!$E$6:$O$50,MATCH(B21,'SO FOB Januari 2026'!$B$6:$B$50,0),MATCH($O$6,'SO FOB Januari 2026'!$E$6:$O$6,0))</f>
        <v>0</v>
      </c>
      <c r="P21" s="407">
        <v>0</v>
      </c>
      <c r="Q21" s="406">
        <f t="shared" si="21"/>
        <v>0</v>
      </c>
      <c r="R21" s="406">
        <f>INDEX('SO FOB Januari 2026'!$E$6:$O$50,MATCH(B21,'SO FOB Januari 2026'!$B$6:$B$50,0),MATCH($R$6,'SO FOB Januari 2026'!$E$6:$O$6,0))</f>
        <v>0</v>
      </c>
      <c r="S21" s="407">
        <v>0</v>
      </c>
      <c r="T21" s="406">
        <f t="shared" si="22"/>
        <v>0</v>
      </c>
      <c r="U21" s="406">
        <f>INDEX('SO FOB Januari 2026'!$E$6:$O$50,MATCH(B21,'SO FOB Januari 2026'!$B$6:$B$50,0),MATCH($U$6,'SO FOB Januari 2026'!$E$6:$O$6,0))</f>
        <v>0</v>
      </c>
      <c r="V21" s="407">
        <v>0</v>
      </c>
      <c r="W21" s="406">
        <f t="shared" si="23"/>
        <v>0</v>
      </c>
      <c r="X21" s="406">
        <f>INDEX('SO FOB Januari 2026'!$E$6:$O$50,MATCH(B21,'SO FOB Januari 2026'!$B$6:$B$50,0),MATCH($X$6,'SO FOB Januari 2026'!$E$6:$O$6,0))</f>
        <v>0</v>
      </c>
      <c r="Y21" s="407">
        <v>0</v>
      </c>
      <c r="Z21" s="406">
        <f t="shared" si="24"/>
        <v>0</v>
      </c>
      <c r="AA21" s="406">
        <f>INDEX('SO FOB Januari 2026'!$E$6:$O$50,MATCH(B21,'SO FOB Januari 2026'!$B$6:$B$50,0),MATCH($AA$6,'SO FOB Januari 2026'!$E$6:$O$6,0))</f>
        <v>0</v>
      </c>
      <c r="AB21" s="407">
        <v>0</v>
      </c>
      <c r="AC21" s="406">
        <f t="shared" si="25"/>
        <v>0</v>
      </c>
      <c r="AD21" s="406">
        <f>INDEX('SO FOB Januari 2026'!$E$6:$O$50,MATCH(B21,'SO FOB Januari 2026'!$B$6:$B$50,0),MATCH($AD$6,'SO FOB Januari 2026'!$E$6:$O$6,0))</f>
        <v>0</v>
      </c>
      <c r="AE21" s="407">
        <v>0</v>
      </c>
      <c r="AF21" s="406">
        <f t="shared" si="26"/>
        <v>0</v>
      </c>
      <c r="AG21" s="406">
        <f>INDEX('SO FOB Januari 2026'!$E$6:$O$50,MATCH(B21,'SO FOB Januari 2026'!$B$6:$B$50,0),MATCH($AG$6,'SO FOB Januari 2026'!$E$6:$O$6,0))</f>
        <v>0</v>
      </c>
      <c r="AH21" s="407">
        <v>0</v>
      </c>
      <c r="AI21" s="406">
        <f t="shared" si="27"/>
        <v>0</v>
      </c>
      <c r="AJ21" s="406">
        <f>INDEX('SO FOB Januari 2026'!$E$6:$O$50,MATCH(B21,'SO FOB Januari 2026'!$B$6:$B$50,0),MATCH($AJ$6,'SO FOB Januari 2026'!$E$6:$O$6,0))</f>
        <v>0</v>
      </c>
      <c r="AK21" s="407">
        <v>0</v>
      </c>
      <c r="AL21" s="406">
        <f t="shared" si="28"/>
        <v>0</v>
      </c>
      <c r="AM21" s="406">
        <f>INDEX('SO FOB Januari 2026'!$E$6:$O$50,MATCH(B21,'SO FOB Januari 2026'!$B$6:$B$50,0),MATCH($AM$6,'SO FOB Januari 2026'!$E$6:$O$6,0))</f>
        <v>0</v>
      </c>
      <c r="AN21" s="407">
        <v>0</v>
      </c>
      <c r="AO21" s="406">
        <f t="shared" si="29"/>
        <v>0</v>
      </c>
      <c r="AP21" s="406">
        <f>INDEX('SO FOB Januari 2026'!$E$6:$AF$50,MATCH(B21,'SO FOB Januari 2026'!$B$6:$B$50,0),MATCH($AP$6,'SO FOB Januari 2026'!$E$6:$AF$6,0))</f>
        <v>0</v>
      </c>
      <c r="AQ21" s="407">
        <v>0</v>
      </c>
      <c r="AR21" s="406">
        <f t="shared" si="30"/>
        <v>0</v>
      </c>
      <c r="AS21" s="406">
        <f>INDEX('SO FOB Januari 2026'!$E$6:$AF$50,MATCH(B21,'SO FOB Januari 2026'!$B$6:$B$50,0),MATCH($AS$6,'SO FOB Januari 2026'!$E$6:$AF$6,0))</f>
        <v>0</v>
      </c>
      <c r="AT21" s="407">
        <v>0</v>
      </c>
      <c r="AU21" s="406">
        <f t="shared" si="31"/>
        <v>0</v>
      </c>
      <c r="AV21" s="406">
        <f>INDEX('SO FOB Januari 2026'!$E$6:$AF$50,MATCH(B21,'SO FOB Januari 2026'!$B$6:$B$50,0),MATCH($AV$6,'SO FOB Januari 2026'!$E$6:$AF$6,0))</f>
        <v>0</v>
      </c>
      <c r="AW21" s="407">
        <v>0</v>
      </c>
      <c r="AX21" s="406">
        <f t="shared" si="32"/>
        <v>0</v>
      </c>
      <c r="AY21" s="406">
        <f>INDEX('SO FOB Januari 2026'!$E$6:$AF$50,MATCH(B21,'SO FOB Januari 2026'!$B$6:$B$50,0),MATCH($AY$6,'SO FOB Januari 2026'!$E$6:$AF$6,0))</f>
        <v>0</v>
      </c>
      <c r="AZ21" s="407">
        <v>0</v>
      </c>
      <c r="BA21" s="406">
        <f t="shared" si="33"/>
        <v>0</v>
      </c>
    </row>
    <row r="22" spans="1:53">
      <c r="A22" s="391">
        <f t="shared" si="34"/>
        <v>15</v>
      </c>
      <c r="B22" s="392">
        <f t="shared" si="34"/>
        <v>46037</v>
      </c>
      <c r="C22" s="393">
        <f t="shared" si="18"/>
        <v>0</v>
      </c>
      <c r="D22" s="393">
        <f t="shared" si="18"/>
        <v>0</v>
      </c>
      <c r="E22" s="393">
        <f t="shared" si="19"/>
        <v>0</v>
      </c>
      <c r="F22" s="393">
        <f t="shared" si="0"/>
        <v>0</v>
      </c>
      <c r="G22" s="393">
        <f t="shared" si="1"/>
        <v>0</v>
      </c>
      <c r="H22" s="393">
        <f t="shared" si="2"/>
        <v>0</v>
      </c>
      <c r="I22" s="393">
        <f t="shared" si="3"/>
        <v>0</v>
      </c>
      <c r="J22" s="393"/>
      <c r="K22" s="393"/>
      <c r="L22" s="406">
        <f>INDEX('SO FOB Januari 2026'!$E$6:$O$50,MATCH(B22,'SO FOB Januari 2026'!$B$6:$B$50,0),MATCH($L$6,'SO FOB Januari 2026'!$E$6:$O$6,0))</f>
        <v>0</v>
      </c>
      <c r="M22" s="407">
        <v>0</v>
      </c>
      <c r="N22" s="406">
        <f t="shared" si="20"/>
        <v>0</v>
      </c>
      <c r="O22" s="406">
        <f>INDEX('SO FOB Januari 2026'!$E$6:$O$50,MATCH(B22,'SO FOB Januari 2026'!$B$6:$B$50,0),MATCH($O$6,'SO FOB Januari 2026'!$E$6:$O$6,0))</f>
        <v>0</v>
      </c>
      <c r="P22" s="407">
        <v>0</v>
      </c>
      <c r="Q22" s="406">
        <f t="shared" si="21"/>
        <v>0</v>
      </c>
      <c r="R22" s="406">
        <f>INDEX('SO FOB Januari 2026'!$E$6:$O$50,MATCH(B22,'SO FOB Januari 2026'!$B$6:$B$50,0),MATCH($R$6,'SO FOB Januari 2026'!$E$6:$O$6,0))</f>
        <v>0</v>
      </c>
      <c r="S22" s="407">
        <v>0</v>
      </c>
      <c r="T22" s="406">
        <f t="shared" si="22"/>
        <v>0</v>
      </c>
      <c r="U22" s="406">
        <f>INDEX('SO FOB Januari 2026'!$E$6:$O$50,MATCH(B22,'SO FOB Januari 2026'!$B$6:$B$50,0),MATCH($U$6,'SO FOB Januari 2026'!$E$6:$O$6,0))</f>
        <v>0</v>
      </c>
      <c r="V22" s="407">
        <v>0</v>
      </c>
      <c r="W22" s="406">
        <f t="shared" si="23"/>
        <v>0</v>
      </c>
      <c r="X22" s="406">
        <f>INDEX('SO FOB Januari 2026'!$E$6:$O$50,MATCH(B22,'SO FOB Januari 2026'!$B$6:$B$50,0),MATCH($X$6,'SO FOB Januari 2026'!$E$6:$O$6,0))</f>
        <v>0</v>
      </c>
      <c r="Y22" s="407">
        <v>0</v>
      </c>
      <c r="Z22" s="406">
        <f t="shared" si="24"/>
        <v>0</v>
      </c>
      <c r="AA22" s="406">
        <f>INDEX('SO FOB Januari 2026'!$E$6:$O$50,MATCH(B22,'SO FOB Januari 2026'!$B$6:$B$50,0),MATCH($AA$6,'SO FOB Januari 2026'!$E$6:$O$6,0))</f>
        <v>0</v>
      </c>
      <c r="AB22" s="407">
        <v>0</v>
      </c>
      <c r="AC22" s="406">
        <f t="shared" si="25"/>
        <v>0</v>
      </c>
      <c r="AD22" s="406">
        <f>INDEX('SO FOB Januari 2026'!$E$6:$O$50,MATCH(B22,'SO FOB Januari 2026'!$B$6:$B$50,0),MATCH($AD$6,'SO FOB Januari 2026'!$E$6:$O$6,0))</f>
        <v>0</v>
      </c>
      <c r="AE22" s="407">
        <v>0</v>
      </c>
      <c r="AF22" s="406">
        <f t="shared" si="26"/>
        <v>0</v>
      </c>
      <c r="AG22" s="406">
        <f>INDEX('SO FOB Januari 2026'!$E$6:$O$50,MATCH(B22,'SO FOB Januari 2026'!$B$6:$B$50,0),MATCH($AG$6,'SO FOB Januari 2026'!$E$6:$O$6,0))</f>
        <v>0</v>
      </c>
      <c r="AH22" s="407">
        <v>0</v>
      </c>
      <c r="AI22" s="406">
        <f t="shared" si="27"/>
        <v>0</v>
      </c>
      <c r="AJ22" s="406">
        <f>INDEX('SO FOB Januari 2026'!$E$6:$O$50,MATCH(B22,'SO FOB Januari 2026'!$B$6:$B$50,0),MATCH($AJ$6,'SO FOB Januari 2026'!$E$6:$O$6,0))</f>
        <v>0</v>
      </c>
      <c r="AK22" s="407">
        <v>0</v>
      </c>
      <c r="AL22" s="406">
        <f t="shared" si="28"/>
        <v>0</v>
      </c>
      <c r="AM22" s="406">
        <f>INDEX('SO FOB Januari 2026'!$E$6:$O$50,MATCH(B22,'SO FOB Januari 2026'!$B$6:$B$50,0),MATCH($AM$6,'SO FOB Januari 2026'!$E$6:$O$6,0))</f>
        <v>0</v>
      </c>
      <c r="AN22" s="407">
        <v>0</v>
      </c>
      <c r="AO22" s="406">
        <f t="shared" si="29"/>
        <v>0</v>
      </c>
      <c r="AP22" s="406">
        <f>INDEX('SO FOB Januari 2026'!$E$6:$AF$50,MATCH(B22,'SO FOB Januari 2026'!$B$6:$B$50,0),MATCH($AP$6,'SO FOB Januari 2026'!$E$6:$AF$6,0))</f>
        <v>0</v>
      </c>
      <c r="AQ22" s="407">
        <v>0</v>
      </c>
      <c r="AR22" s="406">
        <f t="shared" si="30"/>
        <v>0</v>
      </c>
      <c r="AS22" s="406">
        <f>INDEX('SO FOB Januari 2026'!$E$6:$AF$50,MATCH(B22,'SO FOB Januari 2026'!$B$6:$B$50,0),MATCH($AS$6,'SO FOB Januari 2026'!$E$6:$AF$6,0))</f>
        <v>0</v>
      </c>
      <c r="AT22" s="407">
        <v>0</v>
      </c>
      <c r="AU22" s="406">
        <f t="shared" si="31"/>
        <v>0</v>
      </c>
      <c r="AV22" s="406">
        <f>INDEX('SO FOB Januari 2026'!$E$6:$AF$50,MATCH(B22,'SO FOB Januari 2026'!$B$6:$B$50,0),MATCH($AV$6,'SO FOB Januari 2026'!$E$6:$AF$6,0))</f>
        <v>0</v>
      </c>
      <c r="AW22" s="407">
        <v>0</v>
      </c>
      <c r="AX22" s="406">
        <f t="shared" si="32"/>
        <v>0</v>
      </c>
      <c r="AY22" s="406">
        <f>INDEX('SO FOB Januari 2026'!$E$6:$AF$50,MATCH(B22,'SO FOB Januari 2026'!$B$6:$B$50,0),MATCH($AY$6,'SO FOB Januari 2026'!$E$6:$AF$6,0))</f>
        <v>0</v>
      </c>
      <c r="AZ22" s="407">
        <v>0</v>
      </c>
      <c r="BA22" s="406">
        <f t="shared" si="33"/>
        <v>0</v>
      </c>
    </row>
    <row r="23" spans="1:53">
      <c r="A23" s="391">
        <f t="shared" si="34"/>
        <v>16</v>
      </c>
      <c r="B23" s="392">
        <f t="shared" si="34"/>
        <v>46038</v>
      </c>
      <c r="C23" s="393">
        <f t="shared" si="18"/>
        <v>0</v>
      </c>
      <c r="D23" s="393">
        <f t="shared" si="18"/>
        <v>0</v>
      </c>
      <c r="E23" s="393">
        <f t="shared" si="19"/>
        <v>0</v>
      </c>
      <c r="F23" s="393">
        <f t="shared" si="0"/>
        <v>0</v>
      </c>
      <c r="G23" s="393">
        <f t="shared" si="1"/>
        <v>0</v>
      </c>
      <c r="H23" s="393">
        <f t="shared" si="2"/>
        <v>0</v>
      </c>
      <c r="I23" s="393">
        <f t="shared" si="3"/>
        <v>0</v>
      </c>
      <c r="J23" s="393"/>
      <c r="K23" s="393"/>
      <c r="L23" s="406">
        <f>INDEX('SO FOB Januari 2026'!$E$6:$O$50,MATCH(B23,'SO FOB Januari 2026'!$B$6:$B$50,0),MATCH($L$6,'SO FOB Januari 2026'!$E$6:$O$6,0))</f>
        <v>0</v>
      </c>
      <c r="M23" s="407">
        <v>0</v>
      </c>
      <c r="N23" s="406">
        <f t="shared" si="20"/>
        <v>0</v>
      </c>
      <c r="O23" s="406">
        <f>INDEX('SO FOB Januari 2026'!$E$6:$O$50,MATCH(B23,'SO FOB Januari 2026'!$B$6:$B$50,0),MATCH($O$6,'SO FOB Januari 2026'!$E$6:$O$6,0))</f>
        <v>0</v>
      </c>
      <c r="P23" s="407">
        <v>0</v>
      </c>
      <c r="Q23" s="406">
        <f t="shared" si="21"/>
        <v>0</v>
      </c>
      <c r="R23" s="406">
        <f>INDEX('SO FOB Januari 2026'!$E$6:$O$50,MATCH(B23,'SO FOB Januari 2026'!$B$6:$B$50,0),MATCH($R$6,'SO FOB Januari 2026'!$E$6:$O$6,0))</f>
        <v>0</v>
      </c>
      <c r="S23" s="407">
        <v>0</v>
      </c>
      <c r="T23" s="406">
        <f t="shared" si="22"/>
        <v>0</v>
      </c>
      <c r="U23" s="406">
        <f>INDEX('SO FOB Januari 2026'!$E$6:$O$50,MATCH(B23,'SO FOB Januari 2026'!$B$6:$B$50,0),MATCH($U$6,'SO FOB Januari 2026'!$E$6:$O$6,0))</f>
        <v>0</v>
      </c>
      <c r="V23" s="407">
        <v>0</v>
      </c>
      <c r="W23" s="406">
        <f t="shared" si="23"/>
        <v>0</v>
      </c>
      <c r="X23" s="406">
        <f>INDEX('SO FOB Januari 2026'!$E$6:$O$50,MATCH(B23,'SO FOB Januari 2026'!$B$6:$B$50,0),MATCH($X$6,'SO FOB Januari 2026'!$E$6:$O$6,0))</f>
        <v>0</v>
      </c>
      <c r="Y23" s="407">
        <v>0</v>
      </c>
      <c r="Z23" s="406">
        <f t="shared" si="24"/>
        <v>0</v>
      </c>
      <c r="AA23" s="406">
        <f>INDEX('SO FOB Januari 2026'!$E$6:$O$50,MATCH(B23,'SO FOB Januari 2026'!$B$6:$B$50,0),MATCH($AA$6,'SO FOB Januari 2026'!$E$6:$O$6,0))</f>
        <v>0</v>
      </c>
      <c r="AB23" s="407">
        <v>0</v>
      </c>
      <c r="AC23" s="406">
        <f t="shared" si="25"/>
        <v>0</v>
      </c>
      <c r="AD23" s="406">
        <f>INDEX('SO FOB Januari 2026'!$E$6:$O$50,MATCH(B23,'SO FOB Januari 2026'!$B$6:$B$50,0),MATCH($AD$6,'SO FOB Januari 2026'!$E$6:$O$6,0))</f>
        <v>0</v>
      </c>
      <c r="AE23" s="407">
        <v>0</v>
      </c>
      <c r="AF23" s="406">
        <f t="shared" si="26"/>
        <v>0</v>
      </c>
      <c r="AG23" s="406">
        <f>INDEX('SO FOB Januari 2026'!$E$6:$O$50,MATCH(B23,'SO FOB Januari 2026'!$B$6:$B$50,0),MATCH($AG$6,'SO FOB Januari 2026'!$E$6:$O$6,0))</f>
        <v>0</v>
      </c>
      <c r="AH23" s="407">
        <v>0</v>
      </c>
      <c r="AI23" s="406">
        <f t="shared" si="27"/>
        <v>0</v>
      </c>
      <c r="AJ23" s="406">
        <f>INDEX('SO FOB Januari 2026'!$E$6:$O$50,MATCH(B23,'SO FOB Januari 2026'!$B$6:$B$50,0),MATCH($AJ$6,'SO FOB Januari 2026'!$E$6:$O$6,0))</f>
        <v>0</v>
      </c>
      <c r="AK23" s="407">
        <v>0</v>
      </c>
      <c r="AL23" s="406">
        <f t="shared" si="28"/>
        <v>0</v>
      </c>
      <c r="AM23" s="406">
        <f>INDEX('SO FOB Januari 2026'!$E$6:$O$50,MATCH(B23,'SO FOB Januari 2026'!$B$6:$B$50,0),MATCH($AM$6,'SO FOB Januari 2026'!$E$6:$O$6,0))</f>
        <v>0</v>
      </c>
      <c r="AN23" s="407">
        <v>0</v>
      </c>
      <c r="AO23" s="406">
        <f t="shared" si="29"/>
        <v>0</v>
      </c>
      <c r="AP23" s="406">
        <f>INDEX('SO FOB Januari 2026'!$E$6:$AF$50,MATCH(B23,'SO FOB Januari 2026'!$B$6:$B$50,0),MATCH($AP$6,'SO FOB Januari 2026'!$E$6:$AF$6,0))</f>
        <v>0</v>
      </c>
      <c r="AQ23" s="407">
        <v>0</v>
      </c>
      <c r="AR23" s="406">
        <f t="shared" si="30"/>
        <v>0</v>
      </c>
      <c r="AS23" s="406">
        <f>INDEX('SO FOB Januari 2026'!$E$6:$AF$50,MATCH(B23,'SO FOB Januari 2026'!$B$6:$B$50,0),MATCH($AS$6,'SO FOB Januari 2026'!$E$6:$AF$6,0))</f>
        <v>0</v>
      </c>
      <c r="AT23" s="407">
        <v>0</v>
      </c>
      <c r="AU23" s="406">
        <f t="shared" si="31"/>
        <v>0</v>
      </c>
      <c r="AV23" s="406">
        <f>INDEX('SO FOB Januari 2026'!$E$6:$AF$50,MATCH(B23,'SO FOB Januari 2026'!$B$6:$B$50,0),MATCH($AV$6,'SO FOB Januari 2026'!$E$6:$AF$6,0))</f>
        <v>0</v>
      </c>
      <c r="AW23" s="407">
        <v>0</v>
      </c>
      <c r="AX23" s="406">
        <f t="shared" si="32"/>
        <v>0</v>
      </c>
      <c r="AY23" s="406">
        <f>INDEX('SO FOB Januari 2026'!$E$6:$AF$50,MATCH(B23,'SO FOB Januari 2026'!$B$6:$B$50,0),MATCH($AY$6,'SO FOB Januari 2026'!$E$6:$AF$6,0))</f>
        <v>0</v>
      </c>
      <c r="AZ23" s="407">
        <v>0</v>
      </c>
      <c r="BA23" s="406">
        <f t="shared" si="33"/>
        <v>0</v>
      </c>
    </row>
    <row r="24" spans="1:53">
      <c r="A24" s="391">
        <f t="shared" si="34"/>
        <v>17</v>
      </c>
      <c r="B24" s="392">
        <f t="shared" si="34"/>
        <v>46039</v>
      </c>
      <c r="C24" s="393">
        <f t="shared" si="18"/>
        <v>0</v>
      </c>
      <c r="D24" s="393">
        <f t="shared" si="18"/>
        <v>0</v>
      </c>
      <c r="E24" s="393">
        <f t="shared" si="19"/>
        <v>0</v>
      </c>
      <c r="F24" s="393">
        <f t="shared" si="0"/>
        <v>0</v>
      </c>
      <c r="G24" s="393">
        <f t="shared" si="1"/>
        <v>0</v>
      </c>
      <c r="H24" s="393">
        <f t="shared" si="2"/>
        <v>0</v>
      </c>
      <c r="I24" s="393">
        <f t="shared" si="3"/>
        <v>0</v>
      </c>
      <c r="J24" s="393"/>
      <c r="K24" s="393"/>
      <c r="L24" s="406">
        <f>INDEX('SO FOB Januari 2026'!$E$6:$O$50,MATCH(B24,'SO FOB Januari 2026'!$B$6:$B$50,0),MATCH($L$6,'SO FOB Januari 2026'!$E$6:$O$6,0))</f>
        <v>0</v>
      </c>
      <c r="M24" s="407">
        <v>0</v>
      </c>
      <c r="N24" s="406">
        <f t="shared" si="20"/>
        <v>0</v>
      </c>
      <c r="O24" s="406">
        <f>INDEX('SO FOB Januari 2026'!$E$6:$O$50,MATCH(B24,'SO FOB Januari 2026'!$B$6:$B$50,0),MATCH($O$6,'SO FOB Januari 2026'!$E$6:$O$6,0))</f>
        <v>0</v>
      </c>
      <c r="P24" s="407">
        <v>0</v>
      </c>
      <c r="Q24" s="406">
        <f t="shared" si="21"/>
        <v>0</v>
      </c>
      <c r="R24" s="406">
        <f>INDEX('SO FOB Januari 2026'!$E$6:$O$50,MATCH(B24,'SO FOB Januari 2026'!$B$6:$B$50,0),MATCH($R$6,'SO FOB Januari 2026'!$E$6:$O$6,0))</f>
        <v>0</v>
      </c>
      <c r="S24" s="407">
        <v>0</v>
      </c>
      <c r="T24" s="406">
        <f t="shared" si="22"/>
        <v>0</v>
      </c>
      <c r="U24" s="406">
        <f>INDEX('SO FOB Januari 2026'!$E$6:$O$50,MATCH(B24,'SO FOB Januari 2026'!$B$6:$B$50,0),MATCH($U$6,'SO FOB Januari 2026'!$E$6:$O$6,0))</f>
        <v>0</v>
      </c>
      <c r="V24" s="407">
        <v>0</v>
      </c>
      <c r="W24" s="406">
        <f t="shared" si="23"/>
        <v>0</v>
      </c>
      <c r="X24" s="406">
        <f>INDEX('SO FOB Januari 2026'!$E$6:$O$50,MATCH(B24,'SO FOB Januari 2026'!$B$6:$B$50,0),MATCH($X$6,'SO FOB Januari 2026'!$E$6:$O$6,0))</f>
        <v>0</v>
      </c>
      <c r="Y24" s="407">
        <v>0</v>
      </c>
      <c r="Z24" s="406">
        <f t="shared" si="24"/>
        <v>0</v>
      </c>
      <c r="AA24" s="406">
        <f>INDEX('SO FOB Januari 2026'!$E$6:$O$50,MATCH(B24,'SO FOB Januari 2026'!$B$6:$B$50,0),MATCH($AA$6,'SO FOB Januari 2026'!$E$6:$O$6,0))</f>
        <v>0</v>
      </c>
      <c r="AB24" s="407">
        <v>0</v>
      </c>
      <c r="AC24" s="406">
        <f t="shared" si="25"/>
        <v>0</v>
      </c>
      <c r="AD24" s="406">
        <f>INDEX('SO FOB Januari 2026'!$E$6:$O$50,MATCH(B24,'SO FOB Januari 2026'!$B$6:$B$50,0),MATCH($AD$6,'SO FOB Januari 2026'!$E$6:$O$6,0))</f>
        <v>0</v>
      </c>
      <c r="AE24" s="407">
        <v>0</v>
      </c>
      <c r="AF24" s="406">
        <f t="shared" si="26"/>
        <v>0</v>
      </c>
      <c r="AG24" s="406">
        <f>INDEX('SO FOB Januari 2026'!$E$6:$O$50,MATCH(B24,'SO FOB Januari 2026'!$B$6:$B$50,0),MATCH($AG$6,'SO FOB Januari 2026'!$E$6:$O$6,0))</f>
        <v>0</v>
      </c>
      <c r="AH24" s="407">
        <v>0</v>
      </c>
      <c r="AI24" s="406">
        <f t="shared" si="27"/>
        <v>0</v>
      </c>
      <c r="AJ24" s="406">
        <f>INDEX('SO FOB Januari 2026'!$E$6:$O$50,MATCH(B24,'SO FOB Januari 2026'!$B$6:$B$50,0),MATCH($AJ$6,'SO FOB Januari 2026'!$E$6:$O$6,0))</f>
        <v>0</v>
      </c>
      <c r="AK24" s="407">
        <v>0</v>
      </c>
      <c r="AL24" s="406">
        <f t="shared" si="28"/>
        <v>0</v>
      </c>
      <c r="AM24" s="406">
        <f>INDEX('SO FOB Januari 2026'!$E$6:$O$50,MATCH(B24,'SO FOB Januari 2026'!$B$6:$B$50,0),MATCH($AM$6,'SO FOB Januari 2026'!$E$6:$O$6,0))</f>
        <v>0</v>
      </c>
      <c r="AN24" s="407">
        <v>0</v>
      </c>
      <c r="AO24" s="406">
        <f t="shared" si="29"/>
        <v>0</v>
      </c>
      <c r="AP24" s="406">
        <f>INDEX('SO FOB Januari 2026'!$E$6:$AF$50,MATCH(B24,'SO FOB Januari 2026'!$B$6:$B$50,0),MATCH($AP$6,'SO FOB Januari 2026'!$E$6:$AF$6,0))</f>
        <v>0</v>
      </c>
      <c r="AQ24" s="407">
        <v>0</v>
      </c>
      <c r="AR24" s="406">
        <f t="shared" si="30"/>
        <v>0</v>
      </c>
      <c r="AS24" s="406">
        <f>INDEX('SO FOB Januari 2026'!$E$6:$AF$50,MATCH(B24,'SO FOB Januari 2026'!$B$6:$B$50,0),MATCH($AS$6,'SO FOB Januari 2026'!$E$6:$AF$6,0))</f>
        <v>0</v>
      </c>
      <c r="AT24" s="407">
        <v>0</v>
      </c>
      <c r="AU24" s="406">
        <f t="shared" si="31"/>
        <v>0</v>
      </c>
      <c r="AV24" s="406">
        <f>INDEX('SO FOB Januari 2026'!$E$6:$AF$50,MATCH(B24,'SO FOB Januari 2026'!$B$6:$B$50,0),MATCH($AV$6,'SO FOB Januari 2026'!$E$6:$AF$6,0))</f>
        <v>0</v>
      </c>
      <c r="AW24" s="407">
        <v>0</v>
      </c>
      <c r="AX24" s="406">
        <f t="shared" si="32"/>
        <v>0</v>
      </c>
      <c r="AY24" s="406">
        <f>INDEX('SO FOB Januari 2026'!$E$6:$AF$50,MATCH(B24,'SO FOB Januari 2026'!$B$6:$B$50,0),MATCH($AY$6,'SO FOB Januari 2026'!$E$6:$AF$6,0))</f>
        <v>0</v>
      </c>
      <c r="AZ24" s="407">
        <v>0</v>
      </c>
      <c r="BA24" s="406">
        <f t="shared" si="33"/>
        <v>0</v>
      </c>
    </row>
    <row r="25" spans="1:53">
      <c r="A25" s="391">
        <f t="shared" si="34"/>
        <v>18</v>
      </c>
      <c r="B25" s="392">
        <f t="shared" si="34"/>
        <v>46040</v>
      </c>
      <c r="C25" s="393">
        <f t="shared" si="18"/>
        <v>0</v>
      </c>
      <c r="D25" s="393">
        <f t="shared" si="18"/>
        <v>0</v>
      </c>
      <c r="E25" s="393">
        <f t="shared" si="19"/>
        <v>0</v>
      </c>
      <c r="F25" s="393">
        <f t="shared" si="0"/>
        <v>0</v>
      </c>
      <c r="G25" s="393">
        <f t="shared" si="1"/>
        <v>0</v>
      </c>
      <c r="H25" s="393">
        <f t="shared" si="2"/>
        <v>0</v>
      </c>
      <c r="I25" s="393">
        <f t="shared" si="3"/>
        <v>0</v>
      </c>
      <c r="J25" s="393"/>
      <c r="K25" s="393"/>
      <c r="L25" s="406">
        <f>INDEX('SO FOB Januari 2026'!$E$6:$O$50,MATCH(B25,'SO FOB Januari 2026'!$B$6:$B$50,0),MATCH($L$6,'SO FOB Januari 2026'!$E$6:$O$6,0))</f>
        <v>0</v>
      </c>
      <c r="M25" s="407">
        <v>0</v>
      </c>
      <c r="N25" s="406">
        <f t="shared" si="20"/>
        <v>0</v>
      </c>
      <c r="O25" s="406">
        <f>INDEX('SO FOB Januari 2026'!$E$6:$O$50,MATCH(B25,'SO FOB Januari 2026'!$B$6:$B$50,0),MATCH($O$6,'SO FOB Januari 2026'!$E$6:$O$6,0))</f>
        <v>0</v>
      </c>
      <c r="P25" s="407">
        <v>0</v>
      </c>
      <c r="Q25" s="406">
        <f t="shared" si="21"/>
        <v>0</v>
      </c>
      <c r="R25" s="406">
        <f>INDEX('SO FOB Januari 2026'!$E$6:$O$50,MATCH(B25,'SO FOB Januari 2026'!$B$6:$B$50,0),MATCH($R$6,'SO FOB Januari 2026'!$E$6:$O$6,0))</f>
        <v>0</v>
      </c>
      <c r="S25" s="407">
        <v>0</v>
      </c>
      <c r="T25" s="406">
        <f t="shared" si="22"/>
        <v>0</v>
      </c>
      <c r="U25" s="406">
        <f>INDEX('SO FOB Januari 2026'!$E$6:$O$50,MATCH(B25,'SO FOB Januari 2026'!$B$6:$B$50,0),MATCH($U$6,'SO FOB Januari 2026'!$E$6:$O$6,0))</f>
        <v>0</v>
      </c>
      <c r="V25" s="407">
        <v>0</v>
      </c>
      <c r="W25" s="406">
        <f t="shared" si="23"/>
        <v>0</v>
      </c>
      <c r="X25" s="406">
        <f>INDEX('SO FOB Januari 2026'!$E$6:$O$50,MATCH(B25,'SO FOB Januari 2026'!$B$6:$B$50,0),MATCH($X$6,'SO FOB Januari 2026'!$E$6:$O$6,0))</f>
        <v>0</v>
      </c>
      <c r="Y25" s="407">
        <v>0</v>
      </c>
      <c r="Z25" s="406">
        <f t="shared" si="24"/>
        <v>0</v>
      </c>
      <c r="AA25" s="406">
        <f>INDEX('SO FOB Januari 2026'!$E$6:$O$50,MATCH(B25,'SO FOB Januari 2026'!$B$6:$B$50,0),MATCH($AA$6,'SO FOB Januari 2026'!$E$6:$O$6,0))</f>
        <v>0</v>
      </c>
      <c r="AB25" s="407">
        <v>0</v>
      </c>
      <c r="AC25" s="406">
        <f t="shared" si="25"/>
        <v>0</v>
      </c>
      <c r="AD25" s="406">
        <f>INDEX('SO FOB Januari 2026'!$E$6:$O$50,MATCH(B25,'SO FOB Januari 2026'!$B$6:$B$50,0),MATCH($AD$6,'SO FOB Januari 2026'!$E$6:$O$6,0))</f>
        <v>0</v>
      </c>
      <c r="AE25" s="407">
        <v>0</v>
      </c>
      <c r="AF25" s="406">
        <f t="shared" si="26"/>
        <v>0</v>
      </c>
      <c r="AG25" s="406">
        <f>INDEX('SO FOB Januari 2026'!$E$6:$O$50,MATCH(B25,'SO FOB Januari 2026'!$B$6:$B$50,0),MATCH($AG$6,'SO FOB Januari 2026'!$E$6:$O$6,0))</f>
        <v>0</v>
      </c>
      <c r="AH25" s="407">
        <v>0</v>
      </c>
      <c r="AI25" s="406">
        <f t="shared" si="27"/>
        <v>0</v>
      </c>
      <c r="AJ25" s="406">
        <f>INDEX('SO FOB Januari 2026'!$E$6:$O$50,MATCH(B25,'SO FOB Januari 2026'!$B$6:$B$50,0),MATCH($AJ$6,'SO FOB Januari 2026'!$E$6:$O$6,0))</f>
        <v>0</v>
      </c>
      <c r="AK25" s="407">
        <v>0</v>
      </c>
      <c r="AL25" s="406">
        <f t="shared" si="28"/>
        <v>0</v>
      </c>
      <c r="AM25" s="406">
        <f>INDEX('SO FOB Januari 2026'!$E$6:$O$50,MATCH(B25,'SO FOB Januari 2026'!$B$6:$B$50,0),MATCH($AM$6,'SO FOB Januari 2026'!$E$6:$O$6,0))</f>
        <v>0</v>
      </c>
      <c r="AN25" s="407">
        <v>0</v>
      </c>
      <c r="AO25" s="406">
        <f t="shared" si="29"/>
        <v>0</v>
      </c>
      <c r="AP25" s="406">
        <f>INDEX('SO FOB Januari 2026'!$E$6:$AF$50,MATCH(B25,'SO FOB Januari 2026'!$B$6:$B$50,0),MATCH($AP$6,'SO FOB Januari 2026'!$E$6:$AF$6,0))</f>
        <v>0</v>
      </c>
      <c r="AQ25" s="407">
        <v>0</v>
      </c>
      <c r="AR25" s="406">
        <f t="shared" si="30"/>
        <v>0</v>
      </c>
      <c r="AS25" s="406">
        <f>INDEX('SO FOB Januari 2026'!$E$6:$AF$50,MATCH(B25,'SO FOB Januari 2026'!$B$6:$B$50,0),MATCH($AS$6,'SO FOB Januari 2026'!$E$6:$AF$6,0))</f>
        <v>0</v>
      </c>
      <c r="AT25" s="407">
        <v>0</v>
      </c>
      <c r="AU25" s="406">
        <f t="shared" si="31"/>
        <v>0</v>
      </c>
      <c r="AV25" s="406">
        <f>INDEX('SO FOB Januari 2026'!$E$6:$AF$50,MATCH(B25,'SO FOB Januari 2026'!$B$6:$B$50,0),MATCH($AV$6,'SO FOB Januari 2026'!$E$6:$AF$6,0))</f>
        <v>0</v>
      </c>
      <c r="AW25" s="407">
        <v>0</v>
      </c>
      <c r="AX25" s="406">
        <f t="shared" si="32"/>
        <v>0</v>
      </c>
      <c r="AY25" s="406">
        <f>INDEX('SO FOB Januari 2026'!$E$6:$AF$50,MATCH(B25,'SO FOB Januari 2026'!$B$6:$B$50,0),MATCH($AY$6,'SO FOB Januari 2026'!$E$6:$AF$6,0))</f>
        <v>0</v>
      </c>
      <c r="AZ25" s="407">
        <v>0</v>
      </c>
      <c r="BA25" s="406">
        <f t="shared" si="33"/>
        <v>0</v>
      </c>
    </row>
    <row r="26" spans="1:53">
      <c r="A26" s="391">
        <f t="shared" ref="A26:B35" si="35">A25+1</f>
        <v>19</v>
      </c>
      <c r="B26" s="392">
        <f>B25+1</f>
        <v>46041</v>
      </c>
      <c r="C26" s="393">
        <f t="shared" si="18"/>
        <v>0</v>
      </c>
      <c r="D26" s="393">
        <f t="shared" si="18"/>
        <v>0</v>
      </c>
      <c r="E26" s="393">
        <f t="shared" si="19"/>
        <v>0</v>
      </c>
      <c r="F26" s="393">
        <f t="shared" si="0"/>
        <v>0</v>
      </c>
      <c r="G26" s="393">
        <f t="shared" si="1"/>
        <v>0</v>
      </c>
      <c r="H26" s="393">
        <f t="shared" si="2"/>
        <v>0</v>
      </c>
      <c r="I26" s="393">
        <f t="shared" si="3"/>
        <v>0</v>
      </c>
      <c r="J26" s="393"/>
      <c r="K26" s="393"/>
      <c r="L26" s="406">
        <f>INDEX('SO FOB Januari 2026'!$E$6:$O$50,MATCH(B26,'SO FOB Januari 2026'!$B$6:$B$50,0),MATCH($L$6,'SO FOB Januari 2026'!$E$6:$O$6,0))</f>
        <v>0</v>
      </c>
      <c r="M26" s="407">
        <v>0</v>
      </c>
      <c r="N26" s="406">
        <f t="shared" si="20"/>
        <v>0</v>
      </c>
      <c r="O26" s="406">
        <f>INDEX('SO FOB Januari 2026'!$E$6:$O$50,MATCH(B26,'SO FOB Januari 2026'!$B$6:$B$50,0),MATCH($O$6,'SO FOB Januari 2026'!$E$6:$O$6,0))</f>
        <v>0</v>
      </c>
      <c r="P26" s="407">
        <v>0</v>
      </c>
      <c r="Q26" s="406">
        <f t="shared" si="21"/>
        <v>0</v>
      </c>
      <c r="R26" s="406">
        <f>INDEX('SO FOB Januari 2026'!$E$6:$O$50,MATCH(B26,'SO FOB Januari 2026'!$B$6:$B$50,0),MATCH($R$6,'SO FOB Januari 2026'!$E$6:$O$6,0))</f>
        <v>0</v>
      </c>
      <c r="S26" s="407">
        <v>0</v>
      </c>
      <c r="T26" s="406">
        <f t="shared" si="22"/>
        <v>0</v>
      </c>
      <c r="U26" s="406">
        <f>INDEX('SO FOB Januari 2026'!$E$6:$O$50,MATCH(B26,'SO FOB Januari 2026'!$B$6:$B$50,0),MATCH($U$6,'SO FOB Januari 2026'!$E$6:$O$6,0))</f>
        <v>0</v>
      </c>
      <c r="V26" s="407">
        <v>0</v>
      </c>
      <c r="W26" s="406">
        <f t="shared" si="23"/>
        <v>0</v>
      </c>
      <c r="X26" s="406">
        <f>INDEX('SO FOB Januari 2026'!$E$6:$O$50,MATCH(B26,'SO FOB Januari 2026'!$B$6:$B$50,0),MATCH($X$6,'SO FOB Januari 2026'!$E$6:$O$6,0))</f>
        <v>0</v>
      </c>
      <c r="Y26" s="407">
        <v>0</v>
      </c>
      <c r="Z26" s="406">
        <f t="shared" si="24"/>
        <v>0</v>
      </c>
      <c r="AA26" s="406">
        <f>INDEX('SO FOB Januari 2026'!$E$6:$O$50,MATCH(B26,'SO FOB Januari 2026'!$B$6:$B$50,0),MATCH($AA$6,'SO FOB Januari 2026'!$E$6:$O$6,0))</f>
        <v>0</v>
      </c>
      <c r="AB26" s="407">
        <v>0</v>
      </c>
      <c r="AC26" s="406">
        <f t="shared" si="25"/>
        <v>0</v>
      </c>
      <c r="AD26" s="406">
        <f>INDEX('SO FOB Januari 2026'!$E$6:$O$50,MATCH(B26,'SO FOB Januari 2026'!$B$6:$B$50,0),MATCH($AD$6,'SO FOB Januari 2026'!$E$6:$O$6,0))</f>
        <v>0</v>
      </c>
      <c r="AE26" s="407">
        <v>0</v>
      </c>
      <c r="AF26" s="406">
        <f t="shared" si="26"/>
        <v>0</v>
      </c>
      <c r="AG26" s="406">
        <f>INDEX('SO FOB Januari 2026'!$E$6:$O$50,MATCH(B26,'SO FOB Januari 2026'!$B$6:$B$50,0),MATCH($AG$6,'SO FOB Januari 2026'!$E$6:$O$6,0))</f>
        <v>0</v>
      </c>
      <c r="AH26" s="407">
        <v>0</v>
      </c>
      <c r="AI26" s="406">
        <f t="shared" si="27"/>
        <v>0</v>
      </c>
      <c r="AJ26" s="406">
        <f>INDEX('SO FOB Januari 2026'!$E$6:$O$50,MATCH(B26,'SO FOB Januari 2026'!$B$6:$B$50,0),MATCH($AJ$6,'SO FOB Januari 2026'!$E$6:$O$6,0))</f>
        <v>0</v>
      </c>
      <c r="AK26" s="407">
        <v>0</v>
      </c>
      <c r="AL26" s="406">
        <f t="shared" si="28"/>
        <v>0</v>
      </c>
      <c r="AM26" s="406">
        <f>INDEX('SO FOB Januari 2026'!$E$6:$O$50,MATCH(B26,'SO FOB Januari 2026'!$B$6:$B$50,0),MATCH($AM$6,'SO FOB Januari 2026'!$E$6:$O$6,0))</f>
        <v>0</v>
      </c>
      <c r="AN26" s="407">
        <v>0</v>
      </c>
      <c r="AO26" s="406">
        <f t="shared" si="29"/>
        <v>0</v>
      </c>
      <c r="AP26" s="406">
        <f>INDEX('SO FOB Januari 2026'!$E$6:$AF$50,MATCH(B26,'SO FOB Januari 2026'!$B$6:$B$50,0),MATCH($AP$6,'SO FOB Januari 2026'!$E$6:$AF$6,0))</f>
        <v>0</v>
      </c>
      <c r="AQ26" s="407">
        <v>0</v>
      </c>
      <c r="AR26" s="406">
        <f t="shared" si="30"/>
        <v>0</v>
      </c>
      <c r="AS26" s="406">
        <f>INDEX('SO FOB Januari 2026'!$E$6:$AF$50,MATCH(B26,'SO FOB Januari 2026'!$B$6:$B$50,0),MATCH($AS$6,'SO FOB Januari 2026'!$E$6:$AF$6,0))</f>
        <v>0</v>
      </c>
      <c r="AT26" s="407">
        <v>0</v>
      </c>
      <c r="AU26" s="406">
        <f t="shared" si="31"/>
        <v>0</v>
      </c>
      <c r="AV26" s="406">
        <f>INDEX('SO FOB Januari 2026'!$E$6:$AF$50,MATCH(B26,'SO FOB Januari 2026'!$B$6:$B$50,0),MATCH($AV$6,'SO FOB Januari 2026'!$E$6:$AF$6,0))</f>
        <v>0</v>
      </c>
      <c r="AW26" s="407">
        <v>0</v>
      </c>
      <c r="AX26" s="406">
        <f t="shared" si="32"/>
        <v>0</v>
      </c>
      <c r="AY26" s="406">
        <f>INDEX('SO FOB Januari 2026'!$E$6:$AF$50,MATCH(B26,'SO FOB Januari 2026'!$B$6:$B$50,0),MATCH($AY$6,'SO FOB Januari 2026'!$E$6:$AF$6,0))</f>
        <v>0</v>
      </c>
      <c r="AZ26" s="407">
        <v>0</v>
      </c>
      <c r="BA26" s="406">
        <f t="shared" si="33"/>
        <v>0</v>
      </c>
    </row>
    <row r="27" spans="1:53">
      <c r="A27" s="391">
        <f t="shared" si="35"/>
        <v>20</v>
      </c>
      <c r="B27" s="392">
        <f>B26+1</f>
        <v>46042</v>
      </c>
      <c r="C27" s="393">
        <f t="shared" si="18"/>
        <v>0</v>
      </c>
      <c r="D27" s="393">
        <f t="shared" si="18"/>
        <v>0</v>
      </c>
      <c r="E27" s="393">
        <f t="shared" si="19"/>
        <v>0</v>
      </c>
      <c r="F27" s="393">
        <f t="shared" si="0"/>
        <v>0</v>
      </c>
      <c r="G27" s="393">
        <f t="shared" si="1"/>
        <v>0</v>
      </c>
      <c r="H27" s="393">
        <f t="shared" si="2"/>
        <v>0</v>
      </c>
      <c r="I27" s="393">
        <f t="shared" si="3"/>
        <v>0</v>
      </c>
      <c r="J27" s="393"/>
      <c r="K27" s="393"/>
      <c r="L27" s="406">
        <f>INDEX('SO FOB Januari 2026'!$E$6:$O$50,MATCH(B27,'SO FOB Januari 2026'!$B$6:$B$50,0),MATCH($L$6,'SO FOB Januari 2026'!$E$6:$O$6,0))</f>
        <v>0</v>
      </c>
      <c r="M27" s="407">
        <v>0</v>
      </c>
      <c r="N27" s="406">
        <f t="shared" si="20"/>
        <v>0</v>
      </c>
      <c r="O27" s="406">
        <f>INDEX('SO FOB Januari 2026'!$E$6:$O$50,MATCH(B27,'SO FOB Januari 2026'!$B$6:$B$50,0),MATCH($O$6,'SO FOB Januari 2026'!$E$6:$O$6,0))</f>
        <v>0</v>
      </c>
      <c r="P27" s="407">
        <v>0</v>
      </c>
      <c r="Q27" s="406">
        <f t="shared" si="21"/>
        <v>0</v>
      </c>
      <c r="R27" s="406">
        <f>INDEX('SO FOB Januari 2026'!$E$6:$O$50,MATCH(B27,'SO FOB Januari 2026'!$B$6:$B$50,0),MATCH($R$6,'SO FOB Januari 2026'!$E$6:$O$6,0))</f>
        <v>0</v>
      </c>
      <c r="S27" s="407">
        <v>0</v>
      </c>
      <c r="T27" s="406">
        <f t="shared" si="22"/>
        <v>0</v>
      </c>
      <c r="U27" s="406">
        <f>INDEX('SO FOB Januari 2026'!$E$6:$O$50,MATCH(B27,'SO FOB Januari 2026'!$B$6:$B$50,0),MATCH($U$6,'SO FOB Januari 2026'!$E$6:$O$6,0))</f>
        <v>0</v>
      </c>
      <c r="V27" s="407">
        <v>0</v>
      </c>
      <c r="W27" s="406">
        <f t="shared" si="23"/>
        <v>0</v>
      </c>
      <c r="X27" s="406">
        <f>INDEX('SO FOB Januari 2026'!$E$6:$O$50,MATCH(B27,'SO FOB Januari 2026'!$B$6:$B$50,0),MATCH($X$6,'SO FOB Januari 2026'!$E$6:$O$6,0))</f>
        <v>0</v>
      </c>
      <c r="Y27" s="407">
        <v>0</v>
      </c>
      <c r="Z27" s="406">
        <f t="shared" si="24"/>
        <v>0</v>
      </c>
      <c r="AA27" s="406">
        <f>INDEX('SO FOB Januari 2026'!$E$6:$O$50,MATCH(B27,'SO FOB Januari 2026'!$B$6:$B$50,0),MATCH($AA$6,'SO FOB Januari 2026'!$E$6:$O$6,0))</f>
        <v>0</v>
      </c>
      <c r="AB27" s="407">
        <v>0</v>
      </c>
      <c r="AC27" s="406">
        <f t="shared" si="25"/>
        <v>0</v>
      </c>
      <c r="AD27" s="406">
        <f>INDEX('SO FOB Januari 2026'!$E$6:$O$50,MATCH(B27,'SO FOB Januari 2026'!$B$6:$B$50,0),MATCH($AD$6,'SO FOB Januari 2026'!$E$6:$O$6,0))</f>
        <v>0</v>
      </c>
      <c r="AE27" s="407">
        <v>0</v>
      </c>
      <c r="AF27" s="406">
        <f t="shared" si="26"/>
        <v>0</v>
      </c>
      <c r="AG27" s="406">
        <f>INDEX('SO FOB Januari 2026'!$E$6:$O$50,MATCH(B27,'SO FOB Januari 2026'!$B$6:$B$50,0),MATCH($AG$6,'SO FOB Januari 2026'!$E$6:$O$6,0))</f>
        <v>0</v>
      </c>
      <c r="AH27" s="407">
        <v>0</v>
      </c>
      <c r="AI27" s="406">
        <f t="shared" si="27"/>
        <v>0</v>
      </c>
      <c r="AJ27" s="406">
        <f>INDEX('SO FOB Januari 2026'!$E$6:$O$50,MATCH(B27,'SO FOB Januari 2026'!$B$6:$B$50,0),MATCH($AJ$6,'SO FOB Januari 2026'!$E$6:$O$6,0))</f>
        <v>0</v>
      </c>
      <c r="AK27" s="407">
        <v>0</v>
      </c>
      <c r="AL27" s="406">
        <f t="shared" si="28"/>
        <v>0</v>
      </c>
      <c r="AM27" s="406">
        <f>INDEX('SO FOB Januari 2026'!$E$6:$O$50,MATCH(B27,'SO FOB Januari 2026'!$B$6:$B$50,0),MATCH($AM$6,'SO FOB Januari 2026'!$E$6:$O$6,0))</f>
        <v>0</v>
      </c>
      <c r="AN27" s="407">
        <v>0</v>
      </c>
      <c r="AO27" s="406">
        <f t="shared" si="29"/>
        <v>0</v>
      </c>
      <c r="AP27" s="406">
        <f>INDEX('SO FOB Januari 2026'!$E$6:$AF$50,MATCH(B27,'SO FOB Januari 2026'!$B$6:$B$50,0),MATCH($AP$6,'SO FOB Januari 2026'!$E$6:$AF$6,0))</f>
        <v>0</v>
      </c>
      <c r="AQ27" s="407">
        <v>0</v>
      </c>
      <c r="AR27" s="406">
        <f t="shared" si="30"/>
        <v>0</v>
      </c>
      <c r="AS27" s="406">
        <f>INDEX('SO FOB Januari 2026'!$E$6:$AF$50,MATCH(B27,'SO FOB Januari 2026'!$B$6:$B$50,0),MATCH($AS$6,'SO FOB Januari 2026'!$E$6:$AF$6,0))</f>
        <v>0</v>
      </c>
      <c r="AT27" s="407">
        <v>0</v>
      </c>
      <c r="AU27" s="406">
        <f t="shared" si="31"/>
        <v>0</v>
      </c>
      <c r="AV27" s="406">
        <f>INDEX('SO FOB Januari 2026'!$E$6:$AF$50,MATCH(B27,'SO FOB Januari 2026'!$B$6:$B$50,0),MATCH($AV$6,'SO FOB Januari 2026'!$E$6:$AF$6,0))</f>
        <v>0</v>
      </c>
      <c r="AW27" s="407">
        <v>0</v>
      </c>
      <c r="AX27" s="406">
        <f t="shared" si="32"/>
        <v>0</v>
      </c>
      <c r="AY27" s="406">
        <f>INDEX('SO FOB Januari 2026'!$E$6:$AF$50,MATCH(B27,'SO FOB Januari 2026'!$B$6:$B$50,0),MATCH($AY$6,'SO FOB Januari 2026'!$E$6:$AF$6,0))</f>
        <v>0</v>
      </c>
      <c r="AZ27" s="407">
        <v>0</v>
      </c>
      <c r="BA27" s="406">
        <f t="shared" si="33"/>
        <v>0</v>
      </c>
    </row>
    <row r="28" spans="1:53">
      <c r="A28" s="391">
        <f t="shared" si="35"/>
        <v>21</v>
      </c>
      <c r="B28" s="392">
        <f>B27+1</f>
        <v>46043</v>
      </c>
      <c r="C28" s="393">
        <f t="shared" si="18"/>
        <v>0</v>
      </c>
      <c r="D28" s="393">
        <f t="shared" si="18"/>
        <v>0</v>
      </c>
      <c r="E28" s="393">
        <f t="shared" si="19"/>
        <v>0</v>
      </c>
      <c r="F28" s="393">
        <f t="shared" si="0"/>
        <v>0</v>
      </c>
      <c r="G28" s="393">
        <f t="shared" si="1"/>
        <v>0</v>
      </c>
      <c r="H28" s="393">
        <f t="shared" si="2"/>
        <v>0</v>
      </c>
      <c r="I28" s="393">
        <f t="shared" si="3"/>
        <v>0</v>
      </c>
      <c r="J28" s="393"/>
      <c r="K28" s="393"/>
      <c r="L28" s="406">
        <f>INDEX('SO FOB Januari 2026'!$E$6:$O$50,MATCH(B28,'SO FOB Januari 2026'!$B$6:$B$50,0),MATCH($L$6,'SO FOB Januari 2026'!$E$6:$O$6,0))</f>
        <v>0</v>
      </c>
      <c r="M28" s="407">
        <v>0</v>
      </c>
      <c r="N28" s="406">
        <f t="shared" si="20"/>
        <v>0</v>
      </c>
      <c r="O28" s="406">
        <f>INDEX('SO FOB Januari 2026'!$E$6:$O$50,MATCH(B28,'SO FOB Januari 2026'!$B$6:$B$50,0),MATCH($O$6,'SO FOB Januari 2026'!$E$6:$O$6,0))</f>
        <v>0</v>
      </c>
      <c r="P28" s="407">
        <v>0</v>
      </c>
      <c r="Q28" s="406">
        <f t="shared" si="21"/>
        <v>0</v>
      </c>
      <c r="R28" s="406">
        <f>INDEX('SO FOB Januari 2026'!$E$6:$O$50,MATCH(B28,'SO FOB Januari 2026'!$B$6:$B$50,0),MATCH($R$6,'SO FOB Januari 2026'!$E$6:$O$6,0))</f>
        <v>0</v>
      </c>
      <c r="S28" s="407">
        <v>0</v>
      </c>
      <c r="T28" s="406">
        <f t="shared" si="22"/>
        <v>0</v>
      </c>
      <c r="U28" s="406">
        <f>INDEX('SO FOB Januari 2026'!$E$6:$O$50,MATCH(B28,'SO FOB Januari 2026'!$B$6:$B$50,0),MATCH($U$6,'SO FOB Januari 2026'!$E$6:$O$6,0))</f>
        <v>0</v>
      </c>
      <c r="V28" s="407">
        <v>0</v>
      </c>
      <c r="W28" s="406">
        <f t="shared" si="23"/>
        <v>0</v>
      </c>
      <c r="X28" s="406">
        <f>INDEX('SO FOB Januari 2026'!$E$6:$O$50,MATCH(B28,'SO FOB Januari 2026'!$B$6:$B$50,0),MATCH($X$6,'SO FOB Januari 2026'!$E$6:$O$6,0))</f>
        <v>0</v>
      </c>
      <c r="Y28" s="407">
        <v>0</v>
      </c>
      <c r="Z28" s="406">
        <f t="shared" si="24"/>
        <v>0</v>
      </c>
      <c r="AA28" s="406">
        <f>INDEX('SO FOB Januari 2026'!$E$6:$O$50,MATCH(B28,'SO FOB Januari 2026'!$B$6:$B$50,0),MATCH($AA$6,'SO FOB Januari 2026'!$E$6:$O$6,0))</f>
        <v>0</v>
      </c>
      <c r="AB28" s="407">
        <v>0</v>
      </c>
      <c r="AC28" s="406">
        <f t="shared" si="25"/>
        <v>0</v>
      </c>
      <c r="AD28" s="406">
        <f>INDEX('SO FOB Januari 2026'!$E$6:$O$50,MATCH(B28,'SO FOB Januari 2026'!$B$6:$B$50,0),MATCH($AD$6,'SO FOB Januari 2026'!$E$6:$O$6,0))</f>
        <v>0</v>
      </c>
      <c r="AE28" s="407">
        <v>0</v>
      </c>
      <c r="AF28" s="406">
        <f t="shared" si="26"/>
        <v>0</v>
      </c>
      <c r="AG28" s="406">
        <f>INDEX('SO FOB Januari 2026'!$E$6:$O$50,MATCH(B28,'SO FOB Januari 2026'!$B$6:$B$50,0),MATCH($AG$6,'SO FOB Januari 2026'!$E$6:$O$6,0))</f>
        <v>0</v>
      </c>
      <c r="AH28" s="407">
        <v>0</v>
      </c>
      <c r="AI28" s="406">
        <f t="shared" si="27"/>
        <v>0</v>
      </c>
      <c r="AJ28" s="406">
        <f>INDEX('SO FOB Januari 2026'!$E$6:$O$50,MATCH(B28,'SO FOB Januari 2026'!$B$6:$B$50,0),MATCH($AJ$6,'SO FOB Januari 2026'!$E$6:$O$6,0))</f>
        <v>0</v>
      </c>
      <c r="AK28" s="407">
        <v>0</v>
      </c>
      <c r="AL28" s="406">
        <f t="shared" si="28"/>
        <v>0</v>
      </c>
      <c r="AM28" s="406">
        <f>INDEX('SO FOB Januari 2026'!$E$6:$O$50,MATCH(B28,'SO FOB Januari 2026'!$B$6:$B$50,0),MATCH($AM$6,'SO FOB Januari 2026'!$E$6:$O$6,0))</f>
        <v>0</v>
      </c>
      <c r="AN28" s="407">
        <v>0</v>
      </c>
      <c r="AO28" s="406">
        <f t="shared" si="29"/>
        <v>0</v>
      </c>
      <c r="AP28" s="406">
        <f>INDEX('SO FOB Januari 2026'!$E$6:$AF$50,MATCH(B28,'SO FOB Januari 2026'!$B$6:$B$50,0),MATCH($AP$6,'SO FOB Januari 2026'!$E$6:$AF$6,0))</f>
        <v>0</v>
      </c>
      <c r="AQ28" s="407">
        <v>0</v>
      </c>
      <c r="AR28" s="406">
        <f t="shared" si="30"/>
        <v>0</v>
      </c>
      <c r="AS28" s="406">
        <f>INDEX('SO FOB Januari 2026'!$E$6:$AF$50,MATCH(B28,'SO FOB Januari 2026'!$B$6:$B$50,0),MATCH($AS$6,'SO FOB Januari 2026'!$E$6:$AF$6,0))</f>
        <v>0</v>
      </c>
      <c r="AT28" s="407">
        <v>0</v>
      </c>
      <c r="AU28" s="406">
        <f t="shared" si="31"/>
        <v>0</v>
      </c>
      <c r="AV28" s="406">
        <f>INDEX('SO FOB Januari 2026'!$E$6:$AF$50,MATCH(B28,'SO FOB Januari 2026'!$B$6:$B$50,0),MATCH($AV$6,'SO FOB Januari 2026'!$E$6:$AF$6,0))</f>
        <v>0</v>
      </c>
      <c r="AW28" s="407">
        <v>0</v>
      </c>
      <c r="AX28" s="406">
        <f t="shared" si="32"/>
        <v>0</v>
      </c>
      <c r="AY28" s="406">
        <f>INDEX('SO FOB Januari 2026'!$E$6:$AF$50,MATCH(B28,'SO FOB Januari 2026'!$B$6:$B$50,0),MATCH($AY$6,'SO FOB Januari 2026'!$E$6:$AF$6,0))</f>
        <v>0</v>
      </c>
      <c r="AZ28" s="407">
        <v>0</v>
      </c>
      <c r="BA28" s="406">
        <f t="shared" si="33"/>
        <v>0</v>
      </c>
    </row>
    <row r="29" spans="1:53">
      <c r="A29" s="391">
        <f t="shared" si="35"/>
        <v>22</v>
      </c>
      <c r="B29" s="392">
        <f t="shared" si="35"/>
        <v>46044</v>
      </c>
      <c r="C29" s="393">
        <f t="shared" si="18"/>
        <v>0</v>
      </c>
      <c r="D29" s="393">
        <f t="shared" si="18"/>
        <v>0</v>
      </c>
      <c r="E29" s="393">
        <f t="shared" si="19"/>
        <v>0</v>
      </c>
      <c r="F29" s="393">
        <f t="shared" si="0"/>
        <v>0</v>
      </c>
      <c r="G29" s="393">
        <f t="shared" si="1"/>
        <v>0</v>
      </c>
      <c r="H29" s="393">
        <f t="shared" si="2"/>
        <v>0</v>
      </c>
      <c r="I29" s="393">
        <f t="shared" si="3"/>
        <v>0</v>
      </c>
      <c r="J29" s="393"/>
      <c r="K29" s="393"/>
      <c r="L29" s="406">
        <f>INDEX('SO FOB Januari 2026'!$E$6:$O$50,MATCH(B29,'SO FOB Januari 2026'!$B$6:$B$50,0),MATCH($L$6,'SO FOB Januari 2026'!$E$6:$O$6,0))</f>
        <v>0</v>
      </c>
      <c r="M29" s="407">
        <v>0</v>
      </c>
      <c r="N29" s="406">
        <f t="shared" si="20"/>
        <v>0</v>
      </c>
      <c r="O29" s="406">
        <f>INDEX('SO FOB Januari 2026'!$E$6:$O$50,MATCH(B29,'SO FOB Januari 2026'!$B$6:$B$50,0),MATCH($O$6,'SO FOB Januari 2026'!$E$6:$O$6,0))</f>
        <v>0</v>
      </c>
      <c r="P29" s="407">
        <v>0</v>
      </c>
      <c r="Q29" s="406">
        <f t="shared" si="21"/>
        <v>0</v>
      </c>
      <c r="R29" s="406">
        <f>INDEX('SO FOB Januari 2026'!$E$6:$O$50,MATCH(B29,'SO FOB Januari 2026'!$B$6:$B$50,0),MATCH($R$6,'SO FOB Januari 2026'!$E$6:$O$6,0))</f>
        <v>0</v>
      </c>
      <c r="S29" s="407">
        <v>0</v>
      </c>
      <c r="T29" s="406">
        <f t="shared" si="22"/>
        <v>0</v>
      </c>
      <c r="U29" s="406">
        <f>INDEX('SO FOB Januari 2026'!$E$6:$O$50,MATCH(B29,'SO FOB Januari 2026'!$B$6:$B$50,0),MATCH($U$6,'SO FOB Januari 2026'!$E$6:$O$6,0))</f>
        <v>0</v>
      </c>
      <c r="V29" s="407">
        <v>0</v>
      </c>
      <c r="W29" s="406">
        <f t="shared" si="23"/>
        <v>0</v>
      </c>
      <c r="X29" s="406">
        <f>INDEX('SO FOB Januari 2026'!$E$6:$O$50,MATCH(B29,'SO FOB Januari 2026'!$B$6:$B$50,0),MATCH($X$6,'SO FOB Januari 2026'!$E$6:$O$6,0))</f>
        <v>0</v>
      </c>
      <c r="Y29" s="407">
        <v>0</v>
      </c>
      <c r="Z29" s="406">
        <f t="shared" si="24"/>
        <v>0</v>
      </c>
      <c r="AA29" s="406">
        <f>INDEX('SO FOB Januari 2026'!$E$6:$O$50,MATCH(B29,'SO FOB Januari 2026'!$B$6:$B$50,0),MATCH($AA$6,'SO FOB Januari 2026'!$E$6:$O$6,0))</f>
        <v>0</v>
      </c>
      <c r="AB29" s="407">
        <v>0</v>
      </c>
      <c r="AC29" s="406">
        <f t="shared" si="25"/>
        <v>0</v>
      </c>
      <c r="AD29" s="406">
        <f>INDEX('SO FOB Januari 2026'!$E$6:$O$50,MATCH(B29,'SO FOB Januari 2026'!$B$6:$B$50,0),MATCH($AD$6,'SO FOB Januari 2026'!$E$6:$O$6,0))</f>
        <v>0</v>
      </c>
      <c r="AE29" s="407">
        <v>0</v>
      </c>
      <c r="AF29" s="406">
        <f t="shared" si="26"/>
        <v>0</v>
      </c>
      <c r="AG29" s="406">
        <f>INDEX('SO FOB Januari 2026'!$E$6:$O$50,MATCH(B29,'SO FOB Januari 2026'!$B$6:$B$50,0),MATCH($AG$6,'SO FOB Januari 2026'!$E$6:$O$6,0))</f>
        <v>0</v>
      </c>
      <c r="AH29" s="407">
        <v>0</v>
      </c>
      <c r="AI29" s="406">
        <f t="shared" si="27"/>
        <v>0</v>
      </c>
      <c r="AJ29" s="406">
        <f>INDEX('SO FOB Januari 2026'!$E$6:$O$50,MATCH(B29,'SO FOB Januari 2026'!$B$6:$B$50,0),MATCH($AJ$6,'SO FOB Januari 2026'!$E$6:$O$6,0))</f>
        <v>0</v>
      </c>
      <c r="AK29" s="407">
        <v>0</v>
      </c>
      <c r="AL29" s="406">
        <f t="shared" si="28"/>
        <v>0</v>
      </c>
      <c r="AM29" s="406">
        <f>INDEX('SO FOB Januari 2026'!$E$6:$O$50,MATCH(B29,'SO FOB Januari 2026'!$B$6:$B$50,0),MATCH($AM$6,'SO FOB Januari 2026'!$E$6:$O$6,0))</f>
        <v>0</v>
      </c>
      <c r="AN29" s="407">
        <v>0</v>
      </c>
      <c r="AO29" s="406">
        <f t="shared" si="29"/>
        <v>0</v>
      </c>
      <c r="AP29" s="406">
        <f>INDEX('SO FOB Januari 2026'!$E$6:$AF$50,MATCH(B29,'SO FOB Januari 2026'!$B$6:$B$50,0),MATCH($AP$6,'SO FOB Januari 2026'!$E$6:$AF$6,0))</f>
        <v>0</v>
      </c>
      <c r="AQ29" s="407">
        <v>0</v>
      </c>
      <c r="AR29" s="406">
        <f t="shared" si="30"/>
        <v>0</v>
      </c>
      <c r="AS29" s="406">
        <f>INDEX('SO FOB Januari 2026'!$E$6:$AF$50,MATCH(B29,'SO FOB Januari 2026'!$B$6:$B$50,0),MATCH($AS$6,'SO FOB Januari 2026'!$E$6:$AF$6,0))</f>
        <v>0</v>
      </c>
      <c r="AT29" s="407">
        <v>0</v>
      </c>
      <c r="AU29" s="406">
        <f t="shared" si="31"/>
        <v>0</v>
      </c>
      <c r="AV29" s="406">
        <f>INDEX('SO FOB Januari 2026'!$E$6:$AF$50,MATCH(B29,'SO FOB Januari 2026'!$B$6:$B$50,0),MATCH($AV$6,'SO FOB Januari 2026'!$E$6:$AF$6,0))</f>
        <v>0</v>
      </c>
      <c r="AW29" s="407">
        <v>0</v>
      </c>
      <c r="AX29" s="406">
        <f t="shared" si="32"/>
        <v>0</v>
      </c>
      <c r="AY29" s="406">
        <f>INDEX('SO FOB Januari 2026'!$E$6:$AF$50,MATCH(B29,'SO FOB Januari 2026'!$B$6:$B$50,0),MATCH($AY$6,'SO FOB Januari 2026'!$E$6:$AF$6,0))</f>
        <v>0</v>
      </c>
      <c r="AZ29" s="407">
        <v>0</v>
      </c>
      <c r="BA29" s="406">
        <f t="shared" si="33"/>
        <v>0</v>
      </c>
    </row>
    <row r="30" spans="1:53">
      <c r="A30" s="391">
        <f t="shared" si="35"/>
        <v>23</v>
      </c>
      <c r="B30" s="392">
        <f t="shared" si="35"/>
        <v>46045</v>
      </c>
      <c r="C30" s="393">
        <f t="shared" si="18"/>
        <v>0</v>
      </c>
      <c r="D30" s="393">
        <f t="shared" si="18"/>
        <v>0</v>
      </c>
      <c r="E30" s="393">
        <f t="shared" si="19"/>
        <v>0</v>
      </c>
      <c r="F30" s="393">
        <f t="shared" si="0"/>
        <v>0</v>
      </c>
      <c r="G30" s="393">
        <f t="shared" si="1"/>
        <v>0</v>
      </c>
      <c r="H30" s="393">
        <f t="shared" si="2"/>
        <v>0</v>
      </c>
      <c r="I30" s="393">
        <f t="shared" si="3"/>
        <v>0</v>
      </c>
      <c r="J30" s="393"/>
      <c r="K30" s="393"/>
      <c r="L30" s="406">
        <f>INDEX('SO FOB Januari 2026'!$E$6:$O$50,MATCH(B30,'SO FOB Januari 2026'!$B$6:$B$50,0),MATCH($L$6,'SO FOB Januari 2026'!$E$6:$O$6,0))</f>
        <v>0</v>
      </c>
      <c r="M30" s="407">
        <v>0</v>
      </c>
      <c r="N30" s="406">
        <f t="shared" si="20"/>
        <v>0</v>
      </c>
      <c r="O30" s="406">
        <f>INDEX('SO FOB Januari 2026'!$E$6:$O$50,MATCH(B30,'SO FOB Januari 2026'!$B$6:$B$50,0),MATCH($O$6,'SO FOB Januari 2026'!$E$6:$O$6,0))</f>
        <v>0</v>
      </c>
      <c r="P30" s="407">
        <v>0</v>
      </c>
      <c r="Q30" s="406">
        <f t="shared" si="21"/>
        <v>0</v>
      </c>
      <c r="R30" s="406">
        <f>INDEX('SO FOB Januari 2026'!$E$6:$O$50,MATCH(B30,'SO FOB Januari 2026'!$B$6:$B$50,0),MATCH($R$6,'SO FOB Januari 2026'!$E$6:$O$6,0))</f>
        <v>0</v>
      </c>
      <c r="S30" s="407">
        <v>0</v>
      </c>
      <c r="T30" s="406">
        <f t="shared" si="22"/>
        <v>0</v>
      </c>
      <c r="U30" s="406">
        <f>INDEX('SO FOB Januari 2026'!$E$6:$O$50,MATCH(B30,'SO FOB Januari 2026'!$B$6:$B$50,0),MATCH($U$6,'SO FOB Januari 2026'!$E$6:$O$6,0))</f>
        <v>0</v>
      </c>
      <c r="V30" s="407">
        <v>0</v>
      </c>
      <c r="W30" s="406">
        <f t="shared" si="23"/>
        <v>0</v>
      </c>
      <c r="X30" s="406">
        <f>INDEX('SO FOB Januari 2026'!$E$6:$O$50,MATCH(B30,'SO FOB Januari 2026'!$B$6:$B$50,0),MATCH($X$6,'SO FOB Januari 2026'!$E$6:$O$6,0))</f>
        <v>0</v>
      </c>
      <c r="Y30" s="407">
        <v>0</v>
      </c>
      <c r="Z30" s="406">
        <f t="shared" si="24"/>
        <v>0</v>
      </c>
      <c r="AA30" s="406">
        <f>INDEX('SO FOB Januari 2026'!$E$6:$O$50,MATCH(B30,'SO FOB Januari 2026'!$B$6:$B$50,0),MATCH($AA$6,'SO FOB Januari 2026'!$E$6:$O$6,0))</f>
        <v>0</v>
      </c>
      <c r="AB30" s="407">
        <v>0</v>
      </c>
      <c r="AC30" s="406">
        <f t="shared" si="25"/>
        <v>0</v>
      </c>
      <c r="AD30" s="406">
        <f>INDEX('SO FOB Januari 2026'!$E$6:$O$50,MATCH(B30,'SO FOB Januari 2026'!$B$6:$B$50,0),MATCH($AD$6,'SO FOB Januari 2026'!$E$6:$O$6,0))</f>
        <v>0</v>
      </c>
      <c r="AE30" s="407">
        <v>0</v>
      </c>
      <c r="AF30" s="406">
        <f t="shared" si="26"/>
        <v>0</v>
      </c>
      <c r="AG30" s="406">
        <f>INDEX('SO FOB Januari 2026'!$E$6:$O$50,MATCH(B30,'SO FOB Januari 2026'!$B$6:$B$50,0),MATCH($AG$6,'SO FOB Januari 2026'!$E$6:$O$6,0))</f>
        <v>0</v>
      </c>
      <c r="AH30" s="407">
        <v>0</v>
      </c>
      <c r="AI30" s="406">
        <f t="shared" si="27"/>
        <v>0</v>
      </c>
      <c r="AJ30" s="406">
        <f>INDEX('SO FOB Januari 2026'!$E$6:$O$50,MATCH(B30,'SO FOB Januari 2026'!$B$6:$B$50,0),MATCH($AJ$6,'SO FOB Januari 2026'!$E$6:$O$6,0))</f>
        <v>0</v>
      </c>
      <c r="AK30" s="407">
        <v>0</v>
      </c>
      <c r="AL30" s="406">
        <f t="shared" si="28"/>
        <v>0</v>
      </c>
      <c r="AM30" s="406">
        <f>INDEX('SO FOB Januari 2026'!$E$6:$O$50,MATCH(B30,'SO FOB Januari 2026'!$B$6:$B$50,0),MATCH($AM$6,'SO FOB Januari 2026'!$E$6:$O$6,0))</f>
        <v>0</v>
      </c>
      <c r="AN30" s="407">
        <v>0</v>
      </c>
      <c r="AO30" s="406">
        <f t="shared" si="29"/>
        <v>0</v>
      </c>
      <c r="AP30" s="406">
        <f>INDEX('SO FOB Januari 2026'!$E$6:$AF$50,MATCH(B30,'SO FOB Januari 2026'!$B$6:$B$50,0),MATCH($AP$6,'SO FOB Januari 2026'!$E$6:$AF$6,0))</f>
        <v>0</v>
      </c>
      <c r="AQ30" s="407">
        <v>0</v>
      </c>
      <c r="AR30" s="406">
        <f t="shared" si="30"/>
        <v>0</v>
      </c>
      <c r="AS30" s="406">
        <f>INDEX('SO FOB Januari 2026'!$E$6:$AF$50,MATCH(B30,'SO FOB Januari 2026'!$B$6:$B$50,0),MATCH($AS$6,'SO FOB Januari 2026'!$E$6:$AF$6,0))</f>
        <v>0</v>
      </c>
      <c r="AT30" s="407">
        <v>0</v>
      </c>
      <c r="AU30" s="406">
        <f t="shared" si="31"/>
        <v>0</v>
      </c>
      <c r="AV30" s="406">
        <f>INDEX('SO FOB Januari 2026'!$E$6:$AF$50,MATCH(B30,'SO FOB Januari 2026'!$B$6:$B$50,0),MATCH($AV$6,'SO FOB Januari 2026'!$E$6:$AF$6,0))</f>
        <v>0</v>
      </c>
      <c r="AW30" s="407">
        <v>0</v>
      </c>
      <c r="AX30" s="406">
        <f t="shared" si="32"/>
        <v>0</v>
      </c>
      <c r="AY30" s="406">
        <f>INDEX('SO FOB Januari 2026'!$E$6:$AF$50,MATCH(B30,'SO FOB Januari 2026'!$B$6:$B$50,0),MATCH($AY$6,'SO FOB Januari 2026'!$E$6:$AF$6,0))</f>
        <v>0</v>
      </c>
      <c r="AZ30" s="407">
        <v>0</v>
      </c>
      <c r="BA30" s="406">
        <f t="shared" si="33"/>
        <v>0</v>
      </c>
    </row>
    <row r="31" spans="1:53">
      <c r="A31" s="391">
        <f t="shared" si="35"/>
        <v>24</v>
      </c>
      <c r="B31" s="392">
        <f t="shared" si="35"/>
        <v>46046</v>
      </c>
      <c r="C31" s="393">
        <f t="shared" si="18"/>
        <v>0</v>
      </c>
      <c r="D31" s="393">
        <f t="shared" si="18"/>
        <v>0</v>
      </c>
      <c r="E31" s="393">
        <f t="shared" si="19"/>
        <v>0</v>
      </c>
      <c r="F31" s="393">
        <f t="shared" si="0"/>
        <v>0</v>
      </c>
      <c r="G31" s="393">
        <f t="shared" si="1"/>
        <v>0</v>
      </c>
      <c r="H31" s="393">
        <f t="shared" si="2"/>
        <v>0</v>
      </c>
      <c r="I31" s="393">
        <f t="shared" si="3"/>
        <v>0</v>
      </c>
      <c r="J31" s="393"/>
      <c r="K31" s="393"/>
      <c r="L31" s="406">
        <f>INDEX('SO FOB Januari 2026'!$E$6:$O$50,MATCH(B31,'SO FOB Januari 2026'!$B$6:$B$50,0),MATCH($L$6,'SO FOB Januari 2026'!$E$6:$O$6,0))</f>
        <v>0</v>
      </c>
      <c r="M31" s="407">
        <v>0</v>
      </c>
      <c r="N31" s="406">
        <f t="shared" si="20"/>
        <v>0</v>
      </c>
      <c r="O31" s="406">
        <f>INDEX('SO FOB Januari 2026'!$E$6:$O$50,MATCH(B31,'SO FOB Januari 2026'!$B$6:$B$50,0),MATCH($O$6,'SO FOB Januari 2026'!$E$6:$O$6,0))</f>
        <v>0</v>
      </c>
      <c r="P31" s="407">
        <v>0</v>
      </c>
      <c r="Q31" s="406">
        <f t="shared" si="21"/>
        <v>0</v>
      </c>
      <c r="R31" s="406">
        <f>INDEX('SO FOB Januari 2026'!$E$6:$O$50,MATCH(B31,'SO FOB Januari 2026'!$B$6:$B$50,0),MATCH($R$6,'SO FOB Januari 2026'!$E$6:$O$6,0))</f>
        <v>0</v>
      </c>
      <c r="S31" s="407">
        <v>0</v>
      </c>
      <c r="T31" s="406">
        <f t="shared" si="22"/>
        <v>0</v>
      </c>
      <c r="U31" s="406">
        <f>INDEX('SO FOB Januari 2026'!$E$6:$O$50,MATCH(B31,'SO FOB Januari 2026'!$B$6:$B$50,0),MATCH($U$6,'SO FOB Januari 2026'!$E$6:$O$6,0))</f>
        <v>0</v>
      </c>
      <c r="V31" s="407">
        <v>0</v>
      </c>
      <c r="W31" s="406">
        <f t="shared" si="23"/>
        <v>0</v>
      </c>
      <c r="X31" s="406">
        <f>INDEX('SO FOB Januari 2026'!$E$6:$O$50,MATCH(B31,'SO FOB Januari 2026'!$B$6:$B$50,0),MATCH($X$6,'SO FOB Januari 2026'!$E$6:$O$6,0))</f>
        <v>0</v>
      </c>
      <c r="Y31" s="407">
        <v>0</v>
      </c>
      <c r="Z31" s="406">
        <f t="shared" si="24"/>
        <v>0</v>
      </c>
      <c r="AA31" s="406">
        <f>INDEX('SO FOB Januari 2026'!$E$6:$O$50,MATCH(B31,'SO FOB Januari 2026'!$B$6:$B$50,0),MATCH($AA$6,'SO FOB Januari 2026'!$E$6:$O$6,0))</f>
        <v>0</v>
      </c>
      <c r="AB31" s="407">
        <v>0</v>
      </c>
      <c r="AC31" s="406">
        <f t="shared" si="25"/>
        <v>0</v>
      </c>
      <c r="AD31" s="406">
        <f>INDEX('SO FOB Januari 2026'!$E$6:$O$50,MATCH(B31,'SO FOB Januari 2026'!$B$6:$B$50,0),MATCH($AD$6,'SO FOB Januari 2026'!$E$6:$O$6,0))</f>
        <v>0</v>
      </c>
      <c r="AE31" s="407">
        <v>0</v>
      </c>
      <c r="AF31" s="406">
        <f t="shared" si="26"/>
        <v>0</v>
      </c>
      <c r="AG31" s="406">
        <f>INDEX('SO FOB Januari 2026'!$E$6:$O$50,MATCH(B31,'SO FOB Januari 2026'!$B$6:$B$50,0),MATCH($AG$6,'SO FOB Januari 2026'!$E$6:$O$6,0))</f>
        <v>0</v>
      </c>
      <c r="AH31" s="407">
        <v>0</v>
      </c>
      <c r="AI31" s="406">
        <f t="shared" si="27"/>
        <v>0</v>
      </c>
      <c r="AJ31" s="406">
        <f>INDEX('SO FOB Januari 2026'!$E$6:$O$50,MATCH(B31,'SO FOB Januari 2026'!$B$6:$B$50,0),MATCH($AJ$6,'SO FOB Januari 2026'!$E$6:$O$6,0))</f>
        <v>0</v>
      </c>
      <c r="AK31" s="407">
        <v>0</v>
      </c>
      <c r="AL31" s="406">
        <f t="shared" si="28"/>
        <v>0</v>
      </c>
      <c r="AM31" s="406">
        <f>INDEX('SO FOB Januari 2026'!$E$6:$O$50,MATCH(B31,'SO FOB Januari 2026'!$B$6:$B$50,0),MATCH($AM$6,'SO FOB Januari 2026'!$E$6:$O$6,0))</f>
        <v>0</v>
      </c>
      <c r="AN31" s="407">
        <v>0</v>
      </c>
      <c r="AO31" s="406">
        <f t="shared" si="29"/>
        <v>0</v>
      </c>
      <c r="AP31" s="406">
        <f>INDEX('SO FOB Januari 2026'!$E$6:$AF$50,MATCH(B31,'SO FOB Januari 2026'!$B$6:$B$50,0),MATCH($AP$6,'SO FOB Januari 2026'!$E$6:$AF$6,0))</f>
        <v>0</v>
      </c>
      <c r="AQ31" s="407">
        <v>0</v>
      </c>
      <c r="AR31" s="406">
        <f t="shared" si="30"/>
        <v>0</v>
      </c>
      <c r="AS31" s="406">
        <f>INDEX('SO FOB Januari 2026'!$E$6:$AF$50,MATCH(B31,'SO FOB Januari 2026'!$B$6:$B$50,0),MATCH($AS$6,'SO FOB Januari 2026'!$E$6:$AF$6,0))</f>
        <v>0</v>
      </c>
      <c r="AT31" s="407">
        <v>0</v>
      </c>
      <c r="AU31" s="406">
        <f t="shared" si="31"/>
        <v>0</v>
      </c>
      <c r="AV31" s="406">
        <f>INDEX('SO FOB Januari 2026'!$E$6:$AF$50,MATCH(B31,'SO FOB Januari 2026'!$B$6:$B$50,0),MATCH($AV$6,'SO FOB Januari 2026'!$E$6:$AF$6,0))</f>
        <v>0</v>
      </c>
      <c r="AW31" s="407">
        <v>0</v>
      </c>
      <c r="AX31" s="406">
        <f t="shared" si="32"/>
        <v>0</v>
      </c>
      <c r="AY31" s="406">
        <f>INDEX('SO FOB Januari 2026'!$E$6:$AF$50,MATCH(B31,'SO FOB Januari 2026'!$B$6:$B$50,0),MATCH($AY$6,'SO FOB Januari 2026'!$E$6:$AF$6,0))</f>
        <v>0</v>
      </c>
      <c r="AZ31" s="407">
        <v>0</v>
      </c>
      <c r="BA31" s="406">
        <f t="shared" si="33"/>
        <v>0</v>
      </c>
    </row>
    <row r="32" spans="1:53">
      <c r="A32" s="391">
        <f t="shared" si="35"/>
        <v>25</v>
      </c>
      <c r="B32" s="392">
        <f t="shared" si="35"/>
        <v>46047</v>
      </c>
      <c r="C32" s="393">
        <f t="shared" si="18"/>
        <v>0</v>
      </c>
      <c r="D32" s="393">
        <f t="shared" si="18"/>
        <v>0</v>
      </c>
      <c r="E32" s="393">
        <f t="shared" si="19"/>
        <v>0</v>
      </c>
      <c r="F32" s="393">
        <f t="shared" si="0"/>
        <v>0</v>
      </c>
      <c r="G32" s="393">
        <f t="shared" si="1"/>
        <v>0</v>
      </c>
      <c r="H32" s="393">
        <f t="shared" si="2"/>
        <v>0</v>
      </c>
      <c r="I32" s="393">
        <f t="shared" si="3"/>
        <v>0</v>
      </c>
      <c r="J32" s="393"/>
      <c r="K32" s="393"/>
      <c r="L32" s="406">
        <f>INDEX('SO FOB Januari 2026'!$E$6:$O$50,MATCH(B32,'SO FOB Januari 2026'!$B$6:$B$50,0),MATCH($L$6,'SO FOB Januari 2026'!$E$6:$O$6,0))</f>
        <v>0</v>
      </c>
      <c r="M32" s="407">
        <v>0</v>
      </c>
      <c r="N32" s="406">
        <f t="shared" si="20"/>
        <v>0</v>
      </c>
      <c r="O32" s="406">
        <f>INDEX('SO FOB Januari 2026'!$E$6:$O$50,MATCH(B32,'SO FOB Januari 2026'!$B$6:$B$50,0),MATCH($O$6,'SO FOB Januari 2026'!$E$6:$O$6,0))</f>
        <v>0</v>
      </c>
      <c r="P32" s="407">
        <v>0</v>
      </c>
      <c r="Q32" s="406">
        <f t="shared" si="21"/>
        <v>0</v>
      </c>
      <c r="R32" s="406">
        <f>INDEX('SO FOB Januari 2026'!$E$6:$O$50,MATCH(B32,'SO FOB Januari 2026'!$B$6:$B$50,0),MATCH($R$6,'SO FOB Januari 2026'!$E$6:$O$6,0))</f>
        <v>0</v>
      </c>
      <c r="S32" s="407">
        <v>0</v>
      </c>
      <c r="T32" s="406">
        <f t="shared" si="22"/>
        <v>0</v>
      </c>
      <c r="U32" s="406">
        <f>INDEX('SO FOB Januari 2026'!$E$6:$O$50,MATCH(B32,'SO FOB Januari 2026'!$B$6:$B$50,0),MATCH($U$6,'SO FOB Januari 2026'!$E$6:$O$6,0))</f>
        <v>0</v>
      </c>
      <c r="V32" s="407">
        <v>0</v>
      </c>
      <c r="W32" s="406">
        <f t="shared" si="23"/>
        <v>0</v>
      </c>
      <c r="X32" s="406">
        <f>INDEX('SO FOB Januari 2026'!$E$6:$O$50,MATCH(B32,'SO FOB Januari 2026'!$B$6:$B$50,0),MATCH($X$6,'SO FOB Januari 2026'!$E$6:$O$6,0))</f>
        <v>0</v>
      </c>
      <c r="Y32" s="407">
        <v>0</v>
      </c>
      <c r="Z32" s="406">
        <f t="shared" si="24"/>
        <v>0</v>
      </c>
      <c r="AA32" s="406">
        <f>INDEX('SO FOB Januari 2026'!$E$6:$O$50,MATCH(B32,'SO FOB Januari 2026'!$B$6:$B$50,0),MATCH($AA$6,'SO FOB Januari 2026'!$E$6:$O$6,0))</f>
        <v>0</v>
      </c>
      <c r="AB32" s="407">
        <v>0</v>
      </c>
      <c r="AC32" s="406">
        <f t="shared" si="25"/>
        <v>0</v>
      </c>
      <c r="AD32" s="406">
        <f>INDEX('SO FOB Januari 2026'!$E$6:$O$50,MATCH(B32,'SO FOB Januari 2026'!$B$6:$B$50,0),MATCH($AD$6,'SO FOB Januari 2026'!$E$6:$O$6,0))</f>
        <v>0</v>
      </c>
      <c r="AE32" s="407">
        <v>0</v>
      </c>
      <c r="AF32" s="406">
        <f t="shared" si="26"/>
        <v>0</v>
      </c>
      <c r="AG32" s="406">
        <f>INDEX('SO FOB Januari 2026'!$E$6:$O$50,MATCH(B32,'SO FOB Januari 2026'!$B$6:$B$50,0),MATCH($AG$6,'SO FOB Januari 2026'!$E$6:$O$6,0))</f>
        <v>0</v>
      </c>
      <c r="AH32" s="407">
        <v>0</v>
      </c>
      <c r="AI32" s="406">
        <f t="shared" si="27"/>
        <v>0</v>
      </c>
      <c r="AJ32" s="406">
        <f>INDEX('SO FOB Januari 2026'!$E$6:$O$50,MATCH(B32,'SO FOB Januari 2026'!$B$6:$B$50,0),MATCH($AJ$6,'SO FOB Januari 2026'!$E$6:$O$6,0))</f>
        <v>0</v>
      </c>
      <c r="AK32" s="407">
        <v>0</v>
      </c>
      <c r="AL32" s="406">
        <f t="shared" si="28"/>
        <v>0</v>
      </c>
      <c r="AM32" s="406">
        <f>INDEX('SO FOB Januari 2026'!$E$6:$O$50,MATCH(B32,'SO FOB Januari 2026'!$B$6:$B$50,0),MATCH($AM$6,'SO FOB Januari 2026'!$E$6:$O$6,0))</f>
        <v>0</v>
      </c>
      <c r="AN32" s="407">
        <v>0</v>
      </c>
      <c r="AO32" s="406">
        <f t="shared" si="29"/>
        <v>0</v>
      </c>
      <c r="AP32" s="406">
        <f>INDEX('SO FOB Januari 2026'!$E$6:$AF$50,MATCH(B32,'SO FOB Januari 2026'!$B$6:$B$50,0),MATCH($AP$6,'SO FOB Januari 2026'!$E$6:$AF$6,0))</f>
        <v>0</v>
      </c>
      <c r="AQ32" s="407">
        <v>0</v>
      </c>
      <c r="AR32" s="406">
        <f t="shared" si="30"/>
        <v>0</v>
      </c>
      <c r="AS32" s="406">
        <f>INDEX('SO FOB Januari 2026'!$E$6:$AF$50,MATCH(B32,'SO FOB Januari 2026'!$B$6:$B$50,0),MATCH($AS$6,'SO FOB Januari 2026'!$E$6:$AF$6,0))</f>
        <v>0</v>
      </c>
      <c r="AT32" s="407">
        <v>0</v>
      </c>
      <c r="AU32" s="406">
        <f t="shared" si="31"/>
        <v>0</v>
      </c>
      <c r="AV32" s="406">
        <f>INDEX('SO FOB Januari 2026'!$E$6:$AF$50,MATCH(B32,'SO FOB Januari 2026'!$B$6:$B$50,0),MATCH($AV$6,'SO FOB Januari 2026'!$E$6:$AF$6,0))</f>
        <v>0</v>
      </c>
      <c r="AW32" s="407">
        <v>0</v>
      </c>
      <c r="AX32" s="406">
        <f t="shared" si="32"/>
        <v>0</v>
      </c>
      <c r="AY32" s="406">
        <f>INDEX('SO FOB Januari 2026'!$E$6:$AF$50,MATCH(B32,'SO FOB Januari 2026'!$B$6:$B$50,0),MATCH($AY$6,'SO FOB Januari 2026'!$E$6:$AF$6,0))</f>
        <v>0</v>
      </c>
      <c r="AZ32" s="407">
        <v>0</v>
      </c>
      <c r="BA32" s="406">
        <f t="shared" si="33"/>
        <v>0</v>
      </c>
    </row>
    <row r="33" spans="1:53">
      <c r="A33" s="391">
        <f t="shared" si="35"/>
        <v>26</v>
      </c>
      <c r="B33" s="392">
        <f t="shared" si="35"/>
        <v>46048</v>
      </c>
      <c r="C33" s="393">
        <f t="shared" si="18"/>
        <v>0</v>
      </c>
      <c r="D33" s="393">
        <f t="shared" si="18"/>
        <v>0</v>
      </c>
      <c r="E33" s="393">
        <f t="shared" si="19"/>
        <v>0</v>
      </c>
      <c r="F33" s="393">
        <f t="shared" si="0"/>
        <v>0</v>
      </c>
      <c r="G33" s="393">
        <f t="shared" si="1"/>
        <v>0</v>
      </c>
      <c r="H33" s="393">
        <f t="shared" si="2"/>
        <v>0</v>
      </c>
      <c r="I33" s="393">
        <f t="shared" si="3"/>
        <v>0</v>
      </c>
      <c r="J33" s="393"/>
      <c r="K33" s="393"/>
      <c r="L33" s="406">
        <f>INDEX('SO FOB Januari 2026'!$E$6:$O$50,MATCH(B33,'SO FOB Januari 2026'!$B$6:$B$50,0),MATCH($L$6,'SO FOB Januari 2026'!$E$6:$O$6,0))</f>
        <v>0</v>
      </c>
      <c r="M33" s="407">
        <v>0</v>
      </c>
      <c r="N33" s="406">
        <f t="shared" si="20"/>
        <v>0</v>
      </c>
      <c r="O33" s="406">
        <f>INDEX('SO FOB Januari 2026'!$E$6:$O$50,MATCH(B33,'SO FOB Januari 2026'!$B$6:$B$50,0),MATCH($O$6,'SO FOB Januari 2026'!$E$6:$O$6,0))</f>
        <v>0</v>
      </c>
      <c r="P33" s="407">
        <v>0</v>
      </c>
      <c r="Q33" s="406">
        <f t="shared" si="21"/>
        <v>0</v>
      </c>
      <c r="R33" s="406">
        <f>INDEX('SO FOB Januari 2026'!$E$6:$O$50,MATCH(B33,'SO FOB Januari 2026'!$B$6:$B$50,0),MATCH($R$6,'SO FOB Januari 2026'!$E$6:$O$6,0))</f>
        <v>0</v>
      </c>
      <c r="S33" s="407">
        <v>0</v>
      </c>
      <c r="T33" s="406">
        <f t="shared" si="22"/>
        <v>0</v>
      </c>
      <c r="U33" s="406">
        <f>INDEX('SO FOB Januari 2026'!$E$6:$O$50,MATCH(B33,'SO FOB Januari 2026'!$B$6:$B$50,0),MATCH($U$6,'SO FOB Januari 2026'!$E$6:$O$6,0))</f>
        <v>0</v>
      </c>
      <c r="V33" s="407">
        <v>0</v>
      </c>
      <c r="W33" s="406">
        <f t="shared" si="23"/>
        <v>0</v>
      </c>
      <c r="X33" s="406">
        <f>INDEX('SO FOB Januari 2026'!$E$6:$O$50,MATCH(B33,'SO FOB Januari 2026'!$B$6:$B$50,0),MATCH($X$6,'SO FOB Januari 2026'!$E$6:$O$6,0))</f>
        <v>0</v>
      </c>
      <c r="Y33" s="407">
        <v>0</v>
      </c>
      <c r="Z33" s="406">
        <f t="shared" si="24"/>
        <v>0</v>
      </c>
      <c r="AA33" s="406">
        <f>INDEX('SO FOB Januari 2026'!$E$6:$O$50,MATCH(B33,'SO FOB Januari 2026'!$B$6:$B$50,0),MATCH($AA$6,'SO FOB Januari 2026'!$E$6:$O$6,0))</f>
        <v>0</v>
      </c>
      <c r="AB33" s="407">
        <v>0</v>
      </c>
      <c r="AC33" s="406">
        <f t="shared" si="25"/>
        <v>0</v>
      </c>
      <c r="AD33" s="406">
        <f>INDEX('SO FOB Januari 2026'!$E$6:$O$50,MATCH(B33,'SO FOB Januari 2026'!$B$6:$B$50,0),MATCH($AD$6,'SO FOB Januari 2026'!$E$6:$O$6,0))</f>
        <v>0</v>
      </c>
      <c r="AE33" s="407">
        <v>0</v>
      </c>
      <c r="AF33" s="406">
        <f t="shared" si="26"/>
        <v>0</v>
      </c>
      <c r="AG33" s="406">
        <f>INDEX('SO FOB Januari 2026'!$E$6:$O$50,MATCH(B33,'SO FOB Januari 2026'!$B$6:$B$50,0),MATCH($AG$6,'SO FOB Januari 2026'!$E$6:$O$6,0))</f>
        <v>0</v>
      </c>
      <c r="AH33" s="407">
        <v>0</v>
      </c>
      <c r="AI33" s="406">
        <f t="shared" si="27"/>
        <v>0</v>
      </c>
      <c r="AJ33" s="406">
        <f>INDEX('SO FOB Januari 2026'!$E$6:$O$50,MATCH(B33,'SO FOB Januari 2026'!$B$6:$B$50,0),MATCH($AJ$6,'SO FOB Januari 2026'!$E$6:$O$6,0))</f>
        <v>0</v>
      </c>
      <c r="AK33" s="407">
        <v>0</v>
      </c>
      <c r="AL33" s="406">
        <f t="shared" si="28"/>
        <v>0</v>
      </c>
      <c r="AM33" s="406">
        <f>INDEX('SO FOB Januari 2026'!$E$6:$O$50,MATCH(B33,'SO FOB Januari 2026'!$B$6:$B$50,0),MATCH($AM$6,'SO FOB Januari 2026'!$E$6:$O$6,0))</f>
        <v>0</v>
      </c>
      <c r="AN33" s="407">
        <v>0</v>
      </c>
      <c r="AO33" s="406">
        <f t="shared" si="29"/>
        <v>0</v>
      </c>
      <c r="AP33" s="406">
        <f>INDEX('SO FOB Januari 2026'!$E$6:$AF$50,MATCH(B33,'SO FOB Januari 2026'!$B$6:$B$50,0),MATCH($AP$6,'SO FOB Januari 2026'!$E$6:$AF$6,0))</f>
        <v>0</v>
      </c>
      <c r="AQ33" s="407">
        <v>0</v>
      </c>
      <c r="AR33" s="406">
        <f t="shared" si="30"/>
        <v>0</v>
      </c>
      <c r="AS33" s="406">
        <f>INDEX('SO FOB Januari 2026'!$E$6:$AF$50,MATCH(B33,'SO FOB Januari 2026'!$B$6:$B$50,0),MATCH($AS$6,'SO FOB Januari 2026'!$E$6:$AF$6,0))</f>
        <v>0</v>
      </c>
      <c r="AT33" s="407">
        <v>0</v>
      </c>
      <c r="AU33" s="406">
        <f t="shared" si="31"/>
        <v>0</v>
      </c>
      <c r="AV33" s="406">
        <f>INDEX('SO FOB Januari 2026'!$E$6:$AF$50,MATCH(B33,'SO FOB Januari 2026'!$B$6:$B$50,0),MATCH($AV$6,'SO FOB Januari 2026'!$E$6:$AF$6,0))</f>
        <v>0</v>
      </c>
      <c r="AW33" s="407">
        <v>0</v>
      </c>
      <c r="AX33" s="406">
        <f t="shared" si="32"/>
        <v>0</v>
      </c>
      <c r="AY33" s="406">
        <f>INDEX('SO FOB Januari 2026'!$E$6:$AF$50,MATCH(B33,'SO FOB Januari 2026'!$B$6:$B$50,0),MATCH($AY$6,'SO FOB Januari 2026'!$E$6:$AF$6,0))</f>
        <v>0</v>
      </c>
      <c r="AZ33" s="407">
        <v>0</v>
      </c>
      <c r="BA33" s="406">
        <f t="shared" si="33"/>
        <v>0</v>
      </c>
    </row>
    <row r="34" spans="1:53">
      <c r="A34" s="391">
        <f t="shared" si="35"/>
        <v>27</v>
      </c>
      <c r="B34" s="392">
        <f t="shared" si="35"/>
        <v>46049</v>
      </c>
      <c r="C34" s="393">
        <f t="shared" si="18"/>
        <v>0</v>
      </c>
      <c r="D34" s="393">
        <f t="shared" si="18"/>
        <v>0</v>
      </c>
      <c r="E34" s="393">
        <f t="shared" si="19"/>
        <v>0</v>
      </c>
      <c r="F34" s="393">
        <f t="shared" si="0"/>
        <v>0</v>
      </c>
      <c r="G34" s="393">
        <f t="shared" si="1"/>
        <v>0</v>
      </c>
      <c r="H34" s="393">
        <f t="shared" si="2"/>
        <v>0</v>
      </c>
      <c r="I34" s="393">
        <f t="shared" si="3"/>
        <v>0</v>
      </c>
      <c r="J34" s="393"/>
      <c r="K34" s="393"/>
      <c r="L34" s="406">
        <f>INDEX('SO FOB Januari 2026'!$E$6:$O$50,MATCH(B34,'SO FOB Januari 2026'!$B$6:$B$50,0),MATCH($L$6,'SO FOB Januari 2026'!$E$6:$O$6,0))</f>
        <v>0</v>
      </c>
      <c r="M34" s="407">
        <v>0</v>
      </c>
      <c r="N34" s="406">
        <f t="shared" si="20"/>
        <v>0</v>
      </c>
      <c r="O34" s="406">
        <f>INDEX('SO FOB Januari 2026'!$E$6:$O$50,MATCH(B34,'SO FOB Januari 2026'!$B$6:$B$50,0),MATCH($O$6,'SO FOB Januari 2026'!$E$6:$O$6,0))</f>
        <v>0</v>
      </c>
      <c r="P34" s="407">
        <v>0</v>
      </c>
      <c r="Q34" s="406">
        <f t="shared" si="21"/>
        <v>0</v>
      </c>
      <c r="R34" s="406">
        <f>INDEX('SO FOB Januari 2026'!$E$6:$O$50,MATCH(B34,'SO FOB Januari 2026'!$B$6:$B$50,0),MATCH($R$6,'SO FOB Januari 2026'!$E$6:$O$6,0))</f>
        <v>0</v>
      </c>
      <c r="S34" s="407">
        <v>0</v>
      </c>
      <c r="T34" s="406">
        <f t="shared" si="22"/>
        <v>0</v>
      </c>
      <c r="U34" s="406">
        <f>INDEX('SO FOB Januari 2026'!$E$6:$O$50,MATCH(B34,'SO FOB Januari 2026'!$B$6:$B$50,0),MATCH($U$6,'SO FOB Januari 2026'!$E$6:$O$6,0))</f>
        <v>0</v>
      </c>
      <c r="V34" s="407">
        <v>0</v>
      </c>
      <c r="W34" s="406">
        <f t="shared" si="23"/>
        <v>0</v>
      </c>
      <c r="X34" s="406">
        <f>INDEX('SO FOB Januari 2026'!$E$6:$O$50,MATCH(B34,'SO FOB Januari 2026'!$B$6:$B$50,0),MATCH($X$6,'SO FOB Januari 2026'!$E$6:$O$6,0))</f>
        <v>0</v>
      </c>
      <c r="Y34" s="407">
        <v>0</v>
      </c>
      <c r="Z34" s="406">
        <f t="shared" si="24"/>
        <v>0</v>
      </c>
      <c r="AA34" s="406">
        <f>INDEX('SO FOB Januari 2026'!$E$6:$O$50,MATCH(B34,'SO FOB Januari 2026'!$B$6:$B$50,0),MATCH($AA$6,'SO FOB Januari 2026'!$E$6:$O$6,0))</f>
        <v>0</v>
      </c>
      <c r="AB34" s="407">
        <v>0</v>
      </c>
      <c r="AC34" s="406">
        <f t="shared" si="25"/>
        <v>0</v>
      </c>
      <c r="AD34" s="406">
        <f>INDEX('SO FOB Januari 2026'!$E$6:$O$50,MATCH(B34,'SO FOB Januari 2026'!$B$6:$B$50,0),MATCH($AD$6,'SO FOB Januari 2026'!$E$6:$O$6,0))</f>
        <v>0</v>
      </c>
      <c r="AE34" s="407">
        <v>0</v>
      </c>
      <c r="AF34" s="406">
        <f t="shared" si="26"/>
        <v>0</v>
      </c>
      <c r="AG34" s="406">
        <f>INDEX('SO FOB Januari 2026'!$E$6:$O$50,MATCH(B34,'SO FOB Januari 2026'!$B$6:$B$50,0),MATCH($AG$6,'SO FOB Januari 2026'!$E$6:$O$6,0))</f>
        <v>0</v>
      </c>
      <c r="AH34" s="407">
        <v>0</v>
      </c>
      <c r="AI34" s="406">
        <f t="shared" si="27"/>
        <v>0</v>
      </c>
      <c r="AJ34" s="406">
        <f>INDEX('SO FOB Januari 2026'!$E$6:$O$50,MATCH(B34,'SO FOB Januari 2026'!$B$6:$B$50,0),MATCH($AJ$6,'SO FOB Januari 2026'!$E$6:$O$6,0))</f>
        <v>0</v>
      </c>
      <c r="AK34" s="407">
        <v>0</v>
      </c>
      <c r="AL34" s="406">
        <f t="shared" si="28"/>
        <v>0</v>
      </c>
      <c r="AM34" s="406">
        <f>INDEX('SO FOB Januari 2026'!$E$6:$O$50,MATCH(B34,'SO FOB Januari 2026'!$B$6:$B$50,0),MATCH($AM$6,'SO FOB Januari 2026'!$E$6:$O$6,0))</f>
        <v>0</v>
      </c>
      <c r="AN34" s="407">
        <v>0</v>
      </c>
      <c r="AO34" s="406">
        <f t="shared" si="29"/>
        <v>0</v>
      </c>
      <c r="AP34" s="406">
        <f>INDEX('SO FOB Januari 2026'!$E$6:$AF$50,MATCH(B34,'SO FOB Januari 2026'!$B$6:$B$50,0),MATCH($AP$6,'SO FOB Januari 2026'!$E$6:$AF$6,0))</f>
        <v>0</v>
      </c>
      <c r="AQ34" s="407">
        <v>0</v>
      </c>
      <c r="AR34" s="406">
        <f t="shared" si="30"/>
        <v>0</v>
      </c>
      <c r="AS34" s="406">
        <f>INDEX('SO FOB Januari 2026'!$E$6:$AF$50,MATCH(B34,'SO FOB Januari 2026'!$B$6:$B$50,0),MATCH($AS$6,'SO FOB Januari 2026'!$E$6:$AF$6,0))</f>
        <v>0</v>
      </c>
      <c r="AT34" s="407">
        <v>0</v>
      </c>
      <c r="AU34" s="406">
        <f t="shared" si="31"/>
        <v>0</v>
      </c>
      <c r="AV34" s="406">
        <f>INDEX('SO FOB Januari 2026'!$E$6:$AF$50,MATCH(B34,'SO FOB Januari 2026'!$B$6:$B$50,0),MATCH($AV$6,'SO FOB Januari 2026'!$E$6:$AF$6,0))</f>
        <v>0</v>
      </c>
      <c r="AW34" s="407">
        <v>0</v>
      </c>
      <c r="AX34" s="406">
        <f t="shared" si="32"/>
        <v>0</v>
      </c>
      <c r="AY34" s="406">
        <f>INDEX('SO FOB Januari 2026'!$E$6:$AF$50,MATCH(B34,'SO FOB Januari 2026'!$B$6:$B$50,0),MATCH($AY$6,'SO FOB Januari 2026'!$E$6:$AF$6,0))</f>
        <v>0</v>
      </c>
      <c r="AZ34" s="407">
        <v>0</v>
      </c>
      <c r="BA34" s="406">
        <f t="shared" si="33"/>
        <v>0</v>
      </c>
    </row>
    <row r="35" spans="1:53">
      <c r="A35" s="391">
        <f t="shared" si="35"/>
        <v>28</v>
      </c>
      <c r="B35" s="392">
        <f t="shared" si="35"/>
        <v>46050</v>
      </c>
      <c r="C35" s="393">
        <f t="shared" si="18"/>
        <v>0</v>
      </c>
      <c r="D35" s="393">
        <f t="shared" si="18"/>
        <v>0</v>
      </c>
      <c r="E35" s="393">
        <f t="shared" si="19"/>
        <v>0</v>
      </c>
      <c r="F35" s="393">
        <f t="shared" si="0"/>
        <v>0</v>
      </c>
      <c r="G35" s="393">
        <f t="shared" si="1"/>
        <v>0</v>
      </c>
      <c r="H35" s="393">
        <f t="shared" si="2"/>
        <v>0</v>
      </c>
      <c r="I35" s="393">
        <f t="shared" si="3"/>
        <v>0</v>
      </c>
      <c r="J35" s="393"/>
      <c r="K35" s="393"/>
      <c r="L35" s="406">
        <f>INDEX('SO FOB Januari 2026'!$E$6:$O$50,MATCH(B35,'SO FOB Januari 2026'!$B$6:$B$50,0),MATCH($L$6,'SO FOB Januari 2026'!$E$6:$O$6,0))</f>
        <v>0</v>
      </c>
      <c r="M35" s="407">
        <v>0</v>
      </c>
      <c r="N35" s="406">
        <f t="shared" si="20"/>
        <v>0</v>
      </c>
      <c r="O35" s="406">
        <f>INDEX('SO FOB Januari 2026'!$E$6:$O$50,MATCH(B35,'SO FOB Januari 2026'!$B$6:$B$50,0),MATCH($O$6,'SO FOB Januari 2026'!$E$6:$O$6,0))</f>
        <v>0</v>
      </c>
      <c r="P35" s="407">
        <v>0</v>
      </c>
      <c r="Q35" s="406">
        <f t="shared" si="21"/>
        <v>0</v>
      </c>
      <c r="R35" s="406">
        <f>INDEX('SO FOB Januari 2026'!$E$6:$O$50,MATCH(B35,'SO FOB Januari 2026'!$B$6:$B$50,0),MATCH($R$6,'SO FOB Januari 2026'!$E$6:$O$6,0))</f>
        <v>0</v>
      </c>
      <c r="S35" s="407">
        <v>0</v>
      </c>
      <c r="T35" s="406">
        <f t="shared" si="22"/>
        <v>0</v>
      </c>
      <c r="U35" s="406">
        <f>INDEX('SO FOB Januari 2026'!$E$6:$O$50,MATCH(B35,'SO FOB Januari 2026'!$B$6:$B$50,0),MATCH($U$6,'SO FOB Januari 2026'!$E$6:$O$6,0))</f>
        <v>0</v>
      </c>
      <c r="V35" s="407">
        <v>0</v>
      </c>
      <c r="W35" s="406">
        <f t="shared" si="23"/>
        <v>0</v>
      </c>
      <c r="X35" s="406">
        <f>INDEX('SO FOB Januari 2026'!$E$6:$O$50,MATCH(B35,'SO FOB Januari 2026'!$B$6:$B$50,0),MATCH($X$6,'SO FOB Januari 2026'!$E$6:$O$6,0))</f>
        <v>0</v>
      </c>
      <c r="Y35" s="407">
        <v>0</v>
      </c>
      <c r="Z35" s="406">
        <f t="shared" si="24"/>
        <v>0</v>
      </c>
      <c r="AA35" s="406">
        <f>INDEX('SO FOB Januari 2026'!$E$6:$O$50,MATCH(B35,'SO FOB Januari 2026'!$B$6:$B$50,0),MATCH($AA$6,'SO FOB Januari 2026'!$E$6:$O$6,0))</f>
        <v>0</v>
      </c>
      <c r="AB35" s="407">
        <v>0</v>
      </c>
      <c r="AC35" s="406">
        <f t="shared" si="25"/>
        <v>0</v>
      </c>
      <c r="AD35" s="406">
        <f>INDEX('SO FOB Januari 2026'!$E$6:$O$50,MATCH(B35,'SO FOB Januari 2026'!$B$6:$B$50,0),MATCH($AD$6,'SO FOB Januari 2026'!$E$6:$O$6,0))</f>
        <v>0</v>
      </c>
      <c r="AE35" s="407">
        <v>0</v>
      </c>
      <c r="AF35" s="406">
        <f t="shared" si="26"/>
        <v>0</v>
      </c>
      <c r="AG35" s="406">
        <f>INDEX('SO FOB Januari 2026'!$E$6:$O$50,MATCH(B35,'SO FOB Januari 2026'!$B$6:$B$50,0),MATCH($AG$6,'SO FOB Januari 2026'!$E$6:$O$6,0))</f>
        <v>0</v>
      </c>
      <c r="AH35" s="407">
        <v>0</v>
      </c>
      <c r="AI35" s="406">
        <f t="shared" si="27"/>
        <v>0</v>
      </c>
      <c r="AJ35" s="406">
        <f>INDEX('SO FOB Januari 2026'!$E$6:$O$50,MATCH(B35,'SO FOB Januari 2026'!$B$6:$B$50,0),MATCH($AJ$6,'SO FOB Januari 2026'!$E$6:$O$6,0))</f>
        <v>0</v>
      </c>
      <c r="AK35" s="407">
        <v>0</v>
      </c>
      <c r="AL35" s="406">
        <f t="shared" si="28"/>
        <v>0</v>
      </c>
      <c r="AM35" s="406">
        <f>INDEX('SO FOB Januari 2026'!$E$6:$O$50,MATCH(B35,'SO FOB Januari 2026'!$B$6:$B$50,0),MATCH($AM$6,'SO FOB Januari 2026'!$E$6:$O$6,0))</f>
        <v>0</v>
      </c>
      <c r="AN35" s="407">
        <v>0</v>
      </c>
      <c r="AO35" s="406">
        <f t="shared" si="29"/>
        <v>0</v>
      </c>
      <c r="AP35" s="406">
        <f>INDEX('SO FOB Januari 2026'!$E$6:$AF$50,MATCH(B35,'SO FOB Januari 2026'!$B$6:$B$50,0),MATCH($AP$6,'SO FOB Januari 2026'!$E$6:$AF$6,0))</f>
        <v>0</v>
      </c>
      <c r="AQ35" s="407">
        <v>0</v>
      </c>
      <c r="AR35" s="406">
        <f t="shared" si="30"/>
        <v>0</v>
      </c>
      <c r="AS35" s="406">
        <f>INDEX('SO FOB Januari 2026'!$E$6:$AF$50,MATCH(B35,'SO FOB Januari 2026'!$B$6:$B$50,0),MATCH($AS$6,'SO FOB Januari 2026'!$E$6:$AF$6,0))</f>
        <v>0</v>
      </c>
      <c r="AT35" s="407">
        <v>0</v>
      </c>
      <c r="AU35" s="406">
        <f t="shared" si="31"/>
        <v>0</v>
      </c>
      <c r="AV35" s="406">
        <f>INDEX('SO FOB Januari 2026'!$E$6:$AF$50,MATCH(B35,'SO FOB Januari 2026'!$B$6:$B$50,0),MATCH($AV$6,'SO FOB Januari 2026'!$E$6:$AF$6,0))</f>
        <v>0</v>
      </c>
      <c r="AW35" s="407">
        <v>0</v>
      </c>
      <c r="AX35" s="406">
        <f t="shared" si="32"/>
        <v>0</v>
      </c>
      <c r="AY35" s="406">
        <f>INDEX('SO FOB Januari 2026'!$E$6:$AF$50,MATCH(B35,'SO FOB Januari 2026'!$B$6:$B$50,0),MATCH($AY$6,'SO FOB Januari 2026'!$E$6:$AF$6,0))</f>
        <v>0</v>
      </c>
      <c r="AZ35" s="407">
        <v>0</v>
      </c>
      <c r="BA35" s="406">
        <f t="shared" si="33"/>
        <v>0</v>
      </c>
    </row>
    <row r="36" spans="1:53">
      <c r="A36" s="391">
        <f t="shared" ref="A36:B36" si="36">A35+1</f>
        <v>29</v>
      </c>
      <c r="B36" s="392">
        <f t="shared" si="36"/>
        <v>46051</v>
      </c>
      <c r="C36" s="393">
        <f t="shared" ref="C36" si="37">F36+H36+J36</f>
        <v>0</v>
      </c>
      <c r="D36" s="393">
        <f t="shared" ref="D36" si="38">G36+I36+K36</f>
        <v>0</v>
      </c>
      <c r="E36" s="393">
        <f t="shared" ref="E36" si="39">D36-C36</f>
        <v>0</v>
      </c>
      <c r="F36" s="393">
        <f t="shared" si="0"/>
        <v>0</v>
      </c>
      <c r="G36" s="393">
        <f t="shared" si="1"/>
        <v>0</v>
      </c>
      <c r="H36" s="393">
        <f t="shared" si="2"/>
        <v>0</v>
      </c>
      <c r="I36" s="393">
        <f t="shared" si="3"/>
        <v>0</v>
      </c>
      <c r="J36" s="393"/>
      <c r="K36" s="393"/>
      <c r="L36" s="406">
        <f>INDEX('SO FOB Januari 2026'!$E$6:$O$50,MATCH(B36,'SO FOB Januari 2026'!$B$6:$B$50,0),MATCH($L$6,'SO FOB Januari 2026'!$E$6:$O$6,0))</f>
        <v>0</v>
      </c>
      <c r="M36" s="407">
        <v>0</v>
      </c>
      <c r="N36" s="406">
        <f t="shared" si="20"/>
        <v>0</v>
      </c>
      <c r="O36" s="406">
        <f>INDEX('SO FOB Januari 2026'!$E$6:$O$50,MATCH(B36,'SO FOB Januari 2026'!$B$6:$B$50,0),MATCH($O$6,'SO FOB Januari 2026'!$E$6:$O$6,0))</f>
        <v>0</v>
      </c>
      <c r="P36" s="407">
        <v>0</v>
      </c>
      <c r="Q36" s="406">
        <f t="shared" si="21"/>
        <v>0</v>
      </c>
      <c r="R36" s="406">
        <f>INDEX('SO FOB Januari 2026'!$E$6:$O$50,MATCH(B36,'SO FOB Januari 2026'!$B$6:$B$50,0),MATCH($R$6,'SO FOB Januari 2026'!$E$6:$O$6,0))</f>
        <v>0</v>
      </c>
      <c r="S36" s="407">
        <v>0</v>
      </c>
      <c r="T36" s="406">
        <f t="shared" si="22"/>
        <v>0</v>
      </c>
      <c r="U36" s="406">
        <f>INDEX('SO FOB Januari 2026'!$E$6:$O$50,MATCH(B36,'SO FOB Januari 2026'!$B$6:$B$50,0),MATCH($U$6,'SO FOB Januari 2026'!$E$6:$O$6,0))</f>
        <v>0</v>
      </c>
      <c r="V36" s="407">
        <v>0</v>
      </c>
      <c r="W36" s="406">
        <f t="shared" si="23"/>
        <v>0</v>
      </c>
      <c r="X36" s="406">
        <f>INDEX('SO FOB Januari 2026'!$E$6:$O$50,MATCH(B36,'SO FOB Januari 2026'!$B$6:$B$50,0),MATCH($X$6,'SO FOB Januari 2026'!$E$6:$O$6,0))</f>
        <v>0</v>
      </c>
      <c r="Y36" s="407">
        <v>0</v>
      </c>
      <c r="Z36" s="406">
        <f t="shared" si="24"/>
        <v>0</v>
      </c>
      <c r="AA36" s="406">
        <f>INDEX('SO FOB Januari 2026'!$E$6:$O$50,MATCH(B36,'SO FOB Januari 2026'!$B$6:$B$50,0),MATCH($AA$6,'SO FOB Januari 2026'!$E$6:$O$6,0))</f>
        <v>0</v>
      </c>
      <c r="AB36" s="407">
        <v>0</v>
      </c>
      <c r="AC36" s="406">
        <f t="shared" si="25"/>
        <v>0</v>
      </c>
      <c r="AD36" s="406">
        <f>INDEX('SO FOB Januari 2026'!$E$6:$O$50,MATCH(B36,'SO FOB Januari 2026'!$B$6:$B$50,0),MATCH($AD$6,'SO FOB Januari 2026'!$E$6:$O$6,0))</f>
        <v>0</v>
      </c>
      <c r="AE36" s="407">
        <v>0</v>
      </c>
      <c r="AF36" s="406">
        <f t="shared" si="26"/>
        <v>0</v>
      </c>
      <c r="AG36" s="406">
        <f>INDEX('SO FOB Januari 2026'!$E$6:$O$50,MATCH(B36,'SO FOB Januari 2026'!$B$6:$B$50,0),MATCH($AG$6,'SO FOB Januari 2026'!$E$6:$O$6,0))</f>
        <v>0</v>
      </c>
      <c r="AH36" s="407">
        <v>0</v>
      </c>
      <c r="AI36" s="406">
        <f t="shared" si="27"/>
        <v>0</v>
      </c>
      <c r="AJ36" s="406">
        <f>INDEX('SO FOB Januari 2026'!$E$6:$O$50,MATCH(B36,'SO FOB Januari 2026'!$B$6:$B$50,0),MATCH($AJ$6,'SO FOB Januari 2026'!$E$6:$O$6,0))</f>
        <v>0</v>
      </c>
      <c r="AK36" s="407">
        <v>0</v>
      </c>
      <c r="AL36" s="406">
        <f t="shared" si="28"/>
        <v>0</v>
      </c>
      <c r="AM36" s="406">
        <f>INDEX('SO FOB Januari 2026'!$E$6:$O$50,MATCH(B36,'SO FOB Januari 2026'!$B$6:$B$50,0),MATCH($AM$6,'SO FOB Januari 2026'!$E$6:$O$6,0))</f>
        <v>0</v>
      </c>
      <c r="AN36" s="407">
        <v>0</v>
      </c>
      <c r="AO36" s="406">
        <f t="shared" si="29"/>
        <v>0</v>
      </c>
      <c r="AP36" s="406">
        <f>INDEX('SO FOB Januari 2026'!$E$6:$AF$50,MATCH(B36,'SO FOB Januari 2026'!$B$6:$B$50,0),MATCH($AP$6,'SO FOB Januari 2026'!$E$6:$AF$6,0))</f>
        <v>0</v>
      </c>
      <c r="AQ36" s="407">
        <v>0</v>
      </c>
      <c r="AR36" s="406">
        <f t="shared" si="30"/>
        <v>0</v>
      </c>
      <c r="AS36" s="406">
        <f>INDEX('SO FOB Januari 2026'!$E$6:$AF$50,MATCH(B36,'SO FOB Januari 2026'!$B$6:$B$50,0),MATCH($AS$6,'SO FOB Januari 2026'!$E$6:$AF$6,0))</f>
        <v>0</v>
      </c>
      <c r="AT36" s="407">
        <v>0</v>
      </c>
      <c r="AU36" s="406">
        <f t="shared" si="31"/>
        <v>0</v>
      </c>
      <c r="AV36" s="406">
        <f>INDEX('SO FOB Januari 2026'!$E$6:$AF$50,MATCH(B36,'SO FOB Januari 2026'!$B$6:$B$50,0),MATCH($AV$6,'SO FOB Januari 2026'!$E$6:$AF$6,0))</f>
        <v>0</v>
      </c>
      <c r="AW36" s="407">
        <v>0</v>
      </c>
      <c r="AX36" s="406">
        <f t="shared" si="32"/>
        <v>0</v>
      </c>
      <c r="AY36" s="406">
        <f>INDEX('SO FOB Januari 2026'!$E$6:$AF$50,MATCH(B36,'SO FOB Januari 2026'!$B$6:$B$50,0),MATCH($AY$6,'SO FOB Januari 2026'!$E$6:$AF$6,0))</f>
        <v>0</v>
      </c>
      <c r="AZ36" s="407">
        <v>0</v>
      </c>
      <c r="BA36" s="406">
        <f t="shared" si="33"/>
        <v>0</v>
      </c>
    </row>
    <row r="37" spans="1:53">
      <c r="A37" s="391">
        <f t="shared" ref="A37:B37" si="40">A36+1</f>
        <v>30</v>
      </c>
      <c r="B37" s="392">
        <f t="shared" si="40"/>
        <v>46052</v>
      </c>
      <c r="C37" s="393">
        <f t="shared" ref="C37" si="41">F37+H37+J37</f>
        <v>0</v>
      </c>
      <c r="D37" s="393">
        <f t="shared" ref="D37" si="42">G37+I37+K37</f>
        <v>0</v>
      </c>
      <c r="E37" s="393">
        <f t="shared" ref="E37" si="43">D37-C37</f>
        <v>0</v>
      </c>
      <c r="F37" s="393">
        <f t="shared" si="0"/>
        <v>0</v>
      </c>
      <c r="G37" s="393">
        <f t="shared" si="1"/>
        <v>0</v>
      </c>
      <c r="H37" s="393">
        <f t="shared" si="2"/>
        <v>0</v>
      </c>
      <c r="I37" s="393">
        <f t="shared" si="3"/>
        <v>0</v>
      </c>
      <c r="J37" s="393"/>
      <c r="K37" s="393"/>
      <c r="L37" s="406">
        <f>INDEX('SO FOB Januari 2026'!$E$6:$O$50,MATCH(B37,'SO FOB Januari 2026'!$B$6:$B$50,0),MATCH($L$6,'SO FOB Januari 2026'!$E$6:$O$6,0))</f>
        <v>0</v>
      </c>
      <c r="M37" s="407">
        <v>0</v>
      </c>
      <c r="N37" s="406">
        <f t="shared" si="20"/>
        <v>0</v>
      </c>
      <c r="O37" s="406">
        <f>INDEX('SO FOB Januari 2026'!$E$6:$O$50,MATCH(B37,'SO FOB Januari 2026'!$B$6:$B$50,0),MATCH($O$6,'SO FOB Januari 2026'!$E$6:$O$6,0))</f>
        <v>0</v>
      </c>
      <c r="P37" s="407">
        <v>0</v>
      </c>
      <c r="Q37" s="406">
        <f t="shared" si="21"/>
        <v>0</v>
      </c>
      <c r="R37" s="406">
        <f>INDEX('SO FOB Januari 2026'!$E$6:$O$50,MATCH(B37,'SO FOB Januari 2026'!$B$6:$B$50,0),MATCH($R$6,'SO FOB Januari 2026'!$E$6:$O$6,0))</f>
        <v>0</v>
      </c>
      <c r="S37" s="407">
        <v>0</v>
      </c>
      <c r="T37" s="406">
        <f t="shared" si="22"/>
        <v>0</v>
      </c>
      <c r="U37" s="406">
        <f>INDEX('SO FOB Januari 2026'!$E$6:$O$50,MATCH(B37,'SO FOB Januari 2026'!$B$6:$B$50,0),MATCH($U$6,'SO FOB Januari 2026'!$E$6:$O$6,0))</f>
        <v>0</v>
      </c>
      <c r="V37" s="407">
        <v>0</v>
      </c>
      <c r="W37" s="406">
        <f t="shared" si="23"/>
        <v>0</v>
      </c>
      <c r="X37" s="406">
        <f>INDEX('SO FOB Januari 2026'!$E$6:$O$50,MATCH(B37,'SO FOB Januari 2026'!$B$6:$B$50,0),MATCH($X$6,'SO FOB Januari 2026'!$E$6:$O$6,0))</f>
        <v>0</v>
      </c>
      <c r="Y37" s="407">
        <v>0</v>
      </c>
      <c r="Z37" s="406">
        <f t="shared" si="24"/>
        <v>0</v>
      </c>
      <c r="AA37" s="406">
        <f>INDEX('SO FOB Januari 2026'!$E$6:$O$50,MATCH(B37,'SO FOB Januari 2026'!$B$6:$B$50,0),MATCH($AA$6,'SO FOB Januari 2026'!$E$6:$O$6,0))</f>
        <v>0</v>
      </c>
      <c r="AB37" s="407">
        <v>0</v>
      </c>
      <c r="AC37" s="406">
        <f t="shared" si="25"/>
        <v>0</v>
      </c>
      <c r="AD37" s="406">
        <f>INDEX('SO FOB Januari 2026'!$E$6:$O$50,MATCH(B37,'SO FOB Januari 2026'!$B$6:$B$50,0),MATCH($AD$6,'SO FOB Januari 2026'!$E$6:$O$6,0))</f>
        <v>0</v>
      </c>
      <c r="AE37" s="407">
        <v>0</v>
      </c>
      <c r="AF37" s="406">
        <f t="shared" si="26"/>
        <v>0</v>
      </c>
      <c r="AG37" s="406">
        <f>INDEX('SO FOB Januari 2026'!$E$6:$O$50,MATCH(B37,'SO FOB Januari 2026'!$B$6:$B$50,0),MATCH($AG$6,'SO FOB Januari 2026'!$E$6:$O$6,0))</f>
        <v>0</v>
      </c>
      <c r="AH37" s="407">
        <v>0</v>
      </c>
      <c r="AI37" s="406">
        <f t="shared" si="27"/>
        <v>0</v>
      </c>
      <c r="AJ37" s="406">
        <f>INDEX('SO FOB Januari 2026'!$E$6:$O$50,MATCH(B37,'SO FOB Januari 2026'!$B$6:$B$50,0),MATCH($AJ$6,'SO FOB Januari 2026'!$E$6:$O$6,0))</f>
        <v>0</v>
      </c>
      <c r="AK37" s="407">
        <v>0</v>
      </c>
      <c r="AL37" s="406">
        <f t="shared" si="28"/>
        <v>0</v>
      </c>
      <c r="AM37" s="406">
        <f>INDEX('SO FOB Januari 2026'!$E$6:$O$50,MATCH(B37,'SO FOB Januari 2026'!$B$6:$B$50,0),MATCH($AM$6,'SO FOB Januari 2026'!$E$6:$O$6,0))</f>
        <v>0</v>
      </c>
      <c r="AN37" s="407">
        <v>0</v>
      </c>
      <c r="AO37" s="406">
        <f t="shared" si="29"/>
        <v>0</v>
      </c>
      <c r="AP37" s="406">
        <f>INDEX('SO FOB Januari 2026'!$E$6:$AF$50,MATCH(B37,'SO FOB Januari 2026'!$B$6:$B$50,0),MATCH($AP$6,'SO FOB Januari 2026'!$E$6:$AF$6,0))</f>
        <v>0</v>
      </c>
      <c r="AQ37" s="407">
        <v>0</v>
      </c>
      <c r="AR37" s="406">
        <f t="shared" si="30"/>
        <v>0</v>
      </c>
      <c r="AS37" s="406">
        <f>INDEX('SO FOB Januari 2026'!$E$6:$AF$50,MATCH(B37,'SO FOB Januari 2026'!$B$6:$B$50,0),MATCH($AS$6,'SO FOB Januari 2026'!$E$6:$AF$6,0))</f>
        <v>0</v>
      </c>
      <c r="AT37" s="407">
        <v>0</v>
      </c>
      <c r="AU37" s="406">
        <f t="shared" si="31"/>
        <v>0</v>
      </c>
      <c r="AV37" s="406">
        <f>INDEX('SO FOB Januari 2026'!$E$6:$AF$50,MATCH(B37,'SO FOB Januari 2026'!$B$6:$B$50,0),MATCH($AV$6,'SO FOB Januari 2026'!$E$6:$AF$6,0))</f>
        <v>0</v>
      </c>
      <c r="AW37" s="407">
        <v>0</v>
      </c>
      <c r="AX37" s="406">
        <f t="shared" si="32"/>
        <v>0</v>
      </c>
      <c r="AY37" s="406">
        <f>INDEX('SO FOB Januari 2026'!$E$6:$AF$50,MATCH(B37,'SO FOB Januari 2026'!$B$6:$B$50,0),MATCH($AY$6,'SO FOB Januari 2026'!$E$6:$AF$6,0))</f>
        <v>0</v>
      </c>
      <c r="AZ37" s="407">
        <v>0</v>
      </c>
      <c r="BA37" s="406">
        <f t="shared" si="33"/>
        <v>0</v>
      </c>
    </row>
    <row r="38" spans="1:53">
      <c r="A38" s="391"/>
      <c r="B38" s="392"/>
      <c r="C38" s="393"/>
      <c r="D38" s="393"/>
      <c r="E38" s="393"/>
      <c r="F38" s="393"/>
      <c r="G38" s="393"/>
      <c r="H38" s="393"/>
      <c r="I38" s="393"/>
      <c r="J38" s="393"/>
      <c r="K38" s="393"/>
      <c r="L38" s="406"/>
      <c r="M38" s="407"/>
      <c r="N38" s="406"/>
      <c r="O38" s="406"/>
      <c r="P38" s="407"/>
      <c r="Q38" s="406"/>
      <c r="R38" s="406"/>
      <c r="S38" s="407"/>
      <c r="T38" s="406"/>
      <c r="U38" s="406"/>
      <c r="V38" s="407"/>
      <c r="W38" s="406"/>
      <c r="X38" s="406"/>
      <c r="Y38" s="407"/>
      <c r="Z38" s="406"/>
      <c r="AA38" s="406"/>
      <c r="AB38" s="407"/>
      <c r="AC38" s="406"/>
      <c r="AD38" s="406"/>
      <c r="AE38" s="407"/>
      <c r="AF38" s="406"/>
      <c r="AG38" s="406"/>
      <c r="AH38" s="407"/>
      <c r="AI38" s="406"/>
      <c r="AJ38" s="406"/>
      <c r="AK38" s="407"/>
      <c r="AL38" s="406"/>
      <c r="AM38" s="406"/>
      <c r="AN38" s="407"/>
      <c r="AO38" s="406"/>
      <c r="AP38" s="406"/>
      <c r="AQ38" s="407"/>
      <c r="AR38" s="406"/>
      <c r="AS38" s="406"/>
      <c r="AT38" s="407"/>
      <c r="AU38" s="406"/>
      <c r="AV38" s="406"/>
      <c r="AW38" s="407"/>
      <c r="AX38" s="406"/>
      <c r="AY38" s="406"/>
      <c r="AZ38" s="407"/>
      <c r="BA38" s="406"/>
    </row>
    <row r="39" spans="1:53">
      <c r="A39" s="394"/>
      <c r="B39" s="395"/>
      <c r="C39" s="396"/>
      <c r="D39" s="396"/>
      <c r="E39" s="396"/>
      <c r="F39" s="396"/>
      <c r="G39" s="396"/>
      <c r="H39" s="396"/>
      <c r="I39" s="396"/>
      <c r="J39" s="396"/>
      <c r="K39" s="396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408"/>
      <c r="AB39" s="408"/>
      <c r="AC39" s="408"/>
      <c r="AD39" s="408"/>
      <c r="AE39" s="408"/>
      <c r="AF39" s="408"/>
      <c r="AG39" s="408"/>
      <c r="AH39" s="408"/>
      <c r="AI39" s="408"/>
      <c r="AJ39" s="408"/>
      <c r="AK39" s="408"/>
      <c r="AL39" s="408"/>
      <c r="AM39" s="408"/>
      <c r="AN39" s="408"/>
      <c r="AO39" s="408"/>
      <c r="AP39" s="408"/>
      <c r="AQ39" s="408"/>
      <c r="AR39" s="408"/>
      <c r="AS39" s="408"/>
      <c r="AT39" s="408"/>
      <c r="AU39" s="408"/>
      <c r="AV39" s="408"/>
      <c r="AW39" s="408"/>
      <c r="AX39" s="408"/>
      <c r="AY39" s="408"/>
      <c r="AZ39" s="408"/>
      <c r="BA39" s="408"/>
    </row>
    <row r="40" spans="1:53">
      <c r="A40" s="397" t="s">
        <v>3</v>
      </c>
      <c r="B40" s="398"/>
      <c r="C40" s="399">
        <f t="shared" ref="C40:AH40" si="44">SUM(C8:C37)</f>
        <v>0</v>
      </c>
      <c r="D40" s="399">
        <f t="shared" si="44"/>
        <v>0</v>
      </c>
      <c r="E40" s="399">
        <f t="shared" si="44"/>
        <v>0</v>
      </c>
      <c r="F40" s="399">
        <f t="shared" si="44"/>
        <v>0</v>
      </c>
      <c r="G40" s="399">
        <f t="shared" si="44"/>
        <v>0</v>
      </c>
      <c r="H40" s="399">
        <f t="shared" si="44"/>
        <v>0</v>
      </c>
      <c r="I40" s="399">
        <f t="shared" si="44"/>
        <v>0</v>
      </c>
      <c r="J40" s="399">
        <f t="shared" si="44"/>
        <v>0</v>
      </c>
      <c r="K40" s="399">
        <f t="shared" si="44"/>
        <v>0</v>
      </c>
      <c r="L40" s="399">
        <f t="shared" si="44"/>
        <v>0</v>
      </c>
      <c r="M40" s="399">
        <f t="shared" si="44"/>
        <v>0</v>
      </c>
      <c r="N40" s="399">
        <f t="shared" si="44"/>
        <v>0</v>
      </c>
      <c r="O40" s="399">
        <f t="shared" si="44"/>
        <v>0</v>
      </c>
      <c r="P40" s="399">
        <f t="shared" si="44"/>
        <v>0</v>
      </c>
      <c r="Q40" s="399">
        <f t="shared" si="44"/>
        <v>0</v>
      </c>
      <c r="R40" s="399">
        <f t="shared" si="44"/>
        <v>0</v>
      </c>
      <c r="S40" s="399">
        <f t="shared" si="44"/>
        <v>0</v>
      </c>
      <c r="T40" s="399">
        <f t="shared" si="44"/>
        <v>0</v>
      </c>
      <c r="U40" s="399">
        <f t="shared" si="44"/>
        <v>0</v>
      </c>
      <c r="V40" s="399">
        <f t="shared" si="44"/>
        <v>0</v>
      </c>
      <c r="W40" s="399">
        <f t="shared" si="44"/>
        <v>0</v>
      </c>
      <c r="X40" s="399">
        <f t="shared" si="44"/>
        <v>0</v>
      </c>
      <c r="Y40" s="399">
        <f t="shared" si="44"/>
        <v>0</v>
      </c>
      <c r="Z40" s="399">
        <f t="shared" si="44"/>
        <v>0</v>
      </c>
      <c r="AA40" s="399">
        <f t="shared" si="44"/>
        <v>0</v>
      </c>
      <c r="AB40" s="399">
        <f t="shared" si="44"/>
        <v>0</v>
      </c>
      <c r="AC40" s="399">
        <f t="shared" si="44"/>
        <v>0</v>
      </c>
      <c r="AD40" s="399">
        <f t="shared" si="44"/>
        <v>0</v>
      </c>
      <c r="AE40" s="399">
        <f t="shared" si="44"/>
        <v>0</v>
      </c>
      <c r="AF40" s="399">
        <f t="shared" si="44"/>
        <v>0</v>
      </c>
      <c r="AG40" s="399">
        <f t="shared" si="44"/>
        <v>0</v>
      </c>
      <c r="AH40" s="399">
        <f t="shared" si="44"/>
        <v>0</v>
      </c>
      <c r="AI40" s="399">
        <f t="shared" ref="AI40:BA40" si="45">SUM(AI8:AI37)</f>
        <v>0</v>
      </c>
      <c r="AJ40" s="399">
        <f t="shared" si="45"/>
        <v>0</v>
      </c>
      <c r="AK40" s="399">
        <f t="shared" si="45"/>
        <v>0</v>
      </c>
      <c r="AL40" s="399">
        <f t="shared" si="45"/>
        <v>0</v>
      </c>
      <c r="AM40" s="399">
        <f t="shared" si="45"/>
        <v>0</v>
      </c>
      <c r="AN40" s="399">
        <f t="shared" si="45"/>
        <v>0</v>
      </c>
      <c r="AO40" s="399">
        <f t="shared" si="45"/>
        <v>0</v>
      </c>
      <c r="AP40" s="399">
        <f t="shared" si="45"/>
        <v>0</v>
      </c>
      <c r="AQ40" s="399">
        <f t="shared" si="45"/>
        <v>0</v>
      </c>
      <c r="AR40" s="399">
        <f t="shared" si="45"/>
        <v>0</v>
      </c>
      <c r="AS40" s="399">
        <f t="shared" si="45"/>
        <v>0</v>
      </c>
      <c r="AT40" s="399">
        <f t="shared" si="45"/>
        <v>0</v>
      </c>
      <c r="AU40" s="399">
        <f t="shared" si="45"/>
        <v>0</v>
      </c>
      <c r="AV40" s="399">
        <f t="shared" si="45"/>
        <v>0</v>
      </c>
      <c r="AW40" s="399">
        <f t="shared" si="45"/>
        <v>0</v>
      </c>
      <c r="AX40" s="399">
        <f t="shared" si="45"/>
        <v>0</v>
      </c>
      <c r="AY40" s="399">
        <f t="shared" si="45"/>
        <v>0</v>
      </c>
      <c r="AZ40" s="399">
        <f t="shared" si="45"/>
        <v>0</v>
      </c>
      <c r="BA40" s="399">
        <f t="shared" si="45"/>
        <v>0</v>
      </c>
    </row>
    <row r="41" spans="1:53">
      <c r="A41" s="400" t="s">
        <v>120</v>
      </c>
      <c r="B41" s="401"/>
      <c r="C41" s="402" t="e">
        <f t="shared" ref="C41:AH41" si="46">C40/SUMPRODUCT((C8:C37&gt;0)*1)</f>
        <v>#DIV/0!</v>
      </c>
      <c r="D41" s="402" t="e">
        <f t="shared" si="46"/>
        <v>#DIV/0!</v>
      </c>
      <c r="E41" s="402" t="e">
        <f t="shared" si="46"/>
        <v>#DIV/0!</v>
      </c>
      <c r="F41" s="402" t="e">
        <f t="shared" si="46"/>
        <v>#DIV/0!</v>
      </c>
      <c r="G41" s="402" t="e">
        <f t="shared" si="46"/>
        <v>#DIV/0!</v>
      </c>
      <c r="H41" s="402" t="e">
        <f t="shared" si="46"/>
        <v>#DIV/0!</v>
      </c>
      <c r="I41" s="402" t="e">
        <f t="shared" si="46"/>
        <v>#DIV/0!</v>
      </c>
      <c r="J41" s="402" t="e">
        <f t="shared" si="46"/>
        <v>#DIV/0!</v>
      </c>
      <c r="K41" s="402" t="e">
        <f t="shared" si="46"/>
        <v>#DIV/0!</v>
      </c>
      <c r="L41" s="402" t="e">
        <f t="shared" si="46"/>
        <v>#DIV/0!</v>
      </c>
      <c r="M41" s="402" t="e">
        <f t="shared" si="46"/>
        <v>#DIV/0!</v>
      </c>
      <c r="N41" s="402" t="e">
        <f t="shared" si="46"/>
        <v>#DIV/0!</v>
      </c>
      <c r="O41" s="402" t="e">
        <f t="shared" si="46"/>
        <v>#DIV/0!</v>
      </c>
      <c r="P41" s="402" t="e">
        <f t="shared" si="46"/>
        <v>#DIV/0!</v>
      </c>
      <c r="Q41" s="402" t="e">
        <f t="shared" si="46"/>
        <v>#DIV/0!</v>
      </c>
      <c r="R41" s="402" t="e">
        <f t="shared" si="46"/>
        <v>#DIV/0!</v>
      </c>
      <c r="S41" s="402" t="e">
        <f t="shared" si="46"/>
        <v>#DIV/0!</v>
      </c>
      <c r="T41" s="402" t="e">
        <f t="shared" si="46"/>
        <v>#DIV/0!</v>
      </c>
      <c r="U41" s="402" t="e">
        <f t="shared" si="46"/>
        <v>#DIV/0!</v>
      </c>
      <c r="V41" s="402" t="e">
        <f t="shared" si="46"/>
        <v>#DIV/0!</v>
      </c>
      <c r="W41" s="402" t="e">
        <f t="shared" si="46"/>
        <v>#DIV/0!</v>
      </c>
      <c r="X41" s="402" t="e">
        <f t="shared" si="46"/>
        <v>#DIV/0!</v>
      </c>
      <c r="Y41" s="402" t="e">
        <f t="shared" si="46"/>
        <v>#DIV/0!</v>
      </c>
      <c r="Z41" s="402" t="e">
        <f t="shared" si="46"/>
        <v>#DIV/0!</v>
      </c>
      <c r="AA41" s="402" t="e">
        <f t="shared" si="46"/>
        <v>#DIV/0!</v>
      </c>
      <c r="AB41" s="402" t="e">
        <f t="shared" si="46"/>
        <v>#DIV/0!</v>
      </c>
      <c r="AC41" s="402" t="e">
        <f t="shared" si="46"/>
        <v>#DIV/0!</v>
      </c>
      <c r="AD41" s="402" t="e">
        <f t="shared" si="46"/>
        <v>#DIV/0!</v>
      </c>
      <c r="AE41" s="402" t="e">
        <f t="shared" si="46"/>
        <v>#DIV/0!</v>
      </c>
      <c r="AF41" s="402" t="e">
        <f t="shared" si="46"/>
        <v>#DIV/0!</v>
      </c>
      <c r="AG41" s="402" t="e">
        <f t="shared" si="46"/>
        <v>#DIV/0!</v>
      </c>
      <c r="AH41" s="402" t="e">
        <f t="shared" si="46"/>
        <v>#DIV/0!</v>
      </c>
      <c r="AI41" s="402" t="e">
        <f t="shared" ref="AI41:BA41" si="47">AI40/SUMPRODUCT((AI8:AI37&gt;0)*1)</f>
        <v>#DIV/0!</v>
      </c>
      <c r="AJ41" s="402" t="e">
        <f t="shared" si="47"/>
        <v>#DIV/0!</v>
      </c>
      <c r="AK41" s="402" t="e">
        <f t="shared" si="47"/>
        <v>#DIV/0!</v>
      </c>
      <c r="AL41" s="402" t="e">
        <f t="shared" si="47"/>
        <v>#DIV/0!</v>
      </c>
      <c r="AM41" s="402" t="e">
        <f t="shared" si="47"/>
        <v>#DIV/0!</v>
      </c>
      <c r="AN41" s="402" t="e">
        <f t="shared" si="47"/>
        <v>#DIV/0!</v>
      </c>
      <c r="AO41" s="402" t="e">
        <f t="shared" si="47"/>
        <v>#DIV/0!</v>
      </c>
      <c r="AP41" s="402" t="e">
        <f t="shared" si="47"/>
        <v>#DIV/0!</v>
      </c>
      <c r="AQ41" s="402" t="e">
        <f t="shared" si="47"/>
        <v>#DIV/0!</v>
      </c>
      <c r="AR41" s="402" t="e">
        <f t="shared" si="47"/>
        <v>#DIV/0!</v>
      </c>
      <c r="AS41" s="402" t="e">
        <f t="shared" si="47"/>
        <v>#DIV/0!</v>
      </c>
      <c r="AT41" s="402" t="e">
        <f t="shared" si="47"/>
        <v>#DIV/0!</v>
      </c>
      <c r="AU41" s="402" t="e">
        <f t="shared" si="47"/>
        <v>#DIV/0!</v>
      </c>
      <c r="AV41" s="402" t="e">
        <f t="shared" si="47"/>
        <v>#DIV/0!</v>
      </c>
      <c r="AW41" s="402" t="e">
        <f t="shared" si="47"/>
        <v>#DIV/0!</v>
      </c>
      <c r="AX41" s="402" t="e">
        <f t="shared" si="47"/>
        <v>#DIV/0!</v>
      </c>
      <c r="AY41" s="402" t="e">
        <f t="shared" si="47"/>
        <v>#DIV/0!</v>
      </c>
      <c r="AZ41" s="402" t="e">
        <f t="shared" si="47"/>
        <v>#DIV/0!</v>
      </c>
      <c r="BA41" s="402" t="e">
        <f t="shared" si="47"/>
        <v>#DIV/0!</v>
      </c>
    </row>
    <row r="43" spans="1:53">
      <c r="G43" s="42"/>
      <c r="I43" s="42"/>
    </row>
  </sheetData>
  <mergeCells count="30"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C5:D5"/>
    <mergeCell ref="F5:G5"/>
    <mergeCell ref="H5:I5"/>
    <mergeCell ref="J5:K5"/>
    <mergeCell ref="L5:BA5"/>
  </mergeCells>
  <conditionalFormatting sqref="H9:H38">
    <cfRule type="cellIs" dxfId="6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K26" sqref="K26"/>
    </sheetView>
  </sheetViews>
  <sheetFormatPr defaultColWidth="0" defaultRowHeight="15"/>
  <cols>
    <col min="1" max="4" width="9.140625" style="381" customWidth="1"/>
    <col min="5" max="19" width="9.140625" customWidth="1"/>
    <col min="20" max="16384" width="9.140625" hidden="1"/>
  </cols>
  <sheetData>
    <row r="1" spans="1:4" s="380" customFormat="1">
      <c r="C1" s="380" t="s">
        <v>94</v>
      </c>
      <c r="D1" s="380" t="s">
        <v>95</v>
      </c>
    </row>
    <row r="2" spans="1:4" s="380" customFormat="1">
      <c r="A2" s="382">
        <v>43891</v>
      </c>
      <c r="B2" s="380">
        <v>1</v>
      </c>
      <c r="C2" s="380" t="e">
        <f>SUMIF(#REF!,GRAFIK!$A2,#REF!)</f>
        <v>#REF!</v>
      </c>
      <c r="D2" s="380" t="e">
        <f>SUMIF(#REF!,GRAFIK!$A2,#REF!)</f>
        <v>#REF!</v>
      </c>
    </row>
    <row r="3" spans="1:4" s="380" customFormat="1">
      <c r="A3" s="382">
        <f>A2+1</f>
        <v>43892</v>
      </c>
      <c r="B3" s="380">
        <f>B2+1</f>
        <v>2</v>
      </c>
      <c r="C3" s="380" t="e">
        <f>SUMIF(#REF!,GRAFIK!$A3,#REF!)</f>
        <v>#REF!</v>
      </c>
      <c r="D3" s="380" t="e">
        <f>SUMIF(#REF!,GRAFIK!$A3,#REF!)</f>
        <v>#REF!</v>
      </c>
    </row>
    <row r="4" spans="1:4" s="380" customFormat="1">
      <c r="A4" s="382">
        <f t="shared" ref="A4:A32" si="0">A3+1</f>
        <v>43893</v>
      </c>
      <c r="B4" s="380">
        <f t="shared" ref="B4:B32" si="1">B3+1</f>
        <v>3</v>
      </c>
      <c r="C4" s="380" t="e">
        <f>SUMIF(#REF!,GRAFIK!$A4,#REF!)</f>
        <v>#REF!</v>
      </c>
      <c r="D4" s="380" t="e">
        <f>SUMIF(#REF!,GRAFIK!$A4,#REF!)</f>
        <v>#REF!</v>
      </c>
    </row>
    <row r="5" spans="1:4" s="380" customFormat="1">
      <c r="A5" s="382">
        <f t="shared" si="0"/>
        <v>43894</v>
      </c>
      <c r="B5" s="380">
        <f t="shared" si="1"/>
        <v>4</v>
      </c>
      <c r="C5" s="380" t="e">
        <f>SUMIF(#REF!,GRAFIK!$A5,#REF!)</f>
        <v>#REF!</v>
      </c>
      <c r="D5" s="380" t="e">
        <f>SUMIF(#REF!,GRAFIK!$A5,#REF!)</f>
        <v>#REF!</v>
      </c>
    </row>
    <row r="6" spans="1:4" s="380" customFormat="1">
      <c r="A6" s="382">
        <f t="shared" si="0"/>
        <v>43895</v>
      </c>
      <c r="B6" s="380">
        <f t="shared" si="1"/>
        <v>5</v>
      </c>
      <c r="C6" s="380" t="e">
        <f>SUMIF(#REF!,GRAFIK!$A6,#REF!)</f>
        <v>#REF!</v>
      </c>
      <c r="D6" s="380" t="e">
        <f>SUMIF(#REF!,GRAFIK!$A6,#REF!)</f>
        <v>#REF!</v>
      </c>
    </row>
    <row r="7" spans="1:4" s="380" customFormat="1">
      <c r="A7" s="382">
        <f t="shared" si="0"/>
        <v>43896</v>
      </c>
      <c r="B7" s="380">
        <f t="shared" si="1"/>
        <v>6</v>
      </c>
      <c r="C7" s="380" t="e">
        <f>SUMIF(#REF!,GRAFIK!$A7,#REF!)</f>
        <v>#REF!</v>
      </c>
      <c r="D7" s="380" t="e">
        <f>SUMIF(#REF!,GRAFIK!$A7,#REF!)</f>
        <v>#REF!</v>
      </c>
    </row>
    <row r="8" spans="1:4" s="380" customFormat="1">
      <c r="A8" s="382">
        <f t="shared" si="0"/>
        <v>43897</v>
      </c>
      <c r="B8" s="380">
        <f t="shared" si="1"/>
        <v>7</v>
      </c>
      <c r="C8" s="380" t="e">
        <f>SUMIF(#REF!,GRAFIK!$A8,#REF!)</f>
        <v>#REF!</v>
      </c>
      <c r="D8" s="380" t="e">
        <f>SUMIF(#REF!,GRAFIK!$A8,#REF!)</f>
        <v>#REF!</v>
      </c>
    </row>
    <row r="9" spans="1:4" s="380" customFormat="1">
      <c r="A9" s="382">
        <f t="shared" si="0"/>
        <v>43898</v>
      </c>
      <c r="B9" s="380">
        <f t="shared" si="1"/>
        <v>8</v>
      </c>
      <c r="C9" s="380" t="e">
        <f>SUMIF(#REF!,GRAFIK!$A9,#REF!)</f>
        <v>#REF!</v>
      </c>
      <c r="D9" s="380" t="e">
        <f>SUMIF(#REF!,GRAFIK!$A9,#REF!)</f>
        <v>#REF!</v>
      </c>
    </row>
    <row r="10" spans="1:4" s="380" customFormat="1">
      <c r="A10" s="382">
        <f t="shared" si="0"/>
        <v>43899</v>
      </c>
      <c r="B10" s="380">
        <f t="shared" si="1"/>
        <v>9</v>
      </c>
      <c r="C10" s="380" t="e">
        <f>SUMIF(#REF!,GRAFIK!$A10,#REF!)</f>
        <v>#REF!</v>
      </c>
      <c r="D10" s="380" t="e">
        <f>SUMIF(#REF!,GRAFIK!$A10,#REF!)</f>
        <v>#REF!</v>
      </c>
    </row>
    <row r="11" spans="1:4" s="380" customFormat="1">
      <c r="A11" s="382">
        <f t="shared" si="0"/>
        <v>43900</v>
      </c>
      <c r="B11" s="380">
        <f t="shared" si="1"/>
        <v>10</v>
      </c>
      <c r="C11" s="380" t="e">
        <f>SUMIF(#REF!,GRAFIK!$A11,#REF!)</f>
        <v>#REF!</v>
      </c>
      <c r="D11" s="380" t="e">
        <f>SUMIF(#REF!,GRAFIK!$A11,#REF!)</f>
        <v>#REF!</v>
      </c>
    </row>
    <row r="12" spans="1:4" s="380" customFormat="1">
      <c r="A12" s="382">
        <f t="shared" si="0"/>
        <v>43901</v>
      </c>
      <c r="B12" s="380">
        <f t="shared" si="1"/>
        <v>11</v>
      </c>
      <c r="C12" s="380" t="e">
        <f>SUMIF(#REF!,GRAFIK!$A12,#REF!)</f>
        <v>#REF!</v>
      </c>
      <c r="D12" s="380" t="e">
        <f>SUMIF(#REF!,GRAFIK!$A12,#REF!)</f>
        <v>#REF!</v>
      </c>
    </row>
    <row r="13" spans="1:4" s="380" customFormat="1">
      <c r="A13" s="382">
        <f t="shared" si="0"/>
        <v>43902</v>
      </c>
      <c r="B13" s="380">
        <f t="shared" si="1"/>
        <v>12</v>
      </c>
      <c r="C13" s="380" t="e">
        <f>SUMIF(#REF!,GRAFIK!$A13,#REF!)</f>
        <v>#REF!</v>
      </c>
      <c r="D13" s="380" t="e">
        <f>SUMIF(#REF!,GRAFIK!$A13,#REF!)</f>
        <v>#REF!</v>
      </c>
    </row>
    <row r="14" spans="1:4" s="380" customFormat="1">
      <c r="A14" s="382">
        <f t="shared" si="0"/>
        <v>43903</v>
      </c>
      <c r="B14" s="380">
        <f t="shared" si="1"/>
        <v>13</v>
      </c>
      <c r="C14" s="380" t="e">
        <f>SUMIF(#REF!,GRAFIK!$A14,#REF!)</f>
        <v>#REF!</v>
      </c>
      <c r="D14" s="380" t="e">
        <f>SUMIF(#REF!,GRAFIK!$A14,#REF!)</f>
        <v>#REF!</v>
      </c>
    </row>
    <row r="15" spans="1:4" s="380" customFormat="1">
      <c r="A15" s="382">
        <f t="shared" si="0"/>
        <v>43904</v>
      </c>
      <c r="B15" s="380">
        <f t="shared" si="1"/>
        <v>14</v>
      </c>
      <c r="C15" s="380" t="e">
        <f>SUMIF(#REF!,GRAFIK!$A15,#REF!)</f>
        <v>#REF!</v>
      </c>
      <c r="D15" s="380" t="e">
        <f>SUMIF(#REF!,GRAFIK!$A15,#REF!)</f>
        <v>#REF!</v>
      </c>
    </row>
    <row r="16" spans="1:4" s="380" customFormat="1">
      <c r="A16" s="382">
        <f t="shared" si="0"/>
        <v>43905</v>
      </c>
      <c r="B16" s="380">
        <f t="shared" si="1"/>
        <v>15</v>
      </c>
      <c r="C16" s="380" t="e">
        <f>SUMIF(#REF!,GRAFIK!$A16,#REF!)</f>
        <v>#REF!</v>
      </c>
      <c r="D16" s="380" t="e">
        <f>SUMIF(#REF!,GRAFIK!$A16,#REF!)</f>
        <v>#REF!</v>
      </c>
    </row>
    <row r="17" spans="1:4" s="380" customFormat="1">
      <c r="A17" s="382">
        <f t="shared" si="0"/>
        <v>43906</v>
      </c>
      <c r="B17" s="380">
        <f t="shared" si="1"/>
        <v>16</v>
      </c>
      <c r="C17" s="380" t="e">
        <f>SUMIF(#REF!,GRAFIK!$A17,#REF!)</f>
        <v>#REF!</v>
      </c>
      <c r="D17" s="380" t="e">
        <f>SUMIF(#REF!,GRAFIK!$A17,#REF!)</f>
        <v>#REF!</v>
      </c>
    </row>
    <row r="18" spans="1:4" s="380" customFormat="1">
      <c r="A18" s="382">
        <f t="shared" si="0"/>
        <v>43907</v>
      </c>
      <c r="B18" s="380">
        <f t="shared" si="1"/>
        <v>17</v>
      </c>
      <c r="C18" s="380" t="e">
        <f>SUMIF(#REF!,GRAFIK!$A18,#REF!)</f>
        <v>#REF!</v>
      </c>
      <c r="D18" s="380" t="e">
        <f>SUMIF(#REF!,GRAFIK!$A18,#REF!)</f>
        <v>#REF!</v>
      </c>
    </row>
    <row r="19" spans="1:4" s="380" customFormat="1">
      <c r="A19" s="382">
        <f t="shared" si="0"/>
        <v>43908</v>
      </c>
      <c r="B19" s="380">
        <f t="shared" si="1"/>
        <v>18</v>
      </c>
      <c r="C19" s="380" t="e">
        <f>SUMIF(#REF!,GRAFIK!$A19,#REF!)</f>
        <v>#REF!</v>
      </c>
      <c r="D19" s="380" t="e">
        <f>SUMIF(#REF!,GRAFIK!$A19,#REF!)</f>
        <v>#REF!</v>
      </c>
    </row>
    <row r="20" spans="1:4" s="380" customFormat="1">
      <c r="A20" s="382">
        <f t="shared" si="0"/>
        <v>43909</v>
      </c>
      <c r="B20" s="380">
        <f t="shared" si="1"/>
        <v>19</v>
      </c>
      <c r="C20" s="380" t="e">
        <f>SUMIF(#REF!,GRAFIK!$A20,#REF!)</f>
        <v>#REF!</v>
      </c>
      <c r="D20" s="380" t="e">
        <f>SUMIF(#REF!,GRAFIK!$A20,#REF!)</f>
        <v>#REF!</v>
      </c>
    </row>
    <row r="21" spans="1:4" s="380" customFormat="1">
      <c r="A21" s="382">
        <f t="shared" si="0"/>
        <v>43910</v>
      </c>
      <c r="B21" s="380">
        <f t="shared" si="1"/>
        <v>20</v>
      </c>
      <c r="C21" s="380" t="e">
        <f>SUMIF(#REF!,GRAFIK!$A21,#REF!)</f>
        <v>#REF!</v>
      </c>
      <c r="D21" s="380" t="e">
        <f>SUMIF(#REF!,GRAFIK!$A21,#REF!)</f>
        <v>#REF!</v>
      </c>
    </row>
    <row r="22" spans="1:4" s="380" customFormat="1">
      <c r="A22" s="382">
        <f t="shared" si="0"/>
        <v>43911</v>
      </c>
      <c r="B22" s="380">
        <f t="shared" si="1"/>
        <v>21</v>
      </c>
      <c r="C22" s="380" t="e">
        <f>SUMIF(#REF!,GRAFIK!$A22,#REF!)</f>
        <v>#REF!</v>
      </c>
      <c r="D22" s="380" t="e">
        <f>SUMIF(#REF!,GRAFIK!$A22,#REF!)</f>
        <v>#REF!</v>
      </c>
    </row>
    <row r="23" spans="1:4" s="380" customFormat="1">
      <c r="A23" s="382">
        <f t="shared" si="0"/>
        <v>43912</v>
      </c>
      <c r="B23" s="380">
        <f t="shared" si="1"/>
        <v>22</v>
      </c>
      <c r="C23" s="380" t="e">
        <f>SUMIF(#REF!,GRAFIK!$A23,#REF!)</f>
        <v>#REF!</v>
      </c>
      <c r="D23" s="380" t="e">
        <f>SUMIF(#REF!,GRAFIK!$A23,#REF!)</f>
        <v>#REF!</v>
      </c>
    </row>
    <row r="24" spans="1:4" s="380" customFormat="1">
      <c r="A24" s="382">
        <f t="shared" si="0"/>
        <v>43913</v>
      </c>
      <c r="B24" s="380">
        <f t="shared" si="1"/>
        <v>23</v>
      </c>
      <c r="C24" s="380" t="e">
        <f>SUMIF(#REF!,GRAFIK!$A24,#REF!)</f>
        <v>#REF!</v>
      </c>
      <c r="D24" s="380" t="e">
        <f>SUMIF(#REF!,GRAFIK!$A24,#REF!)</f>
        <v>#REF!</v>
      </c>
    </row>
    <row r="25" spans="1:4" s="380" customFormat="1">
      <c r="A25" s="382">
        <f t="shared" si="0"/>
        <v>43914</v>
      </c>
      <c r="B25" s="380">
        <f t="shared" si="1"/>
        <v>24</v>
      </c>
      <c r="C25" s="380" t="e">
        <f>SUMIF(#REF!,GRAFIK!$A25,#REF!)</f>
        <v>#REF!</v>
      </c>
      <c r="D25" s="380" t="e">
        <f>SUMIF(#REF!,GRAFIK!$A25,#REF!)</f>
        <v>#REF!</v>
      </c>
    </row>
    <row r="26" spans="1:4" s="380" customFormat="1">
      <c r="A26" s="382">
        <f t="shared" si="0"/>
        <v>43915</v>
      </c>
      <c r="B26" s="380">
        <f t="shared" si="1"/>
        <v>25</v>
      </c>
      <c r="C26" s="380" t="e">
        <f>SUMIF(#REF!,GRAFIK!$A26,#REF!)</f>
        <v>#REF!</v>
      </c>
      <c r="D26" s="380" t="e">
        <f>SUMIF(#REF!,GRAFIK!$A26,#REF!)</f>
        <v>#REF!</v>
      </c>
    </row>
    <row r="27" spans="1:4" s="380" customFormat="1">
      <c r="A27" s="382">
        <f t="shared" si="0"/>
        <v>43916</v>
      </c>
      <c r="B27" s="380">
        <f t="shared" si="1"/>
        <v>26</v>
      </c>
      <c r="C27" s="380" t="e">
        <f>SUMIF(#REF!,GRAFIK!$A27,#REF!)</f>
        <v>#REF!</v>
      </c>
      <c r="D27" s="380" t="e">
        <f>SUMIF(#REF!,GRAFIK!$A27,#REF!)</f>
        <v>#REF!</v>
      </c>
    </row>
    <row r="28" spans="1:4" s="380" customFormat="1">
      <c r="A28" s="382">
        <f t="shared" si="0"/>
        <v>43917</v>
      </c>
      <c r="B28" s="380">
        <f t="shared" si="1"/>
        <v>27</v>
      </c>
      <c r="C28" s="380" t="e">
        <f>SUMIF(#REF!,GRAFIK!$A28,#REF!)</f>
        <v>#REF!</v>
      </c>
      <c r="D28" s="380" t="e">
        <f>SUMIF(#REF!,GRAFIK!$A28,#REF!)</f>
        <v>#REF!</v>
      </c>
    </row>
    <row r="29" spans="1:4" s="380" customFormat="1">
      <c r="A29" s="382">
        <f t="shared" si="0"/>
        <v>43918</v>
      </c>
      <c r="B29" s="380">
        <f t="shared" si="1"/>
        <v>28</v>
      </c>
      <c r="C29" s="380" t="e">
        <f>SUMIF(#REF!,GRAFIK!$A29,#REF!)</f>
        <v>#REF!</v>
      </c>
      <c r="D29" s="380" t="e">
        <f>SUMIF(#REF!,GRAFIK!$A29,#REF!)</f>
        <v>#REF!</v>
      </c>
    </row>
    <row r="30" spans="1:4" s="380" customFormat="1">
      <c r="A30" s="382">
        <f t="shared" si="0"/>
        <v>43919</v>
      </c>
      <c r="B30" s="380">
        <f t="shared" si="1"/>
        <v>29</v>
      </c>
      <c r="C30" s="380" t="e">
        <f>SUMIF(#REF!,GRAFIK!$A30,#REF!)</f>
        <v>#REF!</v>
      </c>
      <c r="D30" s="380" t="e">
        <f>SUMIF(#REF!,GRAFIK!$A30,#REF!)</f>
        <v>#REF!</v>
      </c>
    </row>
    <row r="31" spans="1:4" s="380" customFormat="1">
      <c r="A31" s="382">
        <f t="shared" si="0"/>
        <v>43920</v>
      </c>
      <c r="B31" s="380">
        <f t="shared" si="1"/>
        <v>30</v>
      </c>
      <c r="C31" s="380" t="e">
        <f>SUMIF(#REF!,GRAFIK!$A31,#REF!)</f>
        <v>#REF!</v>
      </c>
      <c r="D31" s="380" t="e">
        <f>SUMIF(#REF!,GRAFIK!$A31,#REF!)</f>
        <v>#REF!</v>
      </c>
    </row>
    <row r="32" spans="1:4" s="380" customFormat="1">
      <c r="A32" s="382">
        <f t="shared" si="0"/>
        <v>43921</v>
      </c>
      <c r="B32" s="380">
        <f t="shared" si="1"/>
        <v>31</v>
      </c>
      <c r="C32" s="380" t="e">
        <f>SUMIF(#REF!,GRAFIK!$A32,#REF!)</f>
        <v>#REF!</v>
      </c>
      <c r="D32" s="380" t="e">
        <f>SUMIF(#REF!,GRAFIK!$A32,#REF!)</f>
        <v>#REF!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X49"/>
  <sheetViews>
    <sheetView showGridLines="0" zoomScale="80" zoomScaleNormal="80" workbookViewId="0">
      <pane xSplit="3" ySplit="7" topLeftCell="D8" activePane="bottomRight" state="frozen"/>
      <selection pane="topRight"/>
      <selection pane="bottomLeft"/>
      <selection pane="bottomRight" activeCell="C40" sqref="C40"/>
    </sheetView>
  </sheetViews>
  <sheetFormatPr defaultColWidth="9.140625" defaultRowHeight="15"/>
  <cols>
    <col min="1" max="1" width="8.42578125" style="199" customWidth="1"/>
    <col min="2" max="2" width="12" style="199" customWidth="1"/>
    <col min="3" max="3" width="15.85546875" style="199" customWidth="1"/>
    <col min="4" max="4" width="14.42578125" style="199" customWidth="1"/>
    <col min="5" max="5" width="14.28515625" style="199" customWidth="1"/>
    <col min="6" max="8" width="12.28515625" style="199" customWidth="1"/>
    <col min="9" max="9" width="11" style="199" customWidth="1"/>
    <col min="10" max="10" width="10.85546875" style="199" hidden="1" customWidth="1"/>
    <col min="11" max="11" width="12.28515625" style="199" customWidth="1"/>
    <col min="12" max="12" width="14.42578125" style="199" hidden="1" customWidth="1"/>
    <col min="13" max="13" width="15.42578125" style="199" customWidth="1"/>
    <col min="14" max="14" width="13.85546875" style="199" customWidth="1"/>
    <col min="15" max="16" width="12.42578125" style="199" customWidth="1"/>
    <col min="17" max="17" width="13" style="199" customWidth="1"/>
    <col min="18" max="18" width="12.7109375" style="199" customWidth="1"/>
    <col min="19" max="19" width="12.28515625" style="199" customWidth="1"/>
    <col min="20" max="20" width="13.140625" style="199" customWidth="1"/>
    <col min="21" max="21" width="14.5703125" style="199" customWidth="1"/>
    <col min="22" max="22" width="16.7109375" style="199" customWidth="1"/>
    <col min="23" max="23" width="14.5703125" style="199" customWidth="1"/>
    <col min="24" max="24" width="18" style="199" customWidth="1"/>
    <col min="25" max="25" width="16.28515625" style="199" customWidth="1"/>
    <col min="26" max="26" width="17.42578125" style="199" customWidth="1"/>
    <col min="27" max="27" width="14.28515625" style="199" customWidth="1"/>
    <col min="28" max="28" width="12.28515625" style="199" customWidth="1"/>
    <col min="29" max="29" width="12.42578125" style="199" customWidth="1"/>
    <col min="30" max="30" width="15.5703125" style="199" hidden="1" customWidth="1"/>
    <col min="31" max="31" width="14.28515625" style="199" customWidth="1"/>
    <col min="32" max="32" width="12.42578125" style="199" customWidth="1"/>
    <col min="33" max="33" width="13.5703125" style="199" customWidth="1"/>
    <col min="34" max="34" width="14.42578125" style="199" customWidth="1"/>
    <col min="35" max="35" width="14" style="199" customWidth="1"/>
    <col min="36" max="36" width="13.85546875" style="199" customWidth="1"/>
    <col min="37" max="37" width="12.5703125" style="199" customWidth="1"/>
    <col min="38" max="39" width="12.140625" style="199" customWidth="1"/>
    <col min="40" max="40" width="14.5703125" style="199" customWidth="1"/>
    <col min="41" max="42" width="13.85546875" style="199" customWidth="1"/>
    <col min="43" max="44" width="14.5703125" style="199" customWidth="1"/>
    <col min="45" max="45" width="19" style="199" customWidth="1"/>
    <col min="46" max="46" width="18.5703125" style="199" customWidth="1"/>
    <col min="47" max="47" width="12.85546875" style="199" customWidth="1"/>
    <col min="48" max="49" width="15.28515625" style="199" customWidth="1"/>
    <col min="50" max="50" width="16.5703125" style="199" customWidth="1"/>
    <col min="51" max="52" width="18" style="199" customWidth="1"/>
    <col min="53" max="53" width="14.85546875" style="199" customWidth="1"/>
    <col min="54" max="54" width="19.28515625" style="199" customWidth="1"/>
    <col min="55" max="55" width="17.85546875" style="199" customWidth="1"/>
    <col min="56" max="56" width="15" style="199" customWidth="1"/>
    <col min="57" max="57" width="13.7109375" style="199" customWidth="1"/>
    <col min="58" max="58" width="15.85546875" style="199" customWidth="1"/>
    <col min="59" max="63" width="13.7109375" style="199" customWidth="1"/>
    <col min="64" max="64" width="18.140625" style="199" customWidth="1"/>
    <col min="65" max="65" width="13.7109375" style="199" customWidth="1"/>
    <col min="66" max="70" width="15.5703125" style="199" customWidth="1"/>
    <col min="71" max="75" width="13.140625" style="199" customWidth="1"/>
    <col min="76" max="16384" width="9.140625" style="199"/>
  </cols>
  <sheetData>
    <row r="1" spans="1:75">
      <c r="A1" s="313" t="s">
        <v>121</v>
      </c>
      <c r="B1" s="312"/>
      <c r="C1" s="199">
        <v>3</v>
      </c>
      <c r="D1" s="199">
        <v>4</v>
      </c>
      <c r="E1" s="199">
        <f>D1+1</f>
        <v>5</v>
      </c>
      <c r="F1" s="199">
        <f t="shared" ref="F1:N1" si="0">E1+1</f>
        <v>6</v>
      </c>
      <c r="G1" s="199">
        <f t="shared" si="0"/>
        <v>7</v>
      </c>
      <c r="H1" s="199">
        <f t="shared" si="0"/>
        <v>8</v>
      </c>
      <c r="I1" s="199">
        <f t="shared" si="0"/>
        <v>9</v>
      </c>
      <c r="J1" s="199">
        <f t="shared" si="0"/>
        <v>10</v>
      </c>
      <c r="L1" s="199">
        <f>J1+1</f>
        <v>11</v>
      </c>
      <c r="M1" s="199">
        <f t="shared" si="0"/>
        <v>12</v>
      </c>
      <c r="N1" s="199">
        <f t="shared" si="0"/>
        <v>13</v>
      </c>
      <c r="O1" s="199">
        <f t="shared" ref="O1" si="1">N1+1</f>
        <v>14</v>
      </c>
      <c r="P1" s="199">
        <f t="shared" ref="P1" si="2">O1+1</f>
        <v>15</v>
      </c>
      <c r="Q1" s="199">
        <f t="shared" ref="Q1" si="3">P1+1</f>
        <v>16</v>
      </c>
      <c r="R1" s="199">
        <f t="shared" ref="R1" si="4">Q1+1</f>
        <v>17</v>
      </c>
      <c r="S1" s="199">
        <f t="shared" ref="S1" si="5">R1+1</f>
        <v>18</v>
      </c>
      <c r="T1" s="199">
        <f t="shared" ref="T1" si="6">S1+1</f>
        <v>19</v>
      </c>
      <c r="U1" s="199">
        <f t="shared" ref="U1" si="7">T1+1</f>
        <v>20</v>
      </c>
      <c r="V1" s="199">
        <f t="shared" ref="V1" si="8">U1+1</f>
        <v>21</v>
      </c>
      <c r="W1" s="199">
        <f t="shared" ref="W1" si="9">V1+1</f>
        <v>22</v>
      </c>
      <c r="X1" s="199">
        <f t="shared" ref="X1:Y1" si="10">W1+1</f>
        <v>23</v>
      </c>
      <c r="Y1" s="199">
        <f t="shared" si="10"/>
        <v>24</v>
      </c>
      <c r="Z1" s="199">
        <f t="shared" ref="Z1" si="11">Y1+1</f>
        <v>25</v>
      </c>
      <c r="AA1" s="199">
        <f t="shared" ref="AA1" si="12">Z1+1</f>
        <v>26</v>
      </c>
      <c r="AB1" s="199">
        <f t="shared" ref="AB1" si="13">AA1+1</f>
        <v>27</v>
      </c>
      <c r="AC1" s="199">
        <f t="shared" ref="AC1" si="14">AB1+1</f>
        <v>28</v>
      </c>
      <c r="AD1" s="199">
        <f t="shared" ref="AD1" si="15">AC1+1</f>
        <v>29</v>
      </c>
      <c r="AE1" s="199">
        <f t="shared" ref="AE1" si="16">AD1+1</f>
        <v>30</v>
      </c>
      <c r="AF1" s="199">
        <f t="shared" ref="AF1" si="17">AE1+1</f>
        <v>31</v>
      </c>
      <c r="AG1" s="199">
        <f t="shared" ref="AG1" si="18">AF1+1</f>
        <v>32</v>
      </c>
      <c r="AH1" s="199">
        <f t="shared" ref="AH1" si="19">AG1+1</f>
        <v>33</v>
      </c>
      <c r="AI1" s="199">
        <f t="shared" ref="AI1" si="20">AH1+1</f>
        <v>34</v>
      </c>
      <c r="AJ1" s="199">
        <f t="shared" ref="AJ1" si="21">AI1+1</f>
        <v>35</v>
      </c>
      <c r="AK1" s="199">
        <f t="shared" ref="AK1" si="22">AJ1+1</f>
        <v>36</v>
      </c>
      <c r="AL1" s="199">
        <f t="shared" ref="AL1" si="23">AK1+1</f>
        <v>37</v>
      </c>
      <c r="AM1" s="199">
        <f t="shared" ref="AM1" si="24">AL1+1</f>
        <v>38</v>
      </c>
      <c r="AN1" s="199">
        <f t="shared" ref="AN1" si="25">AM1+1</f>
        <v>39</v>
      </c>
      <c r="AO1" s="199">
        <f t="shared" ref="AO1" si="26">AN1+1</f>
        <v>40</v>
      </c>
      <c r="AQ1" s="199">
        <f>AO1+1</f>
        <v>41</v>
      </c>
      <c r="AS1" s="199">
        <f t="shared" ref="AS1" si="27">AQ1+1</f>
        <v>42</v>
      </c>
      <c r="AT1" s="199">
        <f t="shared" ref="AT1" si="28">AS1+1</f>
        <v>43</v>
      </c>
      <c r="AU1" s="199">
        <f t="shared" ref="AU1" si="29">AT1+1</f>
        <v>44</v>
      </c>
      <c r="AV1" s="199">
        <f t="shared" ref="AV1" si="30">AU1+1</f>
        <v>45</v>
      </c>
      <c r="AX1" s="199">
        <f t="shared" ref="AX1" si="31">AV1+1</f>
        <v>46</v>
      </c>
      <c r="AY1" s="199">
        <f t="shared" ref="AY1" si="32">AX1+1</f>
        <v>47</v>
      </c>
      <c r="AZ1" s="199">
        <f t="shared" ref="AZ1" si="33">AY1+1</f>
        <v>48</v>
      </c>
      <c r="BA1" s="199">
        <f t="shared" ref="BA1" si="34">AZ1+1</f>
        <v>49</v>
      </c>
      <c r="BB1" s="199">
        <f t="shared" ref="BB1" si="35">BA1+1</f>
        <v>50</v>
      </c>
      <c r="BC1" s="199">
        <f t="shared" ref="BC1" si="36">BB1+1</f>
        <v>51</v>
      </c>
      <c r="BD1" s="199">
        <f t="shared" ref="BD1" si="37">BC1+1</f>
        <v>52</v>
      </c>
      <c r="BE1" s="199">
        <f t="shared" ref="BE1" si="38">BB1+1</f>
        <v>51</v>
      </c>
      <c r="BF1" s="199">
        <f t="shared" ref="BF1" si="39">BE1+1</f>
        <v>52</v>
      </c>
      <c r="BG1" s="199">
        <f t="shared" ref="BG1" si="40">BF1+1</f>
        <v>53</v>
      </c>
      <c r="BI1" s="199">
        <f t="shared" ref="BI1" si="41">BG1+1</f>
        <v>54</v>
      </c>
      <c r="BJ1" s="199">
        <f t="shared" ref="BJ1" si="42">BI1+1</f>
        <v>55</v>
      </c>
      <c r="BK1" s="199">
        <f t="shared" ref="BK1" si="43">BJ1+1</f>
        <v>56</v>
      </c>
      <c r="BL1" s="199">
        <f t="shared" ref="BL1" si="44">BK1+1</f>
        <v>57</v>
      </c>
      <c r="BM1" s="199">
        <f t="shared" ref="BM1" si="45">BL1+1</f>
        <v>58</v>
      </c>
      <c r="BN1" s="199">
        <f t="shared" ref="BN1" si="46">BM1+1</f>
        <v>59</v>
      </c>
      <c r="BO1" s="199">
        <f t="shared" ref="BO1" si="47">BN1+1</f>
        <v>60</v>
      </c>
      <c r="BP1" s="199">
        <f t="shared" ref="BP1" si="48">BO1+1</f>
        <v>61</v>
      </c>
      <c r="BQ1" s="199">
        <f t="shared" ref="BQ1" si="49">BP1+1</f>
        <v>62</v>
      </c>
      <c r="BR1" s="199">
        <f t="shared" ref="BR1:BS1" si="50">BQ1+1</f>
        <v>63</v>
      </c>
      <c r="BS1" s="199">
        <f t="shared" si="50"/>
        <v>64</v>
      </c>
    </row>
    <row r="2" spans="1:75">
      <c r="A2" s="312"/>
      <c r="B2" s="312"/>
      <c r="G2" s="314"/>
      <c r="H2" s="314"/>
      <c r="J2" s="314"/>
      <c r="K2" s="314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</row>
    <row r="3" spans="1:75">
      <c r="A3" s="827" t="str">
        <f>"Bulan "&amp;TEXT(A4,"MMMM")&amp;" "&amp;TEXT(A4,"YYYY")</f>
        <v>Bulan Januari 2026</v>
      </c>
      <c r="B3" s="827"/>
      <c r="C3" s="827"/>
      <c r="G3" s="315"/>
      <c r="H3" s="315"/>
      <c r="I3" s="346"/>
      <c r="J3" s="315"/>
      <c r="K3" s="315"/>
      <c r="L3" s="346"/>
      <c r="M3" s="345"/>
    </row>
    <row r="4" spans="1:75">
      <c r="A4" s="828">
        <f>'Daily Sales'!A2:C2</f>
        <v>46023</v>
      </c>
      <c r="B4" s="828"/>
      <c r="E4" s="224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5"/>
      <c r="AK4" s="345"/>
      <c r="AL4" s="345"/>
      <c r="AM4" s="345"/>
      <c r="AN4" s="345"/>
      <c r="AO4" s="345"/>
      <c r="AP4" s="345"/>
      <c r="AQ4" s="345"/>
      <c r="AR4" s="345"/>
      <c r="AS4" s="345"/>
      <c r="AT4" s="345"/>
      <c r="AU4" s="345"/>
      <c r="AV4" s="345"/>
      <c r="AW4" s="345"/>
      <c r="AX4" s="345"/>
      <c r="AY4" s="345"/>
      <c r="AZ4" s="345"/>
      <c r="BA4" s="345"/>
      <c r="BB4" s="345"/>
      <c r="BC4" s="345"/>
      <c r="BD4" s="345"/>
      <c r="BE4" s="345"/>
      <c r="BF4" s="345"/>
      <c r="BG4" s="345"/>
      <c r="BH4" s="345"/>
      <c r="BI4" s="345"/>
      <c r="BJ4" s="345"/>
      <c r="BK4" s="345"/>
      <c r="BL4" s="345"/>
      <c r="BM4" s="345"/>
      <c r="BN4" s="345"/>
      <c r="BO4" s="345"/>
      <c r="BP4" s="345"/>
      <c r="BQ4" s="345"/>
      <c r="BR4" s="345"/>
      <c r="BS4" s="345"/>
      <c r="BT4" s="345"/>
      <c r="BU4" s="345"/>
      <c r="BV4" s="345"/>
      <c r="BW4" s="345"/>
    </row>
    <row r="6" spans="1:75" ht="21" customHeight="1">
      <c r="A6" s="833" t="s">
        <v>122</v>
      </c>
      <c r="B6" s="835" t="s">
        <v>123</v>
      </c>
      <c r="C6" s="829" t="s">
        <v>124</v>
      </c>
      <c r="D6" s="829"/>
      <c r="E6" s="829"/>
      <c r="F6" s="829"/>
      <c r="G6" s="829"/>
      <c r="H6" s="829"/>
      <c r="I6" s="829"/>
      <c r="J6" s="829"/>
      <c r="K6" s="830"/>
      <c r="L6" s="830"/>
      <c r="M6" s="831" t="s">
        <v>304</v>
      </c>
      <c r="N6" s="832"/>
      <c r="O6" s="832"/>
      <c r="P6" s="832"/>
      <c r="Q6" s="832"/>
      <c r="R6" s="832"/>
      <c r="S6" s="832"/>
      <c r="T6" s="832"/>
      <c r="U6" s="832"/>
      <c r="V6" s="832"/>
      <c r="W6" s="832"/>
      <c r="X6" s="832"/>
      <c r="Y6" s="832"/>
      <c r="Z6" s="832"/>
      <c r="AA6" s="832"/>
      <c r="AB6" s="832"/>
      <c r="AC6" s="832"/>
      <c r="AD6" s="832"/>
      <c r="AE6" s="832"/>
      <c r="AF6" s="832"/>
      <c r="AG6" s="832"/>
      <c r="AH6" s="832"/>
      <c r="AI6" s="832"/>
      <c r="AJ6" s="832"/>
      <c r="AK6" s="832"/>
      <c r="AL6" s="832"/>
      <c r="AM6" s="832"/>
      <c r="AN6" s="832"/>
      <c r="AO6" s="832"/>
      <c r="AP6" s="832"/>
      <c r="AQ6" s="832"/>
      <c r="AR6" s="832"/>
      <c r="AS6" s="832"/>
      <c r="AT6" s="832"/>
      <c r="AU6" s="832"/>
      <c r="AV6" s="832"/>
      <c r="AW6" s="832"/>
      <c r="AX6" s="832"/>
      <c r="AY6" s="832"/>
      <c r="AZ6" s="832"/>
      <c r="BA6" s="832"/>
      <c r="BB6" s="832"/>
      <c r="BC6" s="832"/>
      <c r="BD6" s="832"/>
      <c r="BE6" s="832"/>
      <c r="BF6" s="832"/>
      <c r="BG6" s="832"/>
      <c r="BH6" s="832"/>
      <c r="BI6" s="832"/>
      <c r="BJ6" s="832"/>
      <c r="BK6" s="832"/>
      <c r="BL6" s="832"/>
      <c r="BM6" s="832"/>
      <c r="BN6" s="832"/>
      <c r="BO6" s="832"/>
      <c r="BP6" s="832"/>
      <c r="BQ6" s="832"/>
      <c r="BR6" s="832"/>
      <c r="BS6" s="832"/>
      <c r="BT6" s="832"/>
      <c r="BU6" s="832"/>
      <c r="BV6" s="832"/>
      <c r="BW6" s="832"/>
    </row>
    <row r="7" spans="1:75" s="310" customFormat="1" ht="55.5" customHeight="1">
      <c r="A7" s="834"/>
      <c r="B7" s="836"/>
      <c r="C7" s="316" t="s">
        <v>125</v>
      </c>
      <c r="D7" s="316" t="s">
        <v>126</v>
      </c>
      <c r="E7" s="316" t="s">
        <v>127</v>
      </c>
      <c r="F7" s="316" t="s">
        <v>128</v>
      </c>
      <c r="G7" s="316" t="s">
        <v>87</v>
      </c>
      <c r="H7" s="316" t="s">
        <v>88</v>
      </c>
      <c r="I7" s="351" t="s">
        <v>129</v>
      </c>
      <c r="J7" s="316" t="s">
        <v>130</v>
      </c>
      <c r="K7" s="351" t="s">
        <v>90</v>
      </c>
      <c r="L7" s="351" t="s">
        <v>131</v>
      </c>
      <c r="M7" s="352" t="s">
        <v>132</v>
      </c>
      <c r="N7" s="353" t="s">
        <v>21</v>
      </c>
      <c r="O7" s="353" t="s">
        <v>22</v>
      </c>
      <c r="P7" s="353" t="s">
        <v>23</v>
      </c>
      <c r="Q7" s="353" t="s">
        <v>24</v>
      </c>
      <c r="R7" s="353" t="s">
        <v>25</v>
      </c>
      <c r="S7" s="353" t="s">
        <v>26</v>
      </c>
      <c r="T7" s="353" t="s">
        <v>27</v>
      </c>
      <c r="U7" s="353" t="s">
        <v>28</v>
      </c>
      <c r="V7" s="353" t="s">
        <v>29</v>
      </c>
      <c r="W7" s="353" t="s">
        <v>30</v>
      </c>
      <c r="X7" s="353" t="s">
        <v>31</v>
      </c>
      <c r="Y7" s="353" t="s">
        <v>32</v>
      </c>
      <c r="Z7" s="372" t="s">
        <v>34</v>
      </c>
      <c r="AA7" s="372" t="s">
        <v>35</v>
      </c>
      <c r="AB7" s="372" t="s">
        <v>36</v>
      </c>
      <c r="AC7" s="373" t="s">
        <v>40</v>
      </c>
      <c r="AD7" s="373" t="s">
        <v>133</v>
      </c>
      <c r="AE7" s="373" t="s">
        <v>41</v>
      </c>
      <c r="AF7" s="373" t="s">
        <v>42</v>
      </c>
      <c r="AG7" s="373" t="s">
        <v>43</v>
      </c>
      <c r="AH7" s="373" t="s">
        <v>44</v>
      </c>
      <c r="AI7" s="373" t="s">
        <v>45</v>
      </c>
      <c r="AJ7" s="373" t="s">
        <v>46</v>
      </c>
      <c r="AK7" s="373" t="s">
        <v>47</v>
      </c>
      <c r="AL7" s="373" t="s">
        <v>48</v>
      </c>
      <c r="AM7" s="373" t="s">
        <v>49</v>
      </c>
      <c r="AN7" s="373" t="s">
        <v>50</v>
      </c>
      <c r="AO7" s="373" t="s">
        <v>51</v>
      </c>
      <c r="AP7" s="376" t="s">
        <v>134</v>
      </c>
      <c r="AQ7" s="376" t="s">
        <v>52</v>
      </c>
      <c r="AR7" s="377" t="s">
        <v>38</v>
      </c>
      <c r="AS7" s="377" t="s">
        <v>33</v>
      </c>
      <c r="AT7" s="377" t="s">
        <v>53</v>
      </c>
      <c r="AU7" s="377" t="s">
        <v>54</v>
      </c>
      <c r="AV7" s="377" t="s">
        <v>55</v>
      </c>
      <c r="AW7" s="377" t="s">
        <v>56</v>
      </c>
      <c r="AX7" s="377" t="s">
        <v>57</v>
      </c>
      <c r="AY7" s="377" t="s">
        <v>58</v>
      </c>
      <c r="AZ7" s="377" t="s">
        <v>59</v>
      </c>
      <c r="BA7" s="377" t="s">
        <v>60</v>
      </c>
      <c r="BB7" s="377" t="s">
        <v>61</v>
      </c>
      <c r="BC7" s="377" t="s">
        <v>62</v>
      </c>
      <c r="BD7" s="376" t="s">
        <v>63</v>
      </c>
      <c r="BE7" s="376" t="s">
        <v>37</v>
      </c>
      <c r="BF7" s="376" t="s">
        <v>64</v>
      </c>
      <c r="BG7" s="376" t="s">
        <v>65</v>
      </c>
      <c r="BH7" s="376" t="s">
        <v>39</v>
      </c>
      <c r="BI7" s="373" t="s">
        <v>66</v>
      </c>
      <c r="BJ7" s="373" t="s">
        <v>67</v>
      </c>
      <c r="BK7" s="373" t="s">
        <v>68</v>
      </c>
      <c r="BL7" s="377" t="s">
        <v>69</v>
      </c>
      <c r="BM7" s="377" t="s">
        <v>70</v>
      </c>
      <c r="BN7" s="377" t="s">
        <v>71</v>
      </c>
      <c r="BO7" s="377" t="s">
        <v>72</v>
      </c>
      <c r="BP7" s="377" t="s">
        <v>73</v>
      </c>
      <c r="BQ7" s="373" t="s">
        <v>79</v>
      </c>
      <c r="BR7" s="378" t="s">
        <v>74</v>
      </c>
      <c r="BS7" s="377" t="s">
        <v>75</v>
      </c>
      <c r="BT7" s="377" t="s">
        <v>76</v>
      </c>
      <c r="BU7" s="377" t="s">
        <v>77</v>
      </c>
      <c r="BV7" s="377" t="s">
        <v>78</v>
      </c>
      <c r="BW7" s="379" t="s">
        <v>80</v>
      </c>
    </row>
    <row r="8" spans="1:75" ht="15" customHeight="1">
      <c r="A8" s="317">
        <f>'Daily Sales'!A2:C2</f>
        <v>46023</v>
      </c>
      <c r="B8" s="318">
        <f ca="1">IFERROR(M8/C8,"")</f>
        <v>0.6744815107265959</v>
      </c>
      <c r="C8" s="319">
        <f>SUM(D8:L8)</f>
        <v>182442.53999999998</v>
      </c>
      <c r="D8" s="320">
        <v>99467.619999999981</v>
      </c>
      <c r="E8" s="321">
        <v>54091.45</v>
      </c>
      <c r="F8" s="321">
        <v>19471.98</v>
      </c>
      <c r="G8" s="321">
        <v>9411.49</v>
      </c>
      <c r="H8" s="321">
        <v>0</v>
      </c>
      <c r="I8" s="354">
        <v>0</v>
      </c>
      <c r="J8" s="321"/>
      <c r="K8" s="354">
        <v>0</v>
      </c>
      <c r="L8" s="355">
        <v>0</v>
      </c>
      <c r="M8" s="356">
        <f t="shared" ref="M8:M38" ca="1" si="51">SUM(N8:BW8)</f>
        <v>123054.11999999739</v>
      </c>
      <c r="N8" s="357">
        <f>SUMIF(CLIN!$C$7:$C$501,'Summary sales'!$A8,CLIN!$J$7:$J$501)</f>
        <v>0</v>
      </c>
      <c r="O8" s="357">
        <f>SUMIF(BI!$B$7:$B$500,'Summary sales'!$A8,BI!$J$7:$J$500)</f>
        <v>0</v>
      </c>
      <c r="P8" s="357">
        <f>SUMIF(MKG!$B$7:$B$500,'Summary sales'!$A8,MKG!$J$7:$J$500)</f>
        <v>336</v>
      </c>
      <c r="Q8" s="357">
        <f>SUMIF(STM!$B$7:$B$500,'Summary sales'!$A8,STM!$J$7:$J$500)</f>
        <v>0</v>
      </c>
      <c r="R8" s="357">
        <f>SUMIF(OAJ!$B$7:$B$500,'Summary sales'!$A8,OAJ!$J$7:$J$500)</f>
        <v>302.30000000004657</v>
      </c>
      <c r="S8" s="357">
        <f>SUMIF(NNI!$B$7:$B$500,'Summary sales'!$A8,NNI!$J$7:$J$500)</f>
        <v>5597.7299999995157</v>
      </c>
      <c r="T8" s="357">
        <f>SUMIF(SHB!$B$7:$B$499,'Summary sales'!$A8,SHB!$J$7:$J$499)</f>
        <v>315.70000000001164</v>
      </c>
      <c r="U8" s="357">
        <f>SUMIF(GTL!$B$7:$B$500,'Summary sales'!$A8,GTL!$J$7:$J$500)</f>
        <v>428.04000000003725</v>
      </c>
      <c r="V8" s="357">
        <f>SUMIF(TWK!$B$7:$B$500,'Summary sales'!$A8,TWK!$J$7:$J$500)</f>
        <v>231.29000000003725</v>
      </c>
      <c r="W8" s="357">
        <f>SUMIF(BYC!$B$7:$B$500,'Summary sales'!$A8,BYC!$J$7:$J$500)</f>
        <v>0</v>
      </c>
      <c r="X8" s="357">
        <f ca="1">SUMIF(GFIR!$B$7:$B$37,'Summary sales'!$A8,GFIR!$J$7:$J$37)+SUMIF(GFIR2!$B$7:$B$31,'Summary sales'!$A8,GFIR2!$J$7:$J$30)</f>
        <v>83.979999999981374</v>
      </c>
      <c r="Y8" s="357">
        <f>SUMIF(SARIMURNI!$B$7:$B$501,'Summary sales'!$A8,SARIMURNI!$J$7:$J$501)</f>
        <v>79.03000000002794</v>
      </c>
      <c r="Z8" s="357">
        <f>SUMIF(TOI!$B$7:$B$500,'Summary sales'!$A8,TOI!$J$7:$J$500)</f>
        <v>0</v>
      </c>
      <c r="AA8" s="357">
        <f>SUMIF(HLI!$B$7:$B$499,'Summary sales'!$A8,HLI!$J$7:$J$499)</f>
        <v>1231.4599999999627</v>
      </c>
      <c r="AB8" s="357">
        <f>SUMIF(CERES!$B$7:$B$500,'Summary sales'!$A8,CERES!$J$7:$J$500)</f>
        <v>4501.0800000000745</v>
      </c>
      <c r="AC8" s="357">
        <f>SUMIF(ALT!$B$7:$B$126,'Summary sales'!$A8,ALT!$L$7:$L$126)</f>
        <v>0</v>
      </c>
      <c r="AD8" s="357">
        <f>SUMIF(UJL!$B$8:$B$99,'Summary sales'!$A8,UJL!$O$8:$O$99)</f>
        <v>0</v>
      </c>
      <c r="AE8" s="357">
        <f ca="1">SUMIF(IDP!$B$7:$B$134,'Summary sales'!$A8,IDP!$O$7:$O$133)</f>
        <v>0</v>
      </c>
      <c r="AF8" s="357">
        <f>SUMIF(FSI!$B$7:$B$500,'Summary sales'!$A8,FSI!$J$7:$J$500)</f>
        <v>0</v>
      </c>
      <c r="AG8" s="357">
        <f>SUMIF(PSD!$B$7:$B$500,'Summary sales'!$A8,PSD!$K$7:$K$500)</f>
        <v>0</v>
      </c>
      <c r="AH8" s="357">
        <f>SUMIF(EBM!$B$7:$B$500,'Summary sales'!$A8,EBM!$J$7:$J$500)</f>
        <v>113.43099999999686</v>
      </c>
      <c r="AI8" s="357">
        <f>SUMIF(CISF!$B$7:$B$500,'Summary sales'!$A8,CISF!$J$7:$J$500)</f>
        <v>3529.3999999999069</v>
      </c>
      <c r="AJ8" s="357">
        <f>SUMIF(KGM!$B$5:$B$470,'Summary sales'!$A8,KGM!$O$5:$O$470)</f>
        <v>0</v>
      </c>
      <c r="AK8" s="357">
        <f>SUMIF(PUJ!$B$7:$B$500,'Summary sales'!$A8,PUJ!$J$7:$J$500)</f>
        <v>0</v>
      </c>
      <c r="AL8" s="357">
        <f>SUMIF(TORABIKACIKUPA!$B$7:$B$493,'Summary sales'!$A8,TORABIKACIKUPA!$L$7:$L$493)</f>
        <v>0</v>
      </c>
      <c r="AM8" s="357">
        <f>SUMIF(TORABIKAHF!$B$7:$B$504,'Summary sales'!$A8,TORABIKAHF!$L$7:$L$504)</f>
        <v>0</v>
      </c>
      <c r="AN8" s="375">
        <f>SUMIF(TORABIKAIC!$B$7:$B$492,'Summary sales'!$A8,TORABIKAIC!$L$7:$L$492)</f>
        <v>0</v>
      </c>
      <c r="AO8" s="357">
        <f>SUMIF(KALBEE!$B$7:$B$501,'Summary sales'!$A8,KALBEE!$J$7:$J$501)</f>
        <v>0</v>
      </c>
      <c r="AP8" s="357">
        <f>SUMIF(TOYOBO!$B$7:$B$479,'Summary sales'!$A8,TOYOBO!$O$7:$O$479)</f>
        <v>0</v>
      </c>
      <c r="AQ8" s="357">
        <f>SUMIF(SWS!$B$7:$B$483,'Summary sales'!$A8,SWS!$P$7:$P$483)</f>
        <v>0</v>
      </c>
      <c r="AR8" s="357">
        <f>SUMIF(KSN!$B$7:$B$483,'Summary sales'!$A8,KSN!$J$7:$J$483)</f>
        <v>95.880000000004657</v>
      </c>
      <c r="AS8" s="375">
        <f>SUMIF(UMI!$B$7:$B$500,'Summary sales'!$A8,UMI!$J$7:$J$500)</f>
        <v>10258.02499999851</v>
      </c>
      <c r="AT8" s="357">
        <f>SUMIF(IPT!$B$7:$B$500,'Summary sales'!$A8,IPT!$J$7:$J$500)</f>
        <v>623.45999999996275</v>
      </c>
      <c r="AU8" s="357">
        <f>SUMIF(KBRU!$B$7:$B$500,'Summary sales'!$A8,KBRU!$J$7:$J$500)</f>
        <v>0</v>
      </c>
      <c r="AV8" s="357">
        <f>SUMIF(AMI!$B$7:$B$499,'Summary sales'!$A8,AMI!$J$7:$J$499)</f>
        <v>756.84999999962747</v>
      </c>
      <c r="AW8" s="357">
        <f>SUMIF(KA!$B$7:$B$500,'Summary sales'!$A8,KA!$J$7:$J$500)</f>
        <v>0</v>
      </c>
      <c r="AX8" s="357">
        <f>SUMIF(KTN!$B$7:$B$500,'Summary sales'!$A8,KTN!$J$7:$J$500)</f>
        <v>615.69999999995343</v>
      </c>
      <c r="AY8" s="357">
        <f>SUMIF(TOMIMOTO!$B$7:$B$500,'Summary sales'!$A8,TOMIMOTO!$J$7:$J$500)</f>
        <v>51.39000000001397</v>
      </c>
      <c r="AZ8" s="357">
        <f>SUMIF(NIAGAGARAM!$B$7:$B$500,'Summary sales'!$A8,NIAGAGARAM!$J$7:$J$500)</f>
        <v>539.52999999996973</v>
      </c>
      <c r="BA8" s="357">
        <f>SUMIF('PCI84'!$B$7:$B$500,'Summary sales'!$A8,'PCI84'!$J$7:$J$500)</f>
        <v>9750.1899999999441</v>
      </c>
      <c r="BB8" s="357">
        <f>SUMIF(PCIM!$B$7:$B$500,'Summary sales'!$A8,PCIM!$J$7:$J$500)</f>
        <v>2360.6799999999348</v>
      </c>
      <c r="BC8" s="357">
        <f>SUMIF(INDOFOOD!$B$7:$B$500,'Summary sales'!$A8,INDOFOOD!$J$7:$J$500)</f>
        <v>0</v>
      </c>
      <c r="BD8" s="357">
        <f>SUMIF(HCI!$B$7:$B$500,'Summary sales'!$A8,HCI!$J$7:$J$500)</f>
        <v>0</v>
      </c>
      <c r="BE8" s="357">
        <f>SUMIF(DIC!$B$7:$B$499,'Summary sales'!$A8,DIC!$J$7:$J$499)</f>
        <v>0</v>
      </c>
      <c r="BF8" s="357">
        <f>SUMIF(ASAHIMAS!$B$7:$B$499,'Summary sales'!$A8,ASAHIMAS!$J$7:$J$499)</f>
        <v>54789.419999999925</v>
      </c>
      <c r="BG8" s="357">
        <f>SUMIF('ABC KOGEN'!B7:B37,'Summary sales'!$A8,'ABC KOGEN'!J7:J37)</f>
        <v>9470.4299999999348</v>
      </c>
      <c r="BH8" s="357">
        <f>SUMIF(ADP!$B$7:$B$499,'Summary sales'!$A8,ADP!$J$7:$J$499)</f>
        <v>0</v>
      </c>
      <c r="BI8" s="357">
        <f>SUMIF(Tongtji!$B$8:$B$501,'Summary sales'!$A8,Tongtji!$J$8:$J$501)</f>
        <v>0</v>
      </c>
      <c r="BJ8" s="357">
        <f>SUMIF(CITYMALL!$B$7:$B$500,'Summary sales'!$A8,CITYMALL!$K$7:$K$500)</f>
        <v>0</v>
      </c>
      <c r="BK8" s="357">
        <f>SUMIF(PERHUTANI!$B$7:$B$500,'Summary sales'!$A8,PERHUTANI!$J$7:$J$500)</f>
        <v>0</v>
      </c>
      <c r="BL8" s="357">
        <f>SUMIF(PA!$B$7:$B$500,'Summary sales'!$A8,PA!$J$7:$J$500)</f>
        <v>687.96999999997206</v>
      </c>
      <c r="BM8" s="357">
        <f>SUMIF(RPI!$B$7:$B$500,'Summary sales'!$A8,RPI!$J$7:$J$500)</f>
        <v>8067.7900000000373</v>
      </c>
      <c r="BN8" s="357">
        <f>SUMIF(RB!$B$7:$B$500,'Summary sales'!$A8,RB!$J$7:$J$500)</f>
        <v>3550.1400000001304</v>
      </c>
      <c r="BO8" s="357">
        <f>SUMIF(GFATOM!$B$7:$B$500,'Summary sales'!$A8,GFATOM!$J$7:$J$500)</f>
        <v>7.0200000000186265</v>
      </c>
      <c r="BP8" s="357">
        <f>SUMIF(GFKULIT!$B$7:$B$500,'Summary sales'!$A8,GFKULIT!$J$7:$J$500)</f>
        <v>0</v>
      </c>
      <c r="BQ8" s="357">
        <f>SUMIF(SPJES!$C$7:$C$523,'Summary sales'!$A8,SPJES!$P$7:$P$523)</f>
        <v>0</v>
      </c>
      <c r="BR8" s="357">
        <f>SUMIF(HSK!$B$7:$B$500,'Summary sales'!$A8,HSK!$J$7:$J$500)</f>
        <v>0</v>
      </c>
      <c r="BS8" s="357">
        <f>SUMIF(SDM!$B$7:$B$500,'Summary sales'!$A8,SDM!$J$7:$J$500)</f>
        <v>0</v>
      </c>
      <c r="BT8" s="357">
        <f>SUMIF(CCS!$B$7:$B$500,'Summary sales'!$A8,CCS!$J$7:$J$500)</f>
        <v>0</v>
      </c>
      <c r="BU8" s="357">
        <f>SUMIF(JARGAS!$B$7:$B$500,'Summary sales'!$A8,JARGAS!$J$7:$J$500)</f>
        <v>1653.3239999999641</v>
      </c>
      <c r="BV8" s="357">
        <f>SUMIF(SBI!$B$7:$B$500,'Summary sales'!$A8,SBI!$J$7:$J$500)</f>
        <v>3026.8799999998882</v>
      </c>
      <c r="BW8" s="357">
        <f>SUMIF(SPGLOBAL!$B$7:$B$542,'Summary sales'!$A8,SPGLOBAL!$M$7:$M$542)</f>
        <v>0</v>
      </c>
    </row>
    <row r="9" spans="1:75" ht="15.75" customHeight="1">
      <c r="A9" s="322">
        <f>A8+1</f>
        <v>46024</v>
      </c>
      <c r="B9" s="323">
        <f ca="1">IFERROR(M9/C9,"")</f>
        <v>1.0896696644562296</v>
      </c>
      <c r="C9" s="324">
        <f t="shared" ref="C9:C38" si="52">SUM(D9:L9)</f>
        <v>147112.84</v>
      </c>
      <c r="D9" s="325">
        <v>66967.73</v>
      </c>
      <c r="E9" s="326">
        <v>52211.78</v>
      </c>
      <c r="F9" s="326">
        <v>27933.33</v>
      </c>
      <c r="G9" s="326">
        <v>0</v>
      </c>
      <c r="H9" s="326">
        <v>0</v>
      </c>
      <c r="I9" s="358">
        <v>0</v>
      </c>
      <c r="J9" s="326"/>
      <c r="K9" s="359">
        <v>0</v>
      </c>
      <c r="L9" s="358">
        <v>0</v>
      </c>
      <c r="M9" s="360">
        <f t="shared" ca="1" si="51"/>
        <v>160304.39900000297</v>
      </c>
      <c r="N9" s="361">
        <f>SUMIF(CLIN!$C$7:$C$501,'Summary sales'!$A9,CLIN!$J$7:$J$501)</f>
        <v>0</v>
      </c>
      <c r="O9" s="361">
        <f>SUMIF(BI!$B$7:$B$500,'Summary sales'!$A9,BI!$J$7:$J$500)</f>
        <v>0</v>
      </c>
      <c r="P9" s="361">
        <f>SUMIF(MKG!$B$7:$B$500,'Summary sales'!$A9,MKG!$J$7:$J$500)</f>
        <v>1244.0600000000559</v>
      </c>
      <c r="Q9" s="361">
        <f>SUMIF(STM!$B$7:$B$500,'Summary sales'!$A9,STM!$J$7:$J$500)</f>
        <v>0</v>
      </c>
      <c r="R9" s="361">
        <f>SUMIF(OAJ!$B$7:$B$500,'Summary sales'!$A9,OAJ!$J$7:$J$500)</f>
        <v>571.77999999991152</v>
      </c>
      <c r="S9" s="361">
        <f>SUMIF(NNI!$B$7:$B$500,'Summary sales'!$A9,NNI!$J$7:$J$500)</f>
        <v>5345.140000000596</v>
      </c>
      <c r="T9" s="361">
        <f>SUMIF(SHB!$B$7:$B$499,'Summary sales'!$A9,SHB!$J$7:$J$499)</f>
        <v>0</v>
      </c>
      <c r="U9" s="361">
        <f>SUMIF(GTL!$B$7:$B$500,'Summary sales'!$A9,GTL!$J$7:$J$500)</f>
        <v>928.9100000000326</v>
      </c>
      <c r="V9" s="361">
        <f>SUMIF(TWK!$B$7:$B$500,'Summary sales'!$A9,TWK!$J$7:$J$500)</f>
        <v>377.48999999999069</v>
      </c>
      <c r="W9" s="361">
        <f>SUMIF(BYC!$B$7:$B$500,'Summary sales'!$A9,BYC!$J$7:$J$500)</f>
        <v>5256.4199999999255</v>
      </c>
      <c r="X9" s="361">
        <f ca="1">SUMIF(GFIR!$B$7:$B$37,'Summary sales'!$A9,GFIR!$J$7:$J$37)+SUMIF(GFIR2!$B$7:$B$31,'Summary sales'!$A9,GFIR2!$J$7:$J$30)</f>
        <v>6300.5800000000745</v>
      </c>
      <c r="Y9" s="361">
        <f>SUMIF(SARIMURNI!$B$7:$B$501,'Summary sales'!$A9,SARIMURNI!$J$7:$J$501)</f>
        <v>778.68999999994412</v>
      </c>
      <c r="Z9" s="361">
        <f>SUMIF(TOI!$B$7:$B$500,'Summary sales'!$A9,TOI!$J$7:$J$500)</f>
        <v>0</v>
      </c>
      <c r="AA9" s="361">
        <f>SUMIF(HLI!$B$7:$B$499,'Summary sales'!$A9,HLI!$J$7:$J$499)</f>
        <v>2535.2099999999627</v>
      </c>
      <c r="AB9" s="361">
        <f>SUMIF(CERES!$B$7:$B$500,'Summary sales'!$A9,CERES!$J$7:$J$500)</f>
        <v>9007.8300000000745</v>
      </c>
      <c r="AC9" s="361">
        <f>SUMIF(ALT!$B$7:$B$126,'Summary sales'!$A9,ALT!$L$7:$L$126)</f>
        <v>835.26000000000931</v>
      </c>
      <c r="AD9" s="361">
        <f>SUMIF(UJL!$B$8:$B$99,'Summary sales'!$A9,UJL!$O$8:$O$99)</f>
        <v>0</v>
      </c>
      <c r="AE9" s="361">
        <f ca="1">SUMIF(IDP!$B$7:$B$134,'Summary sales'!$A9,IDP!$O$7:$O$133)</f>
        <v>0</v>
      </c>
      <c r="AF9" s="361">
        <f>SUMIF(FSI!$B$7:$B$500,'Summary sales'!$A9,FSI!$J$7:$J$500)</f>
        <v>0</v>
      </c>
      <c r="AG9" s="361">
        <f>SUMIF(PSD!$B$7:$B$500,'Summary sales'!$A9,PSD!$K$7:$K$500)</f>
        <v>0</v>
      </c>
      <c r="AH9" s="361">
        <f>SUMIF(EBM!$B$7:$B$500,'Summary sales'!$A9,EBM!$J$7:$J$500)</f>
        <v>69.565000000002328</v>
      </c>
      <c r="AI9" s="361">
        <f>SUMIF(CISF!$B$7:$B$500,'Summary sales'!$A9,CISF!$J$7:$J$500)</f>
        <v>2149.1000000000931</v>
      </c>
      <c r="AJ9" s="361">
        <f>SUMIF(KGM!$B$5:$B$470,'Summary sales'!$A9,KGM!$O$5:$O$470)</f>
        <v>0</v>
      </c>
      <c r="AK9" s="361">
        <f>SUMIF(PUJ!$B$7:$B$500,'Summary sales'!$A9,PUJ!$J$7:$J$500)</f>
        <v>0</v>
      </c>
      <c r="AL9" s="361">
        <f>SUMIF(TORABIKACIKUPA!$B$7:$B$493,'Summary sales'!$A9,TORABIKACIKUPA!$L$7:$L$493)</f>
        <v>0</v>
      </c>
      <c r="AM9" s="361">
        <f>SUMIF(TORABIKAHF!$B$7:$B$504,'Summary sales'!$A9,TORABIKAHF!$L$7:$L$504)</f>
        <v>0</v>
      </c>
      <c r="AN9" s="361">
        <f>SUMIF(TORABIKAIC!$B$7:$B$492,'Summary sales'!$A9,TORABIKAIC!$L$7:$L$492)</f>
        <v>0</v>
      </c>
      <c r="AO9" s="361">
        <f>SUMIF(KALBEE!$B$7:$B$501,'Summary sales'!$A9,KALBEE!$J$7:$J$501)</f>
        <v>0</v>
      </c>
      <c r="AP9" s="361">
        <f>SUMIF(TOYOBO!$B$7:$B$479,'Summary sales'!$A9,TOYOBO!$O$7:$O$479)</f>
        <v>0</v>
      </c>
      <c r="AQ9" s="361">
        <f>SUMIF(SWS!$B$7:$B$483,'Summary sales'!$A9,SWS!$P$7:$P$483)</f>
        <v>0</v>
      </c>
      <c r="AR9" s="361">
        <f>SUMIF(KSN!$B$7:$B$483,'Summary sales'!$A9,KSN!$J$7:$J$483)</f>
        <v>4524.2300000000105</v>
      </c>
      <c r="AS9" s="361">
        <f>SUMIF(UMI!$B$7:$B$500,'Summary sales'!$A9,UMI!$J$7:$J$500)</f>
        <v>16456.21400000155</v>
      </c>
      <c r="AT9" s="361">
        <f>SUMIF(IPT!$B$7:$B$500,'Summary sales'!$A9,IPT!$J$7:$J$500)</f>
        <v>1632.320000000298</v>
      </c>
      <c r="AU9" s="361">
        <f>SUMIF(KBRU!$B$7:$B$500,'Summary sales'!$A9,KBRU!$J$7:$J$500)</f>
        <v>49.150000000023283</v>
      </c>
      <c r="AV9" s="361">
        <f>SUMIF(AMI!$B$7:$B$499,'Summary sales'!$A9,AMI!$J$7:$J$499)</f>
        <v>8024.4400000004098</v>
      </c>
      <c r="AW9" s="361">
        <f>SUMIF(KA!$B$7:$B$500,'Summary sales'!$A9,KA!$J$7:$J$500)</f>
        <v>0</v>
      </c>
      <c r="AX9" s="361">
        <f>SUMIF(KTN!$B$7:$B$500,'Summary sales'!$A9,KTN!$J$7:$J$500)</f>
        <v>638.66999999992549</v>
      </c>
      <c r="AY9" s="361">
        <f>SUMIF(TOMIMOTO!$B$7:$B$500,'Summary sales'!$A9,TOMIMOTO!$J$7:$J$500)</f>
        <v>2038.2199999999721</v>
      </c>
      <c r="AZ9" s="361">
        <f>SUMIF(NIAGAGARAM!$B$7:$B$500,'Summary sales'!$A9,NIAGAGARAM!$J$7:$J$500)</f>
        <v>458.11999999999534</v>
      </c>
      <c r="BA9" s="361">
        <f>SUMIF('PCI84'!$B$7:$B$500,'Summary sales'!$A9,'PCI84'!$J$7:$J$500)</f>
        <v>7622.1800000001676</v>
      </c>
      <c r="BB9" s="361">
        <f>SUMIF(PCIM!$B$7:$B$500,'Summary sales'!$A9,PCIM!$J$7:$J$500)</f>
        <v>1664.6299999998882</v>
      </c>
      <c r="BC9" s="361">
        <f>SUMIF(INDOFOOD!$B$7:$B$500,'Summary sales'!$A9,INDOFOOD!$J$7:$J$500)</f>
        <v>0</v>
      </c>
      <c r="BD9" s="361">
        <f>SUMIF(HCI!$B$7:$B$500,'Summary sales'!$A9,HCI!$J$7:$J$500)</f>
        <v>618.68999999994412</v>
      </c>
      <c r="BE9" s="361">
        <f>SUMIF(DIC!$B$7:$B$499,'Summary sales'!$A9,DIC!$J$7:$J$499)</f>
        <v>0</v>
      </c>
      <c r="BF9" s="361">
        <f>SUMIF(ASAHIMAS!$B$7:$B$499,'Summary sales'!$A9,ASAHIMAS!$J$7:$J$499)</f>
        <v>54305.899999999907</v>
      </c>
      <c r="BG9" s="361">
        <f>SUMIF('ABC KOGEN'!B8:B38,'Summary sales'!$A9,'ABC KOGEN'!J8:J38)</f>
        <v>3134.0999999998603</v>
      </c>
      <c r="BH9" s="361">
        <f>SUMIF(ADP!$B$7:$B$499,'Summary sales'!$A9,ADP!$J$7:$J$499)</f>
        <v>0</v>
      </c>
      <c r="BI9" s="361">
        <f>SUMIF(Tongtji!$B$8:$B$501,'Summary sales'!$A9,Tongtji!$J$8:$J$501)</f>
        <v>0</v>
      </c>
      <c r="BJ9" s="361">
        <f>SUMIF(CITYMALL!$B$7:$B$500,'Summary sales'!$A9,CITYMALL!$K$7:$K$500)</f>
        <v>0</v>
      </c>
      <c r="BK9" s="361">
        <f>SUMIF(PERHUTANI!$B$7:$B$500,'Summary sales'!$A9,PERHUTANI!$J$7:$J$500)</f>
        <v>0</v>
      </c>
      <c r="BL9" s="361">
        <f>SUMIF(PA!$B$7:$B$500,'Summary sales'!$A9,PA!$J$7:$J$500)</f>
        <v>805.70000000006985</v>
      </c>
      <c r="BM9" s="361">
        <f>SUMIF(RPI!$B$7:$B$500,'Summary sales'!$A9,RPI!$J$7:$J$500)</f>
        <v>5265.9700000002049</v>
      </c>
      <c r="BN9" s="361">
        <f>SUMIF(RB!$B$7:$B$500,'Summary sales'!$A9,RB!$J$7:$J$500)</f>
        <v>3441.160000000149</v>
      </c>
      <c r="BO9" s="361">
        <f>SUMIF(GFATOM!$B$7:$B$500,'Summary sales'!$A9,GFATOM!$J$7:$J$500)</f>
        <v>3914.3200000000652</v>
      </c>
      <c r="BP9" s="361">
        <f>SUMIF(GFKULIT!$B$7:$B$500,'Summary sales'!$A9,GFKULIT!$J$7:$J$500)</f>
        <v>0</v>
      </c>
      <c r="BQ9" s="361">
        <f>SUMIF(SPJES!$C$7:$C$523,'Summary sales'!$A9,SPJES!$P$7:$P$523)</f>
        <v>0</v>
      </c>
      <c r="BR9" s="361">
        <f>SUMIF(HSK!$B$7:$B$500,'Summary sales'!$A9,HSK!$J$7:$J$500)</f>
        <v>3920.054999999702</v>
      </c>
      <c r="BS9" s="361">
        <f>SUMIF(SDM!$B$7:$B$500,'Summary sales'!$A9,SDM!$J$7:$J$500)</f>
        <v>1604.6899999999441</v>
      </c>
      <c r="BT9" s="361">
        <f>SUMIF(CCS!$B$7:$B$500,'Summary sales'!$A9,CCS!$J$7:$J$500)</f>
        <v>0</v>
      </c>
      <c r="BU9" s="361">
        <f>SUMIF(JARGAS!$B$7:$B$500,'Summary sales'!$A9,JARGAS!$J$7:$J$500)</f>
        <v>1607.6550000000279</v>
      </c>
      <c r="BV9" s="361">
        <f>SUMIF(SBI!$B$7:$B$500,'Summary sales'!$A9,SBI!$J$7:$J$500)</f>
        <v>3177.9500000001863</v>
      </c>
      <c r="BW9" s="361">
        <f>SUMIF(SPGLOBAL!$B$7:$B$542,'Summary sales'!$A9,SPGLOBAL!$M$7:$M$542)</f>
        <v>0</v>
      </c>
    </row>
    <row r="10" spans="1:75">
      <c r="A10" s="327">
        <f t="shared" ref="A10:A38" si="53">A9+1</f>
        <v>46025</v>
      </c>
      <c r="B10" s="328">
        <f ca="1">IFERROR(M10/C10,"")</f>
        <v>1.1862836329193163</v>
      </c>
      <c r="C10" s="329">
        <f t="shared" si="52"/>
        <v>131463.09</v>
      </c>
      <c r="D10" s="330">
        <v>69699.13</v>
      </c>
      <c r="E10" s="331">
        <v>44447.9</v>
      </c>
      <c r="F10" s="331">
        <v>17316.060000000001</v>
      </c>
      <c r="G10" s="331">
        <v>0</v>
      </c>
      <c r="H10" s="331">
        <v>0</v>
      </c>
      <c r="I10" s="362">
        <v>0</v>
      </c>
      <c r="J10" s="331"/>
      <c r="K10" s="362">
        <v>0</v>
      </c>
      <c r="L10" s="362">
        <v>0</v>
      </c>
      <c r="M10" s="363">
        <f t="shared" ca="1" si="51"/>
        <v>155952.51199999903</v>
      </c>
      <c r="N10" s="364">
        <f>SUMIF(CLIN!$C$7:$C$501,'Summary sales'!$A10,CLIN!$J$7:$J$501)</f>
        <v>720.28000000002794</v>
      </c>
      <c r="O10" s="364">
        <f>SUMIF(BI!$B$7:$B$500,'Summary sales'!$A10,BI!$J$7:$J$500)</f>
        <v>0</v>
      </c>
      <c r="P10" s="364">
        <f>SUMIF(MKG!$B$7:$B$500,'Summary sales'!$A10,MKG!$J$7:$J$500)</f>
        <v>806.3699999996461</v>
      </c>
      <c r="Q10" s="364">
        <f>SUMIF(STM!$B$7:$B$500,'Summary sales'!$A10,STM!$J$7:$J$500)</f>
        <v>0</v>
      </c>
      <c r="R10" s="364">
        <f>SUMIF(OAJ!$B$7:$B$500,'Summary sales'!$A10,OAJ!$J$7:$J$500)</f>
        <v>607.09000000008382</v>
      </c>
      <c r="S10" s="364">
        <f>SUMIF(NNI!$B$7:$B$500,'Summary sales'!$A10,NNI!$J$7:$J$500)</f>
        <v>5824.3799999998882</v>
      </c>
      <c r="T10" s="364">
        <f>SUMIF(SHB!$B$7:$B$499,'Summary sales'!$A10,SHB!$J$7:$J$499)</f>
        <v>1167.2699999999895</v>
      </c>
      <c r="U10" s="364">
        <f>SUMIF(GTL!$B$7:$B$500,'Summary sales'!$A10,GTL!$J$7:$J$500)</f>
        <v>800.67999999993481</v>
      </c>
      <c r="V10" s="364">
        <f>SUMIF(TWK!$B$7:$B$500,'Summary sales'!$A10,TWK!$J$7:$J$500)</f>
        <v>378.65999999991618</v>
      </c>
      <c r="W10" s="364">
        <f>SUMIF(BYC!$B$7:$B$500,'Summary sales'!$A10,BYC!$J$7:$J$500)</f>
        <v>5257.769999999553</v>
      </c>
      <c r="X10" s="364">
        <f ca="1">SUMIF(GFIR!$B$7:$B$37,'Summary sales'!$A10,GFIR!$J$7:$J$37)+SUMIF(GFIR2!$B$7:$B$31,'Summary sales'!$A10,GFIR2!$J$7:$J$30)</f>
        <v>6230.8199999998324</v>
      </c>
      <c r="Y10" s="364">
        <f>SUMIF(SARIMURNI!$B$7:$B$501,'Summary sales'!$A10,SARIMURNI!$J$7:$J$501)</f>
        <v>357.79000000003725</v>
      </c>
      <c r="Z10" s="364">
        <f>SUMIF(TOI!$B$7:$B$500,'Summary sales'!$A10,TOI!$J$7:$J$500)</f>
        <v>0</v>
      </c>
      <c r="AA10" s="364">
        <f>SUMIF(HLI!$B$7:$B$499,'Summary sales'!$A10,HLI!$J$7:$J$499)</f>
        <v>2512.0100000000093</v>
      </c>
      <c r="AB10" s="364">
        <f>SUMIF(CERES!$B$7:$B$500,'Summary sales'!$A10,CERES!$J$7:$J$500)</f>
        <v>7152.4299999999348</v>
      </c>
      <c r="AC10" s="364">
        <f>SUMIF(ALT!$B$7:$B$126,'Summary sales'!$A10,ALT!$L$7:$L$126)</f>
        <v>683.87199999997392</v>
      </c>
      <c r="AD10" s="364">
        <f>SUMIF(UJL!$B$8:$B$99,'Summary sales'!$A10,UJL!$O$8:$O$99)</f>
        <v>0</v>
      </c>
      <c r="AE10" s="364">
        <f ca="1">SUMIF(IDP!$B$7:$B$134,'Summary sales'!$A10,IDP!$O$7:$O$133)</f>
        <v>0</v>
      </c>
      <c r="AF10" s="364">
        <f>SUMIF(FSI!$B$7:$B$500,'Summary sales'!$A10,FSI!$J$7:$J$500)</f>
        <v>0</v>
      </c>
      <c r="AG10" s="364">
        <f>SUMIF(PSD!$B$7:$B$500,'Summary sales'!$A10,PSD!$K$7:$K$500)</f>
        <v>0</v>
      </c>
      <c r="AH10" s="364">
        <f>SUMIF(EBM!$B$7:$B$500,'Summary sales'!$A10,EBM!$J$7:$J$500)</f>
        <v>88.097999999998137</v>
      </c>
      <c r="AI10" s="364">
        <f>SUMIF(CISF!$B$7:$B$500,'Summary sales'!$A10,CISF!$J$7:$J$500)</f>
        <v>3660.3999999999069</v>
      </c>
      <c r="AJ10" s="364">
        <f>SUMIF(KGM!$B$5:$B$470,'Summary sales'!$A10,KGM!$O$5:$O$470)</f>
        <v>0</v>
      </c>
      <c r="AK10" s="364">
        <f>SUMIF(PUJ!$B$7:$B$500,'Summary sales'!$A10,PUJ!$J$7:$J$500)</f>
        <v>0</v>
      </c>
      <c r="AL10" s="364">
        <f>SUMIF(TORABIKACIKUPA!$B$7:$B$493,'Summary sales'!$A10,TORABIKACIKUPA!$L$7:$L$493)</f>
        <v>0</v>
      </c>
      <c r="AM10" s="364">
        <f>SUMIF(TORABIKAHF!$B$7:$B$504,'Summary sales'!$A10,TORABIKAHF!$L$7:$L$504)</f>
        <v>0</v>
      </c>
      <c r="AN10" s="364">
        <f>SUMIF(TORABIKAIC!$B$7:$B$492,'Summary sales'!$A10,TORABIKAIC!$L$7:$L$492)</f>
        <v>0</v>
      </c>
      <c r="AO10" s="364">
        <f>SUMIF(KALBEE!$B$7:$B$501,'Summary sales'!$A10,KALBEE!$J$7:$J$501)</f>
        <v>0</v>
      </c>
      <c r="AP10" s="364">
        <f>SUMIF(TOYOBO!$B$7:$B$479,'Summary sales'!$A10,TOYOBO!$O$7:$O$479)</f>
        <v>0</v>
      </c>
      <c r="AQ10" s="364">
        <f>SUMIF(SWS!$B$7:$B$483,'Summary sales'!$A10,SWS!$P$7:$P$483)</f>
        <v>0</v>
      </c>
      <c r="AR10" s="364">
        <f>SUMIF(KSN!$B$7:$B$483,'Summary sales'!$A10,KSN!$J$7:$J$483)</f>
        <v>4443.429999999993</v>
      </c>
      <c r="AS10" s="364">
        <f>SUMIF(UMI!$B$7:$B$500,'Summary sales'!$A10,UMI!$J$7:$J$500)</f>
        <v>13329.677000001073</v>
      </c>
      <c r="AT10" s="364">
        <f>SUMIF(IPT!$B$7:$B$500,'Summary sales'!$A10,IPT!$J$7:$J$500)</f>
        <v>2113.410000000149</v>
      </c>
      <c r="AU10" s="364">
        <f>SUMIF(KBRU!$B$7:$B$500,'Summary sales'!$A10,KBRU!$J$7:$J$500)</f>
        <v>983.75</v>
      </c>
      <c r="AV10" s="364">
        <f>SUMIF(AMI!$B$7:$B$499,'Summary sales'!$A10,AMI!$J$7:$J$499)</f>
        <v>4851.7999999998137</v>
      </c>
      <c r="AW10" s="364">
        <f>SUMIF(KA!$B$7:$B$500,'Summary sales'!$A10,KA!$J$7:$J$500)</f>
        <v>0</v>
      </c>
      <c r="AX10" s="364">
        <f>SUMIF(KTN!$B$7:$B$500,'Summary sales'!$A10,KTN!$J$7:$J$500)</f>
        <v>711.61000000010245</v>
      </c>
      <c r="AY10" s="364">
        <f>SUMIF(TOMIMOTO!$B$7:$B$500,'Summary sales'!$A10,TOMIMOTO!$J$7:$J$500)</f>
        <v>2124.5500000000466</v>
      </c>
      <c r="AZ10" s="364">
        <f>SUMIF(NIAGAGARAM!$B$7:$B$500,'Summary sales'!$A10,NIAGAGARAM!$J$7:$J$500)</f>
        <v>0</v>
      </c>
      <c r="BA10" s="364">
        <f>SUMIF('PCI84'!$B$7:$B$500,'Summary sales'!$A10,'PCI84'!$J$7:$J$500)</f>
        <v>8694.7399999997579</v>
      </c>
      <c r="BB10" s="364">
        <f>SUMIF(PCIM!$B$7:$B$500,'Summary sales'!$A10,PCIM!$J$7:$J$500)</f>
        <v>1844.6400000001304</v>
      </c>
      <c r="BC10" s="364">
        <f>SUMIF(INDOFOOD!$B$7:$B$500,'Summary sales'!$A10,INDOFOOD!$J$7:$J$500)</f>
        <v>0</v>
      </c>
      <c r="BD10" s="364">
        <f>SUMIF(HCI!$B$7:$B$500,'Summary sales'!$A10,HCI!$J$7:$J$500)</f>
        <v>0</v>
      </c>
      <c r="BE10" s="364">
        <f>SUMIF(DIC!$B$7:$B$499,'Summary sales'!$A10,DIC!$J$7:$J$499)</f>
        <v>0</v>
      </c>
      <c r="BF10" s="364">
        <f>SUMIF(ASAHIMAS!$B$7:$B$499,'Summary sales'!$A10,ASAHIMAS!$J$7:$J$499)</f>
        <v>56313.489999999758</v>
      </c>
      <c r="BG10" s="364">
        <f>SUMIF('ABC KOGEN'!B9:B39,'Summary sales'!$A10,'ABC KOGEN'!J9:J39)</f>
        <v>5382.5800000000745</v>
      </c>
      <c r="BH10" s="364">
        <f>SUMIF(ADP!$B$7:$B$499,'Summary sales'!$A10,ADP!$J$7:$J$499)</f>
        <v>0</v>
      </c>
      <c r="BI10" s="364">
        <f>SUMIF(Tongtji!$B$8:$B$501,'Summary sales'!$A10,Tongtji!$J$8:$J$501)</f>
        <v>0</v>
      </c>
      <c r="BJ10" s="364">
        <f>SUMIF(CITYMALL!$B$7:$B$500,'Summary sales'!$A10,CITYMALL!$K$7:$K$500)</f>
        <v>0</v>
      </c>
      <c r="BK10" s="364">
        <f>SUMIF(PERHUTANI!$B$7:$B$500,'Summary sales'!$A10,PERHUTANI!$J$7:$J$500)</f>
        <v>0</v>
      </c>
      <c r="BL10" s="364">
        <f>SUMIF(PA!$B$7:$B$500,'Summary sales'!$A10,PA!$J$7:$J$500)</f>
        <v>742.55999999993946</v>
      </c>
      <c r="BM10" s="364">
        <f>SUMIF(RPI!$B$7:$B$500,'Summary sales'!$A10,RPI!$J$7:$J$500)</f>
        <v>5000.6200000001118</v>
      </c>
      <c r="BN10" s="364">
        <f>SUMIF(RB!$B$7:$B$500,'Summary sales'!$A10,RB!$J$7:$J$500)</f>
        <v>3329.1599999996834</v>
      </c>
      <c r="BO10" s="364">
        <f>SUMIF(GFATOM!$B$7:$B$500,'Summary sales'!$A10,GFATOM!$J$7:$J$500)</f>
        <v>302.48999999999069</v>
      </c>
      <c r="BP10" s="364">
        <f>SUMIF(GFKULIT!$B$7:$B$500,'Summary sales'!$A10,GFKULIT!$J$7:$J$500)</f>
        <v>0</v>
      </c>
      <c r="BQ10" s="364">
        <f>SUMIF(SPJES!$C$7:$C$523,'Summary sales'!$A10,SPJES!$P$7:$P$523)</f>
        <v>0</v>
      </c>
      <c r="BR10" s="364">
        <f>SUMIF(HSK!$B$7:$B$500,'Summary sales'!$A10,HSK!$J$7:$J$500)</f>
        <v>4654.0360000003129</v>
      </c>
      <c r="BS10" s="364">
        <f>SUMIF(SDM!$B$7:$B$500,'Summary sales'!$A10,SDM!$J$7:$J$500)</f>
        <v>789.3699999996461</v>
      </c>
      <c r="BT10" s="364">
        <f>SUMIF(CCS!$B$7:$B$500,'Summary sales'!$A10,CCS!$J$7:$J$500)</f>
        <v>0</v>
      </c>
      <c r="BU10" s="364">
        <f>SUMIF(JARGAS!$B$7:$B$500,'Summary sales'!$A10,JARGAS!$J$7:$J$500)</f>
        <v>1694.7289999999921</v>
      </c>
      <c r="BV10" s="364">
        <f>SUMIF(SBI!$B$7:$B$500,'Summary sales'!$A10,SBI!$J$7:$J$500)</f>
        <v>2397.9499999997206</v>
      </c>
      <c r="BW10" s="364">
        <f>SUMIF(SPGLOBAL!$B$7:$B$542,'Summary sales'!$A10,SPGLOBAL!$M$7:$M$542)</f>
        <v>0</v>
      </c>
    </row>
    <row r="11" spans="1:75">
      <c r="A11" s="322">
        <f t="shared" si="53"/>
        <v>46026</v>
      </c>
      <c r="B11" s="332">
        <f t="shared" ref="B11:B35" ca="1" si="54">IFERROR(M11/C11,"")</f>
        <v>0.8259928708344132</v>
      </c>
      <c r="C11" s="333">
        <f t="shared" si="52"/>
        <v>147812.53000000003</v>
      </c>
      <c r="D11" s="325">
        <v>71008.400000000023</v>
      </c>
      <c r="E11" s="326">
        <v>57973.93</v>
      </c>
      <c r="F11" s="334">
        <v>18830.2</v>
      </c>
      <c r="G11" s="334">
        <v>0</v>
      </c>
      <c r="H11" s="326">
        <v>0</v>
      </c>
      <c r="I11" s="365">
        <v>0</v>
      </c>
      <c r="J11" s="366"/>
      <c r="K11" s="365">
        <v>0</v>
      </c>
      <c r="L11" s="365">
        <v>0</v>
      </c>
      <c r="M11" s="360">
        <f t="shared" ca="1" si="51"/>
        <v>122092.09599999785</v>
      </c>
      <c r="N11" s="361">
        <f>SUMIF(CLIN!$C$7:$C$501,'Summary sales'!$A11,CLIN!$J$7:$J$501)</f>
        <v>853.17999999993481</v>
      </c>
      <c r="O11" s="367">
        <f>SUMIF(BI!$B$7:$B$500,'Summary sales'!$A11,BI!$J$7:$J$500)</f>
        <v>491.25</v>
      </c>
      <c r="P11" s="367">
        <f>SUMIF(MKG!$B$7:$B$500,'Summary sales'!$A11,MKG!$J$7:$J$500)</f>
        <v>602.90000000037253</v>
      </c>
      <c r="Q11" s="361">
        <f>SUMIF(STM!$B$7:$B$500,'Summary sales'!$A11,STM!$J$7:$J$500)</f>
        <v>0</v>
      </c>
      <c r="R11" s="367">
        <f>SUMIF(OAJ!$B$7:$B$500,'Summary sales'!$A11,OAJ!$J$7:$J$500)</f>
        <v>466.96999999997206</v>
      </c>
      <c r="S11" s="367">
        <f>SUMIF(NNI!$B$7:$B$500,'Summary sales'!$A11,NNI!$J$7:$J$500)</f>
        <v>1767.8799999998882</v>
      </c>
      <c r="T11" s="367">
        <f>SUMIF(SHB!$B$7:$B$499,'Summary sales'!$A11,SHB!$J$7:$J$499)</f>
        <v>500.67999999999302</v>
      </c>
      <c r="U11" s="367">
        <f>SUMIF(GTL!$B$7:$B$500,'Summary sales'!$A11,GTL!$J$7:$J$500)</f>
        <v>699.83000000007451</v>
      </c>
      <c r="V11" s="367">
        <f>SUMIF(TWK!$B$7:$B$500,'Summary sales'!$A11,TWK!$J$7:$J$500)</f>
        <v>481.90000000002328</v>
      </c>
      <c r="W11" s="361">
        <f>SUMIF(BYC!$B$7:$B$500,'Summary sales'!$A11,BYC!$J$7:$J$500)</f>
        <v>0</v>
      </c>
      <c r="X11" s="367">
        <f ca="1">SUMIF(GFIR!$B$7:$B$37,'Summary sales'!$A11,GFIR!$J$7:$J$37)+SUMIF(GFIR2!$B$7:$B$31,'Summary sales'!$A11,GFIR2!$J$7:$J$30)</f>
        <v>5133.9500000001863</v>
      </c>
      <c r="Y11" s="367">
        <f>SUMIF(SARIMURNI!$B$7:$B$501,'Summary sales'!$A11,SARIMURNI!$J$7:$J$501)</f>
        <v>270.81999999994878</v>
      </c>
      <c r="Z11" s="367">
        <f>SUMIF(TOI!$B$7:$B$500,'Summary sales'!$A11,TOI!$J$7:$J$500)</f>
        <v>0</v>
      </c>
      <c r="AA11" s="361">
        <f>SUMIF(HLI!$B$7:$B$499,'Summary sales'!$A11,HLI!$J$7:$J$499)</f>
        <v>2489.9400000000605</v>
      </c>
      <c r="AB11" s="367">
        <f>SUMIF(CERES!$B$7:$B$500,'Summary sales'!$A11,CERES!$J$7:$J$500)</f>
        <v>5069.1399999998976</v>
      </c>
      <c r="AC11" s="367">
        <f>SUMIF(ALT!$B$7:$B$126,'Summary sales'!$A11,ALT!$L$7:$L$126)</f>
        <v>0</v>
      </c>
      <c r="AD11" s="361">
        <f>SUMIF(UJL!$B$8:$B$99,'Summary sales'!$A11,UJL!$O$8:$O$99)</f>
        <v>0</v>
      </c>
      <c r="AE11" s="361">
        <f ca="1">SUMIF(IDP!$B$7:$B$134,'Summary sales'!$A11,IDP!$O$7:$O$133)</f>
        <v>0</v>
      </c>
      <c r="AF11" s="361">
        <f>SUMIF(FSI!$B$7:$B$500,'Summary sales'!$A11,FSI!$J$7:$J$500)</f>
        <v>0</v>
      </c>
      <c r="AG11" s="367">
        <f>SUMIF(PSD!$B$7:$B$500,'Summary sales'!$A11,PSD!$K$7:$K$500)</f>
        <v>0</v>
      </c>
      <c r="AH11" s="367">
        <f>SUMIF(EBM!$B$7:$B$500,'Summary sales'!$A11,EBM!$J$7:$J$500)</f>
        <v>65.006000000008498</v>
      </c>
      <c r="AI11" s="361">
        <f>SUMIF(CISF!$B$7:$B$500,'Summary sales'!$A11,CISF!$J$7:$J$500)</f>
        <v>116.1999999997206</v>
      </c>
      <c r="AJ11" s="361">
        <f>SUMIF(KGM!$B$5:$B$470,'Summary sales'!$A11,KGM!$O$5:$O$470)</f>
        <v>0</v>
      </c>
      <c r="AK11" s="361">
        <f>SUMIF(PUJ!$B$7:$B$500,'Summary sales'!$A11,PUJ!$J$7:$J$500)</f>
        <v>0</v>
      </c>
      <c r="AL11" s="361">
        <f>SUMIF(TORABIKACIKUPA!$B$7:$B$493,'Summary sales'!$A11,TORABIKACIKUPA!$L$7:$L$493)</f>
        <v>0</v>
      </c>
      <c r="AM11" s="361">
        <f>SUMIF(TORABIKAHF!$B$7:$B$504,'Summary sales'!$A11,TORABIKAHF!$L$7:$L$504)</f>
        <v>0</v>
      </c>
      <c r="AN11" s="361">
        <f>SUMIF(TORABIKAIC!$B$7:$B$492,'Summary sales'!$A11,TORABIKAIC!$L$7:$L$492)</f>
        <v>0</v>
      </c>
      <c r="AO11" s="361">
        <f>SUMIF(KALBEE!$B$7:$B$501,'Summary sales'!$A11,KALBEE!$J$7:$J$501)</f>
        <v>0</v>
      </c>
      <c r="AP11" s="361">
        <f>SUMIF(TOYOBO!$B$7:$B$479,'Summary sales'!$A11,TOYOBO!$O$7:$O$479)</f>
        <v>0</v>
      </c>
      <c r="AQ11" s="361">
        <f>SUMIF(SWS!$B$7:$B$483,'Summary sales'!$A11,SWS!$P$7:$P$483)</f>
        <v>0</v>
      </c>
      <c r="AR11" s="361">
        <f>SUMIF(KSN!$B$7:$B$483,'Summary sales'!$A11,KSN!$J$7:$J$483)</f>
        <v>1560.1000000000058</v>
      </c>
      <c r="AS11" s="361">
        <f>SUMIF(UMI!$B$7:$B$500,'Summary sales'!$A11,UMI!$J$7:$J$500)</f>
        <v>8525.987999998033</v>
      </c>
      <c r="AT11" s="361">
        <f>SUMIF(IPT!$B$7:$B$500,'Summary sales'!$A11,IPT!$J$7:$J$500)</f>
        <v>1734.8499999996275</v>
      </c>
      <c r="AU11" s="361">
        <f>SUMIF(KBRU!$B$7:$B$500,'Summary sales'!$A11,KBRU!$J$7:$J$500)</f>
        <v>0</v>
      </c>
      <c r="AV11" s="361">
        <f>SUMIF(AMI!$B$7:$B$499,'Summary sales'!$A11,AMI!$J$7:$J$499)</f>
        <v>673.71999999973923</v>
      </c>
      <c r="AW11" s="361">
        <f>SUMIF(KA!$B$7:$B$500,'Summary sales'!$A11,KA!$J$7:$J$500)</f>
        <v>0</v>
      </c>
      <c r="AX11" s="361">
        <f>SUMIF(KTN!$B$7:$B$500,'Summary sales'!$A11,KTN!$J$7:$J$500)</f>
        <v>1321.5700000000652</v>
      </c>
      <c r="AY11" s="361">
        <f>SUMIF(TOMIMOTO!$B$7:$B$500,'Summary sales'!$A11,TOMIMOTO!$J$7:$J$500)</f>
        <v>2182.2700000000186</v>
      </c>
      <c r="AZ11" s="361">
        <f>SUMIF(NIAGAGARAM!$B$7:$B$500,'Summary sales'!$A11,NIAGAGARAM!$J$7:$J$500)</f>
        <v>1.4000000000232831</v>
      </c>
      <c r="BA11" s="361">
        <f>SUMIF('PCI84'!$B$7:$B$500,'Summary sales'!$A11,'PCI84'!$J$7:$J$500)</f>
        <v>8372.2999999998137</v>
      </c>
      <c r="BB11" s="361">
        <f>SUMIF(PCIM!$B$7:$B$500,'Summary sales'!$A11,PCIM!$J$7:$J$500)</f>
        <v>2093.9599999999627</v>
      </c>
      <c r="BC11" s="361">
        <f>SUMIF(INDOFOOD!$B$7:$B$500,'Summary sales'!$A11,INDOFOOD!$J$7:$J$500)</f>
        <v>0</v>
      </c>
      <c r="BD11" s="361">
        <f>SUMIF(HCI!$B$7:$B$500,'Summary sales'!$A11,HCI!$J$7:$J$500)</f>
        <v>0</v>
      </c>
      <c r="BE11" s="361">
        <f>SUMIF(DIC!$B$7:$B$499,'Summary sales'!$A11,DIC!$J$7:$J$499)</f>
        <v>0</v>
      </c>
      <c r="BF11" s="361">
        <f>SUMIF(ASAHIMAS!$B$7:$B$499,'Summary sales'!$A11,ASAHIMAS!$J$7:$J$499)</f>
        <v>53605.150000000373</v>
      </c>
      <c r="BG11" s="361">
        <f>SUMIF('ABC KOGEN'!B10:B40,'Summary sales'!$A11,'ABC KOGEN'!J10:J40)</f>
        <v>7389.5400000000373</v>
      </c>
      <c r="BH11" s="361">
        <f>SUMIF(ADP!$B$7:$B$499,'Summary sales'!$A11,ADP!$J$7:$J$499)</f>
        <v>0</v>
      </c>
      <c r="BI11" s="361">
        <f>SUMIF(Tongtji!$B$8:$B$501,'Summary sales'!$A11,Tongtji!$J$8:$J$501)</f>
        <v>0</v>
      </c>
      <c r="BJ11" s="361">
        <f>SUMIF(CITYMALL!$B$7:$B$500,'Summary sales'!$A11,CITYMALL!$K$7:$K$500)</f>
        <v>0</v>
      </c>
      <c r="BK11" s="361">
        <f>SUMIF(PERHUTANI!$B$7:$B$500,'Summary sales'!$A11,PERHUTANI!$J$7:$J$500)</f>
        <v>0</v>
      </c>
      <c r="BL11" s="361">
        <f>SUMIF(PA!$B$7:$B$500,'Summary sales'!$A11,PA!$J$7:$J$500)</f>
        <v>662.31000000005588</v>
      </c>
      <c r="BM11" s="361">
        <f>SUMIF(RPI!$B$7:$B$500,'Summary sales'!$A11,RPI!$J$7:$J$500)</f>
        <v>6018.9599999999627</v>
      </c>
      <c r="BN11" s="361">
        <f>SUMIF(RB!$B$7:$B$500,'Summary sales'!$A11,RB!$J$7:$J$500)</f>
        <v>3406.1000000000931</v>
      </c>
      <c r="BO11" s="361">
        <f>SUMIF(GFATOM!$B$7:$B$500,'Summary sales'!$A11,GFATOM!$J$7:$J$500)</f>
        <v>0</v>
      </c>
      <c r="BP11" s="361">
        <f>SUMIF(GFKULIT!$B$7:$B$500,'Summary sales'!$A11,GFKULIT!$J$7:$J$500)</f>
        <v>997.07400000002235</v>
      </c>
      <c r="BQ11" s="361">
        <f>SUMIF(SPJES!$C$7:$C$523,'Summary sales'!$A11,SPJES!$P$7:$P$523)</f>
        <v>0</v>
      </c>
      <c r="BR11" s="361">
        <f>SUMIF(HSK!$B$7:$B$500,'Summary sales'!$A11,HSK!$J$7:$J$500)</f>
        <v>152.00399999972433</v>
      </c>
      <c r="BS11" s="361">
        <f>SUMIF(SDM!$B$7:$B$500,'Summary sales'!$A11,SDM!$J$7:$J$500)</f>
        <v>0</v>
      </c>
      <c r="BT11" s="361">
        <f>SUMIF(CCS!$B$7:$B$500,'Summary sales'!$A11,CCS!$J$7:$J$500)</f>
        <v>0</v>
      </c>
      <c r="BU11" s="361">
        <f>SUMIF(JARGAS!$B$7:$B$500,'Summary sales'!$A11,JARGAS!$J$7:$J$500)</f>
        <v>1551.6639999999898</v>
      </c>
      <c r="BV11" s="361">
        <f>SUMIF(SBI!$B$7:$B$500,'Summary sales'!$A11,SBI!$J$7:$J$500)</f>
        <v>2833.4900000002235</v>
      </c>
      <c r="BW11" s="361">
        <f>SUMIF(SPGLOBAL!$B$7:$B$542,'Summary sales'!$A11,SPGLOBAL!$M$7:$M$542)</f>
        <v>0</v>
      </c>
    </row>
    <row r="12" spans="1:75">
      <c r="A12" s="327">
        <f t="shared" si="53"/>
        <v>46027</v>
      </c>
      <c r="B12" s="328">
        <f t="shared" ca="1" si="54"/>
        <v>1.3687822741271638</v>
      </c>
      <c r="C12" s="329">
        <f t="shared" si="52"/>
        <v>131912.94</v>
      </c>
      <c r="D12" s="330">
        <v>65333.919999999998</v>
      </c>
      <c r="E12" s="331">
        <v>45650.86</v>
      </c>
      <c r="F12" s="331">
        <v>20928.16</v>
      </c>
      <c r="G12" s="331">
        <v>0</v>
      </c>
      <c r="H12" s="331">
        <v>0</v>
      </c>
      <c r="I12" s="362">
        <v>0</v>
      </c>
      <c r="J12" s="331"/>
      <c r="K12" s="362">
        <v>0</v>
      </c>
      <c r="L12" s="362">
        <v>0</v>
      </c>
      <c r="M12" s="363">
        <f t="shared" ca="1" si="51"/>
        <v>180560.09400000013</v>
      </c>
      <c r="N12" s="364">
        <f>SUMIF(CLIN!$C$7:$C$501,'Summary sales'!$A12,CLIN!$J$7:$J$501)</f>
        <v>936.03000000002794</v>
      </c>
      <c r="O12" s="364">
        <f>SUMIF(BI!$B$7:$B$500,'Summary sales'!$A12,BI!$J$7:$J$500)</f>
        <v>2960.980000000447</v>
      </c>
      <c r="P12" s="364">
        <f>SUMIF(MKG!$B$7:$B$500,'Summary sales'!$A12,MKG!$J$7:$J$500)</f>
        <v>1054.5</v>
      </c>
      <c r="Q12" s="364">
        <f>SUMIF(STM!$B$7:$B$500,'Summary sales'!$A12,STM!$J$7:$J$500)</f>
        <v>0</v>
      </c>
      <c r="R12" s="364">
        <f>SUMIF(OAJ!$B$7:$B$500,'Summary sales'!$A12,OAJ!$J$7:$J$500)</f>
        <v>662.63000000000466</v>
      </c>
      <c r="S12" s="364">
        <f>SUMIF(NNI!$B$7:$B$500,'Summary sales'!$A12,NNI!$J$7:$J$500)</f>
        <v>1819.1900000004098</v>
      </c>
      <c r="T12" s="364">
        <f>SUMIF(SHB!$B$7:$B$499,'Summary sales'!$A12,SHB!$J$7:$J$499)</f>
        <v>529.3300000000163</v>
      </c>
      <c r="U12" s="364">
        <f>SUMIF(GTL!$B$7:$B$500,'Summary sales'!$A12,GTL!$J$7:$J$500)</f>
        <v>961.54999999993015</v>
      </c>
      <c r="V12" s="364">
        <f>SUMIF(TWK!$B$7:$B$500,'Summary sales'!$A12,TWK!$J$7:$J$500)</f>
        <v>674.77000000001863</v>
      </c>
      <c r="W12" s="364">
        <f>SUMIF(BYC!$B$7:$B$500,'Summary sales'!$A12,BYC!$J$7:$J$500)</f>
        <v>5899.5</v>
      </c>
      <c r="X12" s="364">
        <f ca="1">SUMIF(GFIR!$B$7:$B$37,'Summary sales'!$A12,GFIR!$J$7:$J$37)+SUMIF(GFIR2!$B$7:$B$31,'Summary sales'!$A12,GFIR2!$J$7:$J$30)</f>
        <v>5656.9500000001863</v>
      </c>
      <c r="Y12" s="364">
        <f>SUMIF(SARIMURNI!$B$7:$B$501,'Summary sales'!$A12,SARIMURNI!$J$7:$J$501)</f>
        <v>2841.5600000000559</v>
      </c>
      <c r="Z12" s="364">
        <f>SUMIF(TOI!$B$7:$B$500,'Summary sales'!$A12,TOI!$J$7:$J$500)</f>
        <v>0</v>
      </c>
      <c r="AA12" s="364">
        <f>SUMIF(HLI!$B$7:$B$499,'Summary sales'!$A12,HLI!$J$7:$J$499)</f>
        <v>2483.8099999999395</v>
      </c>
      <c r="AB12" s="364">
        <f>SUMIF(CERES!$B$7:$B$500,'Summary sales'!$A12,CERES!$J$7:$J$500)</f>
        <v>8675.5100000000093</v>
      </c>
      <c r="AC12" s="364">
        <f>SUMIF(ALT!$B$7:$B$126,'Summary sales'!$A12,ALT!$L$7:$L$126)</f>
        <v>1389.4309999999823</v>
      </c>
      <c r="AD12" s="364">
        <f>SUMIF(UJL!$B$8:$B$99,'Summary sales'!$A12,UJL!$O$8:$O$99)</f>
        <v>0</v>
      </c>
      <c r="AE12" s="364">
        <f ca="1">SUMIF(IDP!$B$7:$B$134,'Summary sales'!$A12,IDP!$O$7:$O$133)</f>
        <v>2482.48</v>
      </c>
      <c r="AF12" s="364">
        <f>SUMIF(FSI!$B$7:$B$500,'Summary sales'!$A12,FSI!$J$7:$J$500)</f>
        <v>82.80000000000291</v>
      </c>
      <c r="AG12" s="364">
        <f>SUMIF(PSD!$B$7:$B$500,'Summary sales'!$A12,PSD!$K$7:$K$500)</f>
        <v>0</v>
      </c>
      <c r="AH12" s="364">
        <f>SUMIF(EBM!$B$7:$B$500,'Summary sales'!$A12,EBM!$J$7:$J$500)</f>
        <v>53.115999999994528</v>
      </c>
      <c r="AI12" s="364">
        <f>SUMIF(CISF!$B$7:$B$500,'Summary sales'!$A12,CISF!$J$7:$J$500)</f>
        <v>3219.9000000003725</v>
      </c>
      <c r="AJ12" s="364">
        <f>SUMIF(KGM!$B$5:$B$470,'Summary sales'!$A12,KGM!$O$5:$O$470)</f>
        <v>0</v>
      </c>
      <c r="AK12" s="364">
        <f>SUMIF(PUJ!$B$7:$B$500,'Summary sales'!$A12,PUJ!$J$7:$J$500)</f>
        <v>2582.2000000001863</v>
      </c>
      <c r="AL12" s="364">
        <f>SUMIF(TORABIKACIKUPA!$B$7:$B$493,'Summary sales'!$A12,TORABIKACIKUPA!$L$7:$L$493)</f>
        <v>0</v>
      </c>
      <c r="AM12" s="364">
        <f>SUMIF(TORABIKAHF!$B$7:$B$504,'Summary sales'!$A12,TORABIKAHF!$L$7:$L$504)</f>
        <v>0</v>
      </c>
      <c r="AN12" s="364">
        <f>SUMIF(TORABIKAIC!$B$7:$B$492,'Summary sales'!$A12,TORABIKAIC!$L$7:$L$492)</f>
        <v>0</v>
      </c>
      <c r="AO12" s="364">
        <f>SUMIF(KALBEE!$B$7:$B$501,'Summary sales'!$A12,KALBEE!$J$7:$J$501)</f>
        <v>0</v>
      </c>
      <c r="AP12" s="364">
        <f>SUMIF(TOYOBO!$B$7:$B$479,'Summary sales'!$A12,TOYOBO!$O$7:$O$479)</f>
        <v>0</v>
      </c>
      <c r="AQ12" s="364">
        <f>SUMIF(SWS!$B$7:$B$483,'Summary sales'!$A12,SWS!$P$7:$P$483)</f>
        <v>0</v>
      </c>
      <c r="AR12" s="364">
        <f>SUMIF(KSN!$B$7:$B$483,'Summary sales'!$A12,KSN!$J$7:$J$483)</f>
        <v>5731.4499999999825</v>
      </c>
      <c r="AS12" s="364">
        <f>SUMIF(UMI!$B$7:$B$500,'Summary sales'!$A12,UMI!$J$7:$J$500)</f>
        <v>15201.370999999344</v>
      </c>
      <c r="AT12" s="364">
        <f>SUMIF(IPT!$B$7:$B$500,'Summary sales'!$A12,IPT!$J$7:$J$500)</f>
        <v>1618.839999999851</v>
      </c>
      <c r="AU12" s="364">
        <f>SUMIF(KBRU!$B$7:$B$500,'Summary sales'!$A12,KBRU!$J$7:$J$500)</f>
        <v>731.31999999994878</v>
      </c>
      <c r="AV12" s="364">
        <f>SUMIF(AMI!$B$7:$B$499,'Summary sales'!$A12,AMI!$J$7:$J$499)</f>
        <v>6926.4599999999627</v>
      </c>
      <c r="AW12" s="364">
        <f>SUMIF(KA!$B$7:$B$500,'Summary sales'!$A12,KA!$J$7:$J$500)</f>
        <v>2031.6199999999953</v>
      </c>
      <c r="AX12" s="364">
        <f>SUMIF(KTN!$B$7:$B$500,'Summary sales'!$A12,KTN!$J$7:$J$500)</f>
        <v>1204.4199999999255</v>
      </c>
      <c r="AY12" s="364">
        <f>SUMIF(TOMIMOTO!$B$7:$B$500,'Summary sales'!$A12,TOMIMOTO!$J$7:$J$500)</f>
        <v>1877.1300000000047</v>
      </c>
      <c r="AZ12" s="364">
        <f>SUMIF(NIAGAGARAM!$B$7:$B$500,'Summary sales'!$A12,NIAGAGARAM!$J$7:$J$500)</f>
        <v>518.04999999998836</v>
      </c>
      <c r="BA12" s="364">
        <f>SUMIF('PCI84'!$B$7:$B$500,'Summary sales'!$A12,'PCI84'!$J$7:$J$500)</f>
        <v>8344.660000000149</v>
      </c>
      <c r="BB12" s="364">
        <f>SUMIF(PCIM!$B$7:$B$500,'Summary sales'!$A12,PCIM!$J$7:$J$500)</f>
        <v>1948.5900000000838</v>
      </c>
      <c r="BC12" s="364">
        <f>SUMIF(INDOFOOD!$B$7:$B$500,'Summary sales'!$A12,INDOFOOD!$J$7:$J$500)</f>
        <v>3544.7700000000186</v>
      </c>
      <c r="BD12" s="364">
        <f>SUMIF(HCI!$B$7:$B$500,'Summary sales'!$A12,HCI!$J$7:$J$500)</f>
        <v>1629.7800000000279</v>
      </c>
      <c r="BE12" s="364">
        <f>SUMIF(DIC!$B$7:$B$499,'Summary sales'!$A12,DIC!$J$7:$J$499)</f>
        <v>0</v>
      </c>
      <c r="BF12" s="364">
        <f>SUMIF(ASAHIMAS!$B$7:$B$499,'Summary sales'!$A12,ASAHIMAS!$J$7:$J$499)</f>
        <v>55021.849999999627</v>
      </c>
      <c r="BG12" s="364">
        <f>SUMIF('ABC KOGEN'!B11:B41,'Summary sales'!$A12,'ABC KOGEN'!J11:J41)</f>
        <v>1815.8999999999069</v>
      </c>
      <c r="BH12" s="364">
        <f>SUMIF(ADP!$B$7:$B$499,'Summary sales'!$A12,ADP!$J$7:$J$499)</f>
        <v>26.120000000000005</v>
      </c>
      <c r="BI12" s="364">
        <f>SUMIF(Tongtji!$B$8:$B$501,'Summary sales'!$A12,Tongtji!$J$8:$J$501)</f>
        <v>2674.6699999999255</v>
      </c>
      <c r="BJ12" s="364">
        <f>SUMIF(CITYMALL!$B$7:$B$500,'Summary sales'!$A12,CITYMALL!$K$7:$K$500)</f>
        <v>0</v>
      </c>
      <c r="BK12" s="364">
        <f>SUMIF(PERHUTANI!$B$7:$B$500,'Summary sales'!$A12,PERHUTANI!$J$7:$J$500)</f>
        <v>0</v>
      </c>
      <c r="BL12" s="364">
        <f>SUMIF(PA!$B$7:$B$500,'Summary sales'!$A12,PA!$J$7:$J$500)</f>
        <v>867.44999999995343</v>
      </c>
      <c r="BM12" s="364">
        <f>SUMIF(RPI!$B$7:$B$500,'Summary sales'!$A12,RPI!$J$7:$J$500)</f>
        <v>6331.9099999996834</v>
      </c>
      <c r="BN12" s="364">
        <f>SUMIF(RB!$B$7:$B$500,'Summary sales'!$A12,RB!$J$7:$J$500)</f>
        <v>3265.5800000000745</v>
      </c>
      <c r="BO12" s="364">
        <f>SUMIF(GFATOM!$B$7:$B$500,'Summary sales'!$A12,GFATOM!$J$7:$J$500)</f>
        <v>2064.8200000000652</v>
      </c>
      <c r="BP12" s="364">
        <f>SUMIF(GFKULIT!$B$7:$B$500,'Summary sales'!$A12,GFKULIT!$J$7:$J$500)</f>
        <v>1618.7750000000233</v>
      </c>
      <c r="BQ12" s="364">
        <f>SUMIF(SPJES!$C$7:$C$523,'Summary sales'!$A12,SPJES!$P$7:$P$523)</f>
        <v>0</v>
      </c>
      <c r="BR12" s="364">
        <f>SUMIF(HSK!$B$7:$B$500,'Summary sales'!$A12,HSK!$J$7:$J$500)</f>
        <v>3782.1129999998957</v>
      </c>
      <c r="BS12" s="364">
        <f>SUMIF(SDM!$B$7:$B$500,'Summary sales'!$A12,SDM!$J$7:$J$500)</f>
        <v>816.06000000005588</v>
      </c>
      <c r="BT12" s="364">
        <f>SUMIF(CCS!$B$7:$B$500,'Summary sales'!$A12,CCS!$J$7:$J$500)</f>
        <v>0</v>
      </c>
      <c r="BU12" s="364">
        <f>SUMIF(JARGAS!$B$7:$B$500,'Summary sales'!$A12,JARGAS!$J$7:$J$500)</f>
        <v>1603.8580000000075</v>
      </c>
      <c r="BV12" s="364">
        <f>SUMIF(SBI!$B$7:$B$500,'Summary sales'!$A12,SBI!$J$7:$J$500)</f>
        <v>4396.2900000000373</v>
      </c>
      <c r="BW12" s="364">
        <f>SUMIF(SPGLOBAL!$B$7:$B$542,'Summary sales'!$A12,SPGLOBAL!$M$7:$M$542)</f>
        <v>0</v>
      </c>
    </row>
    <row r="13" spans="1:75">
      <c r="A13" s="322">
        <f t="shared" si="53"/>
        <v>46028</v>
      </c>
      <c r="B13" s="332">
        <f t="shared" ca="1" si="54"/>
        <v>1.222819879074305</v>
      </c>
      <c r="C13" s="333">
        <f t="shared" si="52"/>
        <v>141478.62</v>
      </c>
      <c r="D13" s="325">
        <v>70450.42</v>
      </c>
      <c r="E13" s="326">
        <v>46014.1</v>
      </c>
      <c r="F13" s="334">
        <v>25014.1</v>
      </c>
      <c r="G13" s="334">
        <v>0</v>
      </c>
      <c r="H13" s="326">
        <v>0</v>
      </c>
      <c r="I13" s="365">
        <v>0</v>
      </c>
      <c r="J13" s="366"/>
      <c r="K13" s="365">
        <v>0</v>
      </c>
      <c r="L13" s="365">
        <v>0</v>
      </c>
      <c r="M13" s="360">
        <f t="shared" ca="1" si="51"/>
        <v>173002.86899999954</v>
      </c>
      <c r="N13" s="361">
        <f>SUMIF(CLIN!$C$7:$C$501,'Summary sales'!$A13,CLIN!$J$7:$J$501)</f>
        <v>1078.4300000001676</v>
      </c>
      <c r="O13" s="367">
        <f>SUMIF(BI!$B$7:$B$500,'Summary sales'!$A13,BI!$J$7:$J$500)</f>
        <v>2619.8499999996275</v>
      </c>
      <c r="P13" s="367">
        <f>SUMIF(MKG!$B$7:$B$500,'Summary sales'!$A13,MKG!$J$7:$J$500)</f>
        <v>1004.5599999995902</v>
      </c>
      <c r="Q13" s="361">
        <f>SUMIF(STM!$B$7:$B$500,'Summary sales'!$A13,STM!$J$7:$J$500)</f>
        <v>2711.1299999998882</v>
      </c>
      <c r="R13" s="367">
        <f>SUMIF(OAJ!$B$7:$B$500,'Summary sales'!$A13,OAJ!$J$7:$J$500)</f>
        <v>715.29999999993015</v>
      </c>
      <c r="S13" s="367">
        <f>SUMIF(NNI!$B$7:$B$500,'Summary sales'!$A13,NNI!$J$7:$J$500)</f>
        <v>1677.4499999992549</v>
      </c>
      <c r="T13" s="367">
        <f>SUMIF(SHB!$B$7:$B$499,'Summary sales'!$A13,SHB!$J$7:$J$499)</f>
        <v>621.22000000000116</v>
      </c>
      <c r="U13" s="367">
        <f>SUMIF(GTL!$B$7:$B$500,'Summary sales'!$A13,GTL!$J$7:$J$500)</f>
        <v>974.47999999998137</v>
      </c>
      <c r="V13" s="367">
        <f>SUMIF(TWK!$B$7:$B$500,'Summary sales'!$A13,TWK!$J$7:$J$500)</f>
        <v>681.94000000006054</v>
      </c>
      <c r="W13" s="361">
        <f>SUMIF(BYC!$B$7:$B$500,'Summary sales'!$A13,BYC!$J$7:$J$500)</f>
        <v>5962.3499999996275</v>
      </c>
      <c r="X13" s="367">
        <f ca="1">SUMIF(GFIR!$B$7:$B$37,'Summary sales'!$A13,GFIR!$J$7:$J$37)+SUMIF(GFIR2!$B$7:$B$31,'Summary sales'!$A13,GFIR2!$J$7:$J$30)</f>
        <v>5585.1499999999069</v>
      </c>
      <c r="Y13" s="367">
        <f>SUMIF(SARIMURNI!$B$7:$B$501,'Summary sales'!$A13,SARIMURNI!$J$7:$J$501)</f>
        <v>2640.4499999999534</v>
      </c>
      <c r="Z13" s="367">
        <f>SUMIF(TOI!$B$7:$B$500,'Summary sales'!$A13,TOI!$J$7:$J$500)</f>
        <v>0</v>
      </c>
      <c r="AA13" s="361">
        <f>SUMIF(HLI!$B$7:$B$499,'Summary sales'!$A13,HLI!$J$7:$J$499)</f>
        <v>2491.0100000000093</v>
      </c>
      <c r="AB13" s="367">
        <f>SUMIF(CERES!$B$7:$B$500,'Summary sales'!$A13,CERES!$J$7:$J$500)</f>
        <v>8594.8400000000838</v>
      </c>
      <c r="AC13" s="367">
        <f>SUMIF(ALT!$B$7:$B$126,'Summary sales'!$A13,ALT!$L$7:$L$126)</f>
        <v>717.90300000004936</v>
      </c>
      <c r="AD13" s="361">
        <f>SUMIF(UJL!$B$8:$B$99,'Summary sales'!$A13,UJL!$O$8:$O$99)</f>
        <v>0</v>
      </c>
      <c r="AE13" s="361">
        <f ca="1">SUMIF(IDP!$B$7:$B$134,'Summary sales'!$A13,IDP!$O$7:$O$133)</f>
        <v>5565.96</v>
      </c>
      <c r="AF13" s="361">
        <f>SUMIF(FSI!$B$7:$B$500,'Summary sales'!$A13,FSI!$J$7:$J$500)</f>
        <v>104.09999999999127</v>
      </c>
      <c r="AG13" s="367">
        <f>SUMIF(PSD!$B$7:$B$500,'Summary sales'!$A13,PSD!$K$7:$K$500)</f>
        <v>0</v>
      </c>
      <c r="AH13" s="367">
        <f>SUMIF(EBM!$B$7:$B$500,'Summary sales'!$A13,EBM!$J$7:$J$500)</f>
        <v>65.914999999993597</v>
      </c>
      <c r="AI13" s="361">
        <f>SUMIF(CISF!$B$7:$B$500,'Summary sales'!$A13,CISF!$J$7:$J$500)</f>
        <v>3472.7999999998137</v>
      </c>
      <c r="AJ13" s="361">
        <f>SUMIF(KGM!$B$5:$B$470,'Summary sales'!$A13,KGM!$O$5:$O$470)</f>
        <v>0</v>
      </c>
      <c r="AK13" s="361">
        <f>SUMIF(PUJ!$B$7:$B$500,'Summary sales'!$A13,PUJ!$J$7:$J$500)</f>
        <v>2530.5</v>
      </c>
      <c r="AL13" s="361">
        <f>SUMIF(TORABIKACIKUPA!$B$7:$B$493,'Summary sales'!$A13,TORABIKACIKUPA!$L$7:$L$493)</f>
        <v>0</v>
      </c>
      <c r="AM13" s="361">
        <f>SUMIF(TORABIKAHF!$B$7:$B$504,'Summary sales'!$A13,TORABIKAHF!$L$7:$L$504)</f>
        <v>0</v>
      </c>
      <c r="AN13" s="361">
        <f>SUMIF(TORABIKAIC!$B$7:$B$492,'Summary sales'!$A13,TORABIKAIC!$L$7:$L$492)</f>
        <v>0</v>
      </c>
      <c r="AO13" s="361">
        <f>SUMIF(KALBEE!$B$7:$B$501,'Summary sales'!$A13,KALBEE!$J$7:$J$501)</f>
        <v>0</v>
      </c>
      <c r="AP13" s="361">
        <f>SUMIF(TOYOBO!$B$7:$B$479,'Summary sales'!$A13,TOYOBO!$O$7:$O$479)</f>
        <v>0</v>
      </c>
      <c r="AQ13" s="361">
        <f>SUMIF(SWS!$B$7:$B$483,'Summary sales'!$A13,SWS!$P$7:$P$483)</f>
        <v>0</v>
      </c>
      <c r="AR13" s="361">
        <f>SUMIF(KSN!$B$7:$B$483,'Summary sales'!$A13,KSN!$J$7:$J$483)</f>
        <v>7996.7000000000116</v>
      </c>
      <c r="AS13" s="361">
        <f>SUMIF(UMI!$B$7:$B$500,'Summary sales'!$A13,UMI!$J$7:$J$500)</f>
        <v>16975.240000002086</v>
      </c>
      <c r="AT13" s="361">
        <f>SUMIF(IPT!$B$7:$B$500,'Summary sales'!$A13,IPT!$J$7:$J$500)</f>
        <v>1745.910000000149</v>
      </c>
      <c r="AU13" s="361">
        <f>SUMIF(KBRU!$B$7:$B$500,'Summary sales'!$A13,KBRU!$J$7:$J$500)</f>
        <v>1010</v>
      </c>
      <c r="AV13" s="361">
        <f>SUMIF(AMI!$B$7:$B$499,'Summary sales'!$A13,AMI!$J$7:$J$499)</f>
        <v>7874.7800000002608</v>
      </c>
      <c r="AW13" s="361">
        <f>SUMIF(KA!$B$7:$B$500,'Summary sales'!$A13,KA!$J$7:$J$500)</f>
        <v>3613.4499999999534</v>
      </c>
      <c r="AX13" s="361">
        <f>SUMIF(KTN!$B$7:$B$500,'Summary sales'!$A13,KTN!$J$7:$J$500)</f>
        <v>1079.4899999999907</v>
      </c>
      <c r="AY13" s="361">
        <f>SUMIF(TOMIMOTO!$B$7:$B$500,'Summary sales'!$A13,TOMIMOTO!$J$7:$J$500)</f>
        <v>2200.0999999999767</v>
      </c>
      <c r="AZ13" s="361">
        <f>SUMIF(NIAGAGARAM!$B$7:$B$500,'Summary sales'!$A13,NIAGAGARAM!$J$7:$J$500)</f>
        <v>539.11999999999534</v>
      </c>
      <c r="BA13" s="361">
        <f>SUMIF('PCI84'!$B$7:$B$500,'Summary sales'!$A13,'PCI84'!$J$7:$J$500)</f>
        <v>8641.8799999998882</v>
      </c>
      <c r="BB13" s="361">
        <f>SUMIF(PCIM!$B$7:$B$500,'Summary sales'!$A13,PCIM!$J$7:$J$500)</f>
        <v>2625.5699999998324</v>
      </c>
      <c r="BC13" s="361">
        <f>SUMIF(INDOFOOD!$B$7:$B$500,'Summary sales'!$A13,INDOFOOD!$J$7:$J$500)</f>
        <v>4422.4099999996834</v>
      </c>
      <c r="BD13" s="361">
        <f>SUMIF(HCI!$B$7:$B$500,'Summary sales'!$A13,HCI!$J$7:$J$500)</f>
        <v>2814.0799999999581</v>
      </c>
      <c r="BE13" s="361">
        <f>SUMIF(DIC!$B$7:$B$499,'Summary sales'!$A13,DIC!$J$7:$J$499)</f>
        <v>3417.9199999999255</v>
      </c>
      <c r="BF13" s="361">
        <f>SUMIF(ASAHIMAS!$B$7:$B$499,'Summary sales'!$A13,ASAHIMAS!$J$7:$J$499)</f>
        <v>36606.550000000279</v>
      </c>
      <c r="BG13" s="361">
        <f>SUMIF('ABC KOGEN'!B12:B42,'Summary sales'!$A13,'ABC KOGEN'!J12:J42)</f>
        <v>1346.6300000001211</v>
      </c>
      <c r="BH13" s="361">
        <f>SUMIF(ADP!$B$7:$B$499,'Summary sales'!$A13,ADP!$J$7:$J$499)</f>
        <v>211.29000000000002</v>
      </c>
      <c r="BI13" s="361">
        <f>SUMIF(Tongtji!$B$8:$B$501,'Summary sales'!$A13,Tongtji!$J$8:$J$501)</f>
        <v>380.83000000007451</v>
      </c>
      <c r="BJ13" s="361">
        <f>SUMIF(CITYMALL!$B$7:$B$500,'Summary sales'!$A13,CITYMALL!$K$7:$K$500)</f>
        <v>0</v>
      </c>
      <c r="BK13" s="361">
        <f>SUMIF(PERHUTANI!$B$7:$B$500,'Summary sales'!$A13,PERHUTANI!$J$7:$J$500)</f>
        <v>0</v>
      </c>
      <c r="BL13" s="361">
        <f>SUMIF(PA!$B$7:$B$500,'Summary sales'!$A13,PA!$J$7:$J$500)</f>
        <v>824.98999999999069</v>
      </c>
      <c r="BM13" s="361">
        <f>SUMIF(RPI!$B$7:$B$500,'Summary sales'!$A13,RPI!$J$7:$J$500)</f>
        <v>372.66000000014901</v>
      </c>
      <c r="BN13" s="361">
        <f>SUMIF(RB!$B$7:$B$500,'Summary sales'!$A13,RB!$J$7:$J$500)</f>
        <v>3359.3799999998882</v>
      </c>
      <c r="BO13" s="361">
        <f>SUMIF(GFATOM!$B$7:$B$500,'Summary sales'!$A13,GFATOM!$J$7:$J$500)</f>
        <v>2968.3299999998417</v>
      </c>
      <c r="BP13" s="361">
        <f>SUMIF(GFKULIT!$B$7:$B$500,'Summary sales'!$A13,GFKULIT!$J$7:$J$500)</f>
        <v>1750.4020000000019</v>
      </c>
      <c r="BQ13" s="361">
        <f>SUMIF(SPJES!$C$7:$C$523,'Summary sales'!$A13,SPJES!$P$7:$P$523)</f>
        <v>0</v>
      </c>
      <c r="BR13" s="361">
        <f>SUMIF(HSK!$B$7:$B$500,'Summary sales'!$A13,HSK!$J$7:$J$500)</f>
        <v>4833.4289999995381</v>
      </c>
      <c r="BS13" s="361">
        <f>SUMIF(SDM!$B$7:$B$500,'Summary sales'!$A13,SDM!$J$7:$J$500)</f>
        <v>1199.9700000002049</v>
      </c>
      <c r="BT13" s="361">
        <f>SUMIF(CCS!$B$7:$B$500,'Summary sales'!$A13,CCS!$J$7:$J$500)</f>
        <v>0</v>
      </c>
      <c r="BU13" s="361">
        <f>SUMIF(JARGAS!$B$7:$B$500,'Summary sales'!$A13,JARGAS!$J$7:$J$500)</f>
        <v>1558.8499999999767</v>
      </c>
      <c r="BV13" s="361">
        <f>SUMIF(SBI!$B$7:$B$500,'Summary sales'!$A13,SBI!$J$7:$J$500)</f>
        <v>2817.5699999998324</v>
      </c>
      <c r="BW13" s="361">
        <f>SUMIF(SPGLOBAL!$B$7:$B$542,'Summary sales'!$A13,SPGLOBAL!$M$7:$M$542)</f>
        <v>0</v>
      </c>
    </row>
    <row r="14" spans="1:75">
      <c r="A14" s="327">
        <f t="shared" si="53"/>
        <v>46029</v>
      </c>
      <c r="B14" s="328">
        <f t="shared" ca="1" si="54"/>
        <v>1.1200536463476793</v>
      </c>
      <c r="C14" s="329">
        <f t="shared" si="52"/>
        <v>155238.9</v>
      </c>
      <c r="D14" s="330">
        <v>71564.37</v>
      </c>
      <c r="E14" s="331">
        <v>47247.08</v>
      </c>
      <c r="F14" s="331">
        <v>21366.55</v>
      </c>
      <c r="G14" s="331">
        <v>10719.99</v>
      </c>
      <c r="H14" s="331">
        <v>0</v>
      </c>
      <c r="I14" s="362">
        <v>4340.91</v>
      </c>
      <c r="J14" s="331"/>
      <c r="K14" s="362">
        <v>0</v>
      </c>
      <c r="L14" s="362">
        <v>0</v>
      </c>
      <c r="M14" s="363">
        <f t="shared" ca="1" si="51"/>
        <v>173875.89600000274</v>
      </c>
      <c r="N14" s="364">
        <f>SUMIF(CLIN!$C$7:$C$501,'Summary sales'!$A14,CLIN!$J$7:$J$501)</f>
        <v>845.35999999986961</v>
      </c>
      <c r="O14" s="364">
        <f>SUMIF(BI!$B$7:$B$500,'Summary sales'!$A14,BI!$J$7:$J$500)</f>
        <v>1929.9000000003725</v>
      </c>
      <c r="P14" s="364">
        <f>SUMIF(MKG!$B$7:$B$500,'Summary sales'!$A14,MKG!$J$7:$J$500)</f>
        <v>1038.3700000001118</v>
      </c>
      <c r="Q14" s="364">
        <f>SUMIF(STM!$B$7:$B$500,'Summary sales'!$A14,STM!$J$7:$J$500)</f>
        <v>3464.4900000002235</v>
      </c>
      <c r="R14" s="364">
        <f>SUMIF(OAJ!$B$7:$B$500,'Summary sales'!$A14,OAJ!$J$7:$J$500)</f>
        <v>690.60999999998603</v>
      </c>
      <c r="S14" s="364">
        <f>SUMIF(NNI!$B$7:$B$500,'Summary sales'!$A14,NNI!$J$7:$J$500)</f>
        <v>6400.25</v>
      </c>
      <c r="T14" s="364">
        <f>SUMIF(SHB!$B$7:$B$499,'Summary sales'!$A14,SHB!$J$7:$J$499)</f>
        <v>630.82000000000698</v>
      </c>
      <c r="U14" s="364">
        <f>SUMIF(GTL!$B$7:$B$500,'Summary sales'!$A14,GTL!$J$7:$J$500)</f>
        <v>1013.6900000000605</v>
      </c>
      <c r="V14" s="364">
        <f>SUMIF(TWK!$B$7:$B$500,'Summary sales'!$A14,TWK!$J$7:$J$500)</f>
        <v>689.15999999991618</v>
      </c>
      <c r="W14" s="364">
        <f>SUMIF(BYC!$B$7:$B$500,'Summary sales'!$A14,BYC!$J$7:$J$500)</f>
        <v>5615.2400000002235</v>
      </c>
      <c r="X14" s="364">
        <f ca="1">SUMIF(GFIR!$B$7:$B$37,'Summary sales'!$A14,GFIR!$J$7:$J$37)+SUMIF(GFIR2!$B$7:$B$31,'Summary sales'!$A14,GFIR2!$J$7:$J$30)</f>
        <v>5564.8599999998696</v>
      </c>
      <c r="Y14" s="364">
        <f>SUMIF(SARIMURNI!$B$7:$B$501,'Summary sales'!$A14,SARIMURNI!$J$7:$J$501)</f>
        <v>2630.7099999999627</v>
      </c>
      <c r="Z14" s="364">
        <f>SUMIF(TOI!$B$7:$B$500,'Summary sales'!$A14,TOI!$J$7:$J$500)</f>
        <v>0</v>
      </c>
      <c r="AA14" s="364">
        <f>SUMIF(HLI!$B$7:$B$499,'Summary sales'!$A14,HLI!$J$7:$J$499)</f>
        <v>2486.4699999999721</v>
      </c>
      <c r="AB14" s="364">
        <f>SUMIF(CERES!$B$7:$B$500,'Summary sales'!$A14,CERES!$J$7:$J$500)</f>
        <v>9911.1899999999441</v>
      </c>
      <c r="AC14" s="364">
        <f>SUMIF(ALT!$B$7:$B$126,'Summary sales'!$A14,ALT!$L$7:$L$126)</f>
        <v>1710.5089999999618</v>
      </c>
      <c r="AD14" s="364">
        <f>SUMIF(UJL!$B$8:$B$99,'Summary sales'!$A14,UJL!$O$8:$O$99)</f>
        <v>0</v>
      </c>
      <c r="AE14" s="364">
        <f ca="1">SUMIF(IDP!$B$7:$B$134,'Summary sales'!$A14,IDP!$O$7:$O$133)</f>
        <v>5475.11</v>
      </c>
      <c r="AF14" s="364">
        <f>SUMIF(FSI!$B$7:$B$500,'Summary sales'!$A14,FSI!$J$7:$J$500)</f>
        <v>85.900000000008731</v>
      </c>
      <c r="AG14" s="364">
        <f>SUMIF(PSD!$B$7:$B$500,'Summary sales'!$A14,PSD!$K$7:$K$500)</f>
        <v>0</v>
      </c>
      <c r="AH14" s="364">
        <f>SUMIF(EBM!$B$7:$B$500,'Summary sales'!$A14,EBM!$J$7:$J$500)</f>
        <v>57.415999999997439</v>
      </c>
      <c r="AI14" s="364">
        <f>SUMIF(CISF!$B$7:$B$500,'Summary sales'!$A14,CISF!$J$7:$J$500)</f>
        <v>3326.5</v>
      </c>
      <c r="AJ14" s="364">
        <f>SUMIF(KGM!$B$5:$B$470,'Summary sales'!$A14,KGM!$O$5:$O$470)</f>
        <v>0</v>
      </c>
      <c r="AK14" s="364">
        <f>SUMIF(PUJ!$B$7:$B$500,'Summary sales'!$A14,PUJ!$J$7:$J$500)</f>
        <v>2559.4000000003725</v>
      </c>
      <c r="AL14" s="364">
        <f>SUMIF(TORABIKACIKUPA!$B$7:$B$493,'Summary sales'!$A14,TORABIKACIKUPA!$L$7:$L$493)</f>
        <v>0</v>
      </c>
      <c r="AM14" s="364">
        <f>SUMIF(TORABIKAHF!$B$7:$B$504,'Summary sales'!$A14,TORABIKAHF!$L$7:$L$504)</f>
        <v>0</v>
      </c>
      <c r="AN14" s="364">
        <f>SUMIF(TORABIKAIC!$B$7:$B$492,'Summary sales'!$A14,TORABIKAIC!$L$7:$L$492)</f>
        <v>0</v>
      </c>
      <c r="AO14" s="364">
        <f>SUMIF(KALBEE!$B$7:$B$501,'Summary sales'!$A14,KALBEE!$J$7:$J$501)</f>
        <v>0</v>
      </c>
      <c r="AP14" s="364">
        <f>SUMIF(TOYOBO!$B$7:$B$479,'Summary sales'!$A14,TOYOBO!$O$7:$O$479)</f>
        <v>0</v>
      </c>
      <c r="AQ14" s="364">
        <f>SUMIF(SWS!$B$7:$B$483,'Summary sales'!$A14,SWS!$P$7:$P$483)</f>
        <v>0</v>
      </c>
      <c r="AR14" s="364">
        <f>SUMIF(KSN!$B$7:$B$483,'Summary sales'!$A14,KSN!$J$7:$J$483)</f>
        <v>5258.8800000000047</v>
      </c>
      <c r="AS14" s="364">
        <f>SUMIF(UMI!$B$7:$B$500,'Summary sales'!$A14,UMI!$J$7:$J$500)</f>
        <v>17537.199000000954</v>
      </c>
      <c r="AT14" s="364">
        <f>SUMIF(IPT!$B$7:$B$500,'Summary sales'!$A14,IPT!$J$7:$J$500)</f>
        <v>1686.0800000000745</v>
      </c>
      <c r="AU14" s="364">
        <f>SUMIF(KBRU!$B$7:$B$500,'Summary sales'!$A14,KBRU!$J$7:$J$500)</f>
        <v>0</v>
      </c>
      <c r="AV14" s="364">
        <f>SUMIF(AMI!$B$7:$B$499,'Summary sales'!$A14,AMI!$J$7:$J$499)</f>
        <v>7752.140000000596</v>
      </c>
      <c r="AW14" s="364">
        <f>SUMIF(KA!$B$7:$B$500,'Summary sales'!$A14,KA!$J$7:$J$500)</f>
        <v>3598.6500000000233</v>
      </c>
      <c r="AX14" s="364">
        <f>SUMIF(KTN!$B$7:$B$500,'Summary sales'!$A14,KTN!$J$7:$J$500)</f>
        <v>1466.4099999999162</v>
      </c>
      <c r="AY14" s="364">
        <f>SUMIF(TOMIMOTO!$B$7:$B$500,'Summary sales'!$A14,TOMIMOTO!$J$7:$J$500)</f>
        <v>2179.0799999999581</v>
      </c>
      <c r="AZ14" s="364">
        <f>SUMIF(NIAGAGARAM!$B$7:$B$500,'Summary sales'!$A14,NIAGAGARAM!$J$7:$J$500)</f>
        <v>541.23999999999069</v>
      </c>
      <c r="BA14" s="364">
        <f>SUMIF('PCI84'!$B$7:$B$500,'Summary sales'!$A14,'PCI84'!$J$7:$J$500)</f>
        <v>7798.5100000002421</v>
      </c>
      <c r="BB14" s="364">
        <f>SUMIF(PCIM!$B$7:$B$500,'Summary sales'!$A14,PCIM!$J$7:$J$500)</f>
        <v>1957.4799999999814</v>
      </c>
      <c r="BC14" s="364">
        <f>SUMIF(INDOFOOD!$B$7:$B$500,'Summary sales'!$A14,INDOFOOD!$J$7:$J$500)</f>
        <v>4370.8600000003353</v>
      </c>
      <c r="BD14" s="364">
        <f>SUMIF(HCI!$B$7:$B$500,'Summary sales'!$A14,HCI!$J$7:$J$500)</f>
        <v>7818.9899999999907</v>
      </c>
      <c r="BE14" s="364">
        <f>SUMIF(DIC!$B$7:$B$499,'Summary sales'!$A14,DIC!$J$7:$J$499)</f>
        <v>4018.6999999999534</v>
      </c>
      <c r="BF14" s="364">
        <f>SUMIF(ASAHIMAS!$B$7:$B$499,'Summary sales'!$A14,ASAHIMAS!$J$7:$J$499)</f>
        <v>25824.729999999981</v>
      </c>
      <c r="BG14" s="364">
        <f>SUMIF('ABC KOGEN'!B13:B43,'Summary sales'!$A14,'ABC KOGEN'!J13:J43)</f>
        <v>2503.3599999998696</v>
      </c>
      <c r="BH14" s="364">
        <f>SUMIF(ADP!$B$7:$B$499,'Summary sales'!$A14,ADP!$J$7:$J$499)</f>
        <v>151.46999999999997</v>
      </c>
      <c r="BI14" s="364">
        <f>SUMIF(Tongtji!$B$8:$B$501,'Summary sales'!$A14,Tongtji!$J$8:$J$501)</f>
        <v>3402.3199999993667</v>
      </c>
      <c r="BJ14" s="364">
        <f>SUMIF(CITYMALL!$B$7:$B$500,'Summary sales'!$A14,CITYMALL!$K$7:$K$500)</f>
        <v>0</v>
      </c>
      <c r="BK14" s="364">
        <f>SUMIF(PERHUTANI!$B$7:$B$500,'Summary sales'!$A14,PERHUTANI!$J$7:$J$500)</f>
        <v>0</v>
      </c>
      <c r="BL14" s="364">
        <f>SUMIF(PA!$B$7:$B$500,'Summary sales'!$A14,PA!$J$7:$J$500)</f>
        <v>809.47999999998137</v>
      </c>
      <c r="BM14" s="364">
        <f>SUMIF(RPI!$B$7:$B$500,'Summary sales'!$A14,RPI!$J$7:$J$500)</f>
        <v>0</v>
      </c>
      <c r="BN14" s="364">
        <f>SUMIF(RB!$B$7:$B$500,'Summary sales'!$A14,RB!$J$7:$J$500)</f>
        <v>3300.4300000001676</v>
      </c>
      <c r="BO14" s="364">
        <f>SUMIF(GFATOM!$B$7:$B$500,'Summary sales'!$A14,GFATOM!$J$7:$J$500)</f>
        <v>2282.6400000001304</v>
      </c>
      <c r="BP14" s="364">
        <f>SUMIF(GFKULIT!$B$7:$B$500,'Summary sales'!$A14,GFKULIT!$J$7:$J$500)</f>
        <v>1303.2299999999814</v>
      </c>
      <c r="BQ14" s="364">
        <f>SUMIF(SPJES!$C$7:$C$523,'Summary sales'!$A14,SPJES!$P$7:$P$523)</f>
        <v>0</v>
      </c>
      <c r="BR14" s="364">
        <f>SUMIF(HSK!$B$7:$B$500,'Summary sales'!$A14,HSK!$J$7:$J$500)</f>
        <v>4710.8020000001416</v>
      </c>
      <c r="BS14" s="364">
        <f>SUMIF(SDM!$B$7:$B$500,'Summary sales'!$A14,SDM!$J$7:$J$500)</f>
        <v>1155.6200000001118</v>
      </c>
      <c r="BT14" s="364">
        <f>SUMIF(CCS!$B$7:$B$500,'Summary sales'!$A14,CCS!$J$7:$J$500)</f>
        <v>0</v>
      </c>
      <c r="BU14" s="364">
        <f>SUMIF(JARGAS!$B$7:$B$500,'Summary sales'!$A14,JARGAS!$J$7:$J$500)</f>
        <v>1587.5</v>
      </c>
      <c r="BV14" s="364">
        <f>SUMIF(SBI!$B$7:$B$500,'Summary sales'!$A14,SBI!$J$7:$J$500)</f>
        <v>4734.1400000001304</v>
      </c>
      <c r="BW14" s="364">
        <f>SUMIF(SPGLOBAL!$B$7:$B$542,'Summary sales'!$A14,SPGLOBAL!$M$7:$M$542)</f>
        <v>0</v>
      </c>
    </row>
    <row r="15" spans="1:75">
      <c r="A15" s="322">
        <f t="shared" si="53"/>
        <v>46030</v>
      </c>
      <c r="B15" s="332">
        <f t="shared" ca="1" si="54"/>
        <v>1.2263722999925633</v>
      </c>
      <c r="C15" s="333">
        <f t="shared" si="52"/>
        <v>146594.04</v>
      </c>
      <c r="D15" s="335">
        <v>66874.529999999984</v>
      </c>
      <c r="E15" s="334">
        <v>48438.67</v>
      </c>
      <c r="F15" s="334">
        <v>16105.42</v>
      </c>
      <c r="G15" s="334">
        <v>9873.42</v>
      </c>
      <c r="H15" s="326">
        <v>0</v>
      </c>
      <c r="I15" s="358">
        <v>0</v>
      </c>
      <c r="J15" s="334"/>
      <c r="K15" s="358">
        <v>5302</v>
      </c>
      <c r="L15" s="358">
        <v>0</v>
      </c>
      <c r="M15" s="360">
        <f t="shared" ca="1" si="51"/>
        <v>179778.87000000183</v>
      </c>
      <c r="N15" s="361">
        <f>SUMIF(CLIN!$C$7:$C$501,'Summary sales'!$A15,CLIN!$J$7:$J$501)</f>
        <v>470.53000000002794</v>
      </c>
      <c r="O15" s="367">
        <f>SUMIF(BI!$B$7:$B$500,'Summary sales'!$A15,BI!$J$7:$J$500)</f>
        <v>3443.519999999553</v>
      </c>
      <c r="P15" s="367">
        <f>SUMIF(MKG!$B$7:$B$500,'Summary sales'!$A15,MKG!$J$7:$J$500)</f>
        <v>1006.7200000002049</v>
      </c>
      <c r="Q15" s="361">
        <f>SUMIF(STM!$B$7:$B$500,'Summary sales'!$A15,STM!$J$7:$J$500)</f>
        <v>3558.7700000000186</v>
      </c>
      <c r="R15" s="367">
        <f>SUMIF(OAJ!$B$7:$B$500,'Summary sales'!$A15,OAJ!$J$7:$J$500)</f>
        <v>710.33000000007451</v>
      </c>
      <c r="S15" s="367">
        <f>SUMIF(NNI!$B$7:$B$500,'Summary sales'!$A15,NNI!$J$7:$J$500)</f>
        <v>6176.6000000005588</v>
      </c>
      <c r="T15" s="367">
        <f>SUMIF(SHB!$B$7:$B$499,'Summary sales'!$A15,SHB!$J$7:$J$499)</f>
        <v>539.58999999999651</v>
      </c>
      <c r="U15" s="367">
        <f>SUMIF(GTL!$B$7:$B$500,'Summary sales'!$A15,GTL!$J$7:$J$500)</f>
        <v>935.97999999998137</v>
      </c>
      <c r="V15" s="367">
        <f>SUMIF(TWK!$B$7:$B$500,'Summary sales'!$A15,TWK!$J$7:$J$500)</f>
        <v>629.67000000004191</v>
      </c>
      <c r="W15" s="361">
        <f>SUMIF(BYC!$B$7:$B$500,'Summary sales'!$A15,BYC!$J$7:$J$500)</f>
        <v>5792.8000000007451</v>
      </c>
      <c r="X15" s="367">
        <f ca="1">SUMIF(GFIR!$B$7:$B$37,'Summary sales'!$A15,GFIR!$J$7:$J$37)+SUMIF(GFIR2!$B$7:$B$31,'Summary sales'!$A15,GFIR2!$J$7:$J$30)</f>
        <v>5699.4599999999627</v>
      </c>
      <c r="Y15" s="367">
        <f>SUMIF(SARIMURNI!$B$7:$B$501,'Summary sales'!$A15,SARIMURNI!$J$7:$J$501)</f>
        <v>2829.2700000000186</v>
      </c>
      <c r="Z15" s="367">
        <f>SUMIF(TOI!$B$7:$B$500,'Summary sales'!$A15,TOI!$J$7:$J$500)</f>
        <v>0</v>
      </c>
      <c r="AA15" s="361">
        <f>SUMIF(HLI!$B$7:$B$499,'Summary sales'!$A15,HLI!$J$7:$J$499)</f>
        <v>2488.6900000000605</v>
      </c>
      <c r="AB15" s="367">
        <f>SUMIF(CERES!$B$7:$B$500,'Summary sales'!$A15,CERES!$J$7:$J$500)</f>
        <v>10114.510000000009</v>
      </c>
      <c r="AC15" s="367">
        <f>SUMIF(ALT!$B$7:$B$126,'Summary sales'!$A15,ALT!$L$7:$L$126)</f>
        <v>1527.7989999999991</v>
      </c>
      <c r="AD15" s="361">
        <f>SUMIF(UJL!$B$8:$B$99,'Summary sales'!$A15,UJL!$O$8:$O$99)</f>
        <v>0</v>
      </c>
      <c r="AE15" s="361">
        <f ca="1">SUMIF(IDP!$B$7:$B$134,'Summary sales'!$A15,IDP!$O$7:$O$133)</f>
        <v>4785.71</v>
      </c>
      <c r="AF15" s="361">
        <f>SUMIF(FSI!$B$7:$B$500,'Summary sales'!$A15,FSI!$J$7:$J$500)</f>
        <v>97.69999999999709</v>
      </c>
      <c r="AG15" s="367">
        <f>SUMIF(PSD!$B$7:$B$500,'Summary sales'!$A15,PSD!$K$7:$K$500)</f>
        <v>0</v>
      </c>
      <c r="AH15" s="367">
        <f>SUMIF(EBM!$B$7:$B$500,'Summary sales'!$A15,EBM!$J$7:$J$500)</f>
        <v>56.005000000004657</v>
      </c>
      <c r="AI15" s="361">
        <f>SUMIF(CISF!$B$7:$B$500,'Summary sales'!$A15,CISF!$J$7:$J$500)</f>
        <v>3624.7000000001863</v>
      </c>
      <c r="AJ15" s="361">
        <f>SUMIF(KGM!$B$5:$B$470,'Summary sales'!$A15,KGM!$O$5:$O$470)</f>
        <v>0</v>
      </c>
      <c r="AK15" s="361">
        <f>SUMIF(PUJ!$B$7:$B$500,'Summary sales'!$A15,PUJ!$J$7:$J$500)</f>
        <v>2557.3999999994412</v>
      </c>
      <c r="AL15" s="361">
        <f>SUMIF(TORABIKACIKUPA!$B$7:$B$493,'Summary sales'!$A15,TORABIKACIKUPA!$L$7:$L$493)</f>
        <v>0</v>
      </c>
      <c r="AM15" s="361">
        <f>SUMIF(TORABIKAHF!$B$7:$B$504,'Summary sales'!$A15,TORABIKAHF!$L$7:$L$504)</f>
        <v>0</v>
      </c>
      <c r="AN15" s="361">
        <f>SUMIF(TORABIKAIC!$B$7:$B$492,'Summary sales'!$A15,TORABIKAIC!$L$7:$L$492)</f>
        <v>0</v>
      </c>
      <c r="AO15" s="361">
        <f>SUMIF(KALBEE!$B$7:$B$501,'Summary sales'!$A15,KALBEE!$J$7:$J$501)</f>
        <v>0</v>
      </c>
      <c r="AP15" s="361">
        <f>SUMIF(TOYOBO!$B$7:$B$479,'Summary sales'!$A15,TOYOBO!$O$7:$O$479)</f>
        <v>0</v>
      </c>
      <c r="AQ15" s="361">
        <f>SUMIF(SWS!$B$7:$B$483,'Summary sales'!$A15,SWS!$P$7:$P$483)</f>
        <v>0</v>
      </c>
      <c r="AR15" s="361">
        <f>SUMIF(KSN!$B$7:$B$483,'Summary sales'!$A15,KSN!$J$7:$J$483)</f>
        <v>4723.8799999999756</v>
      </c>
      <c r="AS15" s="361">
        <f>SUMIF(UMI!$B$7:$B$500,'Summary sales'!$A15,UMI!$J$7:$J$500)</f>
        <v>17737.865000002086</v>
      </c>
      <c r="AT15" s="361">
        <f>SUMIF(IPT!$B$7:$B$500,'Summary sales'!$A15,IPT!$J$7:$J$500)</f>
        <v>1812.7299999995157</v>
      </c>
      <c r="AU15" s="361">
        <f>SUMIF(KBRU!$B$7:$B$500,'Summary sales'!$A15,KBRU!$J$7:$J$500)</f>
        <v>0</v>
      </c>
      <c r="AV15" s="361">
        <f>SUMIF(AMI!$B$7:$B$499,'Summary sales'!$A15,AMI!$J$7:$J$499)</f>
        <v>8065.339999999851</v>
      </c>
      <c r="AW15" s="361">
        <f>SUMIF(KA!$B$7:$B$500,'Summary sales'!$A15,KA!$J$7:$J$500)</f>
        <v>3603.609999999986</v>
      </c>
      <c r="AX15" s="361">
        <f>SUMIF(KTN!$B$7:$B$500,'Summary sales'!$A15,KTN!$J$7:$J$500)</f>
        <v>1331.660000000149</v>
      </c>
      <c r="AY15" s="361">
        <f>SUMIF(TOMIMOTO!$B$7:$B$500,'Summary sales'!$A15,TOMIMOTO!$J$7:$J$500)</f>
        <v>2059.7000000000698</v>
      </c>
      <c r="AZ15" s="361">
        <f>SUMIF(NIAGAGARAM!$B$7:$B$500,'Summary sales'!$A15,NIAGAGARAM!$J$7:$J$500)</f>
        <v>1668.0900000000256</v>
      </c>
      <c r="BA15" s="361">
        <f>SUMIF('PCI84'!$B$7:$B$500,'Summary sales'!$A15,'PCI84'!$J$7:$J$500)</f>
        <v>8035.1999999997206</v>
      </c>
      <c r="BB15" s="361">
        <f>SUMIF(PCIM!$B$7:$B$500,'Summary sales'!$A15,PCIM!$J$7:$J$500)</f>
        <v>2106.9500000001863</v>
      </c>
      <c r="BC15" s="361">
        <f>SUMIF(INDOFOOD!$B$7:$B$500,'Summary sales'!$A15,INDOFOOD!$J$7:$J$500)</f>
        <v>5164.6999999997206</v>
      </c>
      <c r="BD15" s="361">
        <f>SUMIF(HCI!$B$7:$B$500,'Summary sales'!$A15,HCI!$J$7:$J$500)</f>
        <v>5957.1300000000047</v>
      </c>
      <c r="BE15" s="361">
        <f>SUMIF(DIC!$B$7:$B$499,'Summary sales'!$A15,DIC!$J$7:$J$499)</f>
        <v>2435.7099999999627</v>
      </c>
      <c r="BF15" s="361">
        <f>SUMIF(ASAHIMAS!$B$7:$B$499,'Summary sales'!$A15,ASAHIMAS!$J$7:$J$499)</f>
        <v>31397.689999999944</v>
      </c>
      <c r="BG15" s="361">
        <f>SUMIF('ABC KOGEN'!B14:B44,'Summary sales'!$A15,'ABC KOGEN'!J14:J44)</f>
        <v>4590.6300000001211</v>
      </c>
      <c r="BH15" s="361">
        <f>SUMIF(ADP!$B$7:$B$499,'Summary sales'!$A15,ADP!$J$7:$J$499)</f>
        <v>14.509999999999991</v>
      </c>
      <c r="BI15" s="361">
        <f>SUMIF(Tongtji!$B$8:$B$501,'Summary sales'!$A15,Tongtji!$J$8:$J$501)</f>
        <v>3868.8799999998882</v>
      </c>
      <c r="BJ15" s="361">
        <f>SUMIF(CITYMALL!$B$7:$B$500,'Summary sales'!$A15,CITYMALL!$K$7:$K$500)</f>
        <v>0</v>
      </c>
      <c r="BK15" s="361">
        <f>SUMIF(PERHUTANI!$B$7:$B$500,'Summary sales'!$A15,PERHUTANI!$J$7:$J$500)</f>
        <v>0</v>
      </c>
      <c r="BL15" s="361">
        <f>SUMIF(PA!$B$7:$B$500,'Summary sales'!$A15,PA!$J$7:$J$500)</f>
        <v>815.09000000008382</v>
      </c>
      <c r="BM15" s="361">
        <f>SUMIF(RPI!$B$7:$B$500,'Summary sales'!$A15,RPI!$J$7:$J$500)</f>
        <v>0</v>
      </c>
      <c r="BN15" s="361">
        <f>SUMIF(RB!$B$7:$B$500,'Summary sales'!$A15,RB!$J$7:$J$500)</f>
        <v>3427.5400000000373</v>
      </c>
      <c r="BO15" s="361">
        <f>SUMIF(GFATOM!$B$7:$B$500,'Summary sales'!$A15,GFATOM!$J$7:$J$500)</f>
        <v>3522.6299999998882</v>
      </c>
      <c r="BP15" s="361">
        <f>SUMIF(GFKULIT!$B$7:$B$500,'Summary sales'!$A15,GFKULIT!$J$7:$J$500)</f>
        <v>155.29299999994691</v>
      </c>
      <c r="BQ15" s="361">
        <f>SUMIF(SPJES!$C$7:$C$523,'Summary sales'!$A15,SPJES!$P$7:$P$523)</f>
        <v>0</v>
      </c>
      <c r="BR15" s="361">
        <f>SUMIF(HSK!$B$7:$B$500,'Summary sales'!$A15,HSK!$J$7:$J$500)</f>
        <v>5218.9210000000894</v>
      </c>
      <c r="BS15" s="361">
        <f>SUMIF(SDM!$B$7:$B$500,'Summary sales'!$A15,SDM!$J$7:$J$500)</f>
        <v>1547.1499999999069</v>
      </c>
      <c r="BT15" s="361">
        <f>SUMIF(CCS!$B$7:$B$500,'Summary sales'!$A15,CCS!$J$7:$J$500)</f>
        <v>0</v>
      </c>
      <c r="BU15" s="361">
        <f>SUMIF(JARGAS!$B$7:$B$500,'Summary sales'!$A15,JARGAS!$J$7:$J$500)</f>
        <v>1505.2470000000321</v>
      </c>
      <c r="BV15" s="361">
        <f>SUMIF(SBI!$B$7:$B$500,'Summary sales'!$A15,SBI!$J$7:$J$500)</f>
        <v>1966.9699999997392</v>
      </c>
      <c r="BW15" s="361">
        <f>SUMIF(SPGLOBAL!$B$7:$B$542,'Summary sales'!$A15,SPGLOBAL!$M$7:$M$542)</f>
        <v>0</v>
      </c>
    </row>
    <row r="16" spans="1:75">
      <c r="A16" s="327">
        <f t="shared" si="53"/>
        <v>46031</v>
      </c>
      <c r="B16" s="328">
        <f t="shared" ca="1" si="54"/>
        <v>1.0795215407662135</v>
      </c>
      <c r="C16" s="329">
        <f t="shared" si="52"/>
        <v>150682.43</v>
      </c>
      <c r="D16" s="336">
        <v>69846.599999999991</v>
      </c>
      <c r="E16" s="331">
        <v>45871.72</v>
      </c>
      <c r="F16" s="331">
        <v>20033.89</v>
      </c>
      <c r="G16" s="331">
        <v>9541.2200000000012</v>
      </c>
      <c r="H16" s="331">
        <v>0</v>
      </c>
      <c r="I16" s="362">
        <v>0</v>
      </c>
      <c r="J16" s="331"/>
      <c r="K16" s="362">
        <v>5389</v>
      </c>
      <c r="L16" s="362">
        <v>0</v>
      </c>
      <c r="M16" s="363">
        <f t="shared" ca="1" si="51"/>
        <v>162664.92899999712</v>
      </c>
      <c r="N16" s="364">
        <f>SUMIF(CLIN!$C$7:$C$501,'Summary sales'!$A16,CLIN!$J$7:$J$501)</f>
        <v>911.39999999990687</v>
      </c>
      <c r="O16" s="364">
        <f>SUMIF(BI!$B$7:$B$500,'Summary sales'!$A16,BI!$J$7:$J$500)</f>
        <v>2519.910000000149</v>
      </c>
      <c r="P16" s="364">
        <f>SUMIF(MKG!$B$7:$B$500,'Summary sales'!$A16,MKG!$J$7:$J$500)</f>
        <v>1219.339999999851</v>
      </c>
      <c r="Q16" s="364">
        <f>SUMIF(STM!$B$7:$B$500,'Summary sales'!$A16,STM!$J$7:$J$500)</f>
        <v>3826.0299999997951</v>
      </c>
      <c r="R16" s="364">
        <f>SUMIF(OAJ!$B$7:$B$500,'Summary sales'!$A16,OAJ!$J$7:$J$500)</f>
        <v>597.16999999992549</v>
      </c>
      <c r="S16" s="364">
        <f>SUMIF(NNI!$B$7:$B$500,'Summary sales'!$A16,NNI!$J$7:$J$500)</f>
        <v>5659.3300000000745</v>
      </c>
      <c r="T16" s="364">
        <f>SUMIF(SHB!$B$7:$B$499,'Summary sales'!$A16,SHB!$J$7:$J$499)</f>
        <v>633.78999999997905</v>
      </c>
      <c r="U16" s="364">
        <f>SUMIF(GTL!$B$7:$B$500,'Summary sales'!$A16,GTL!$J$7:$J$500)</f>
        <v>892.45999999996275</v>
      </c>
      <c r="V16" s="364">
        <f>SUMIF(TWK!$B$7:$B$500,'Summary sales'!$A16,TWK!$J$7:$J$500)</f>
        <v>578.71999999997206</v>
      </c>
      <c r="W16" s="364">
        <f>SUMIF(BYC!$B$7:$B$500,'Summary sales'!$A16,BYC!$J$7:$J$500)</f>
        <v>6091.9499999992549</v>
      </c>
      <c r="X16" s="364">
        <f ca="1">SUMIF(GFIR!$B$7:$B$37,'Summary sales'!$A16,GFIR!$J$7:$J$37)+SUMIF(GFIR2!$B$7:$B$31,'Summary sales'!$A16,GFIR2!$J$7:$J$30)</f>
        <v>5089.3700000001118</v>
      </c>
      <c r="Y16" s="364">
        <f>SUMIF(SARIMURNI!$B$7:$B$501,'Summary sales'!$A16,SARIMURNI!$J$7:$J$501)</f>
        <v>1776.9400000000605</v>
      </c>
      <c r="Z16" s="364">
        <f>SUMIF(TOI!$B$7:$B$500,'Summary sales'!$A16,TOI!$J$7:$J$500)</f>
        <v>0</v>
      </c>
      <c r="AA16" s="364">
        <f>SUMIF(HLI!$B$7:$B$499,'Summary sales'!$A16,HLI!$J$7:$J$499)</f>
        <v>2509.5100000000093</v>
      </c>
      <c r="AB16" s="364">
        <f>SUMIF(CERES!$B$7:$B$500,'Summary sales'!$A16,CERES!$J$7:$J$500)</f>
        <v>8732.25</v>
      </c>
      <c r="AC16" s="364">
        <f>SUMIF(ALT!$B$7:$B$126,'Summary sales'!$A16,ALT!$L$7:$L$126)</f>
        <v>850.45299999997951</v>
      </c>
      <c r="AD16" s="364">
        <f>SUMIF(UJL!$B$8:$B$99,'Summary sales'!$A16,UJL!$O$8:$O$99)</f>
        <v>0</v>
      </c>
      <c r="AE16" s="364">
        <f ca="1">SUMIF(IDP!$B$7:$B$134,'Summary sales'!$A16,IDP!$O$7:$O$133)</f>
        <v>2836.25</v>
      </c>
      <c r="AF16" s="364">
        <f>SUMIF(FSI!$B$7:$B$500,'Summary sales'!$A16,FSI!$J$7:$J$500)</f>
        <v>96.100000000005821</v>
      </c>
      <c r="AG16" s="364">
        <f>SUMIF(PSD!$B$7:$B$500,'Summary sales'!$A16,PSD!$K$7:$K$500)</f>
        <v>0</v>
      </c>
      <c r="AH16" s="364">
        <f>SUMIF(EBM!$B$7:$B$500,'Summary sales'!$A16,EBM!$J$7:$J$500)</f>
        <v>59.103000000002794</v>
      </c>
      <c r="AI16" s="364">
        <f>SUMIF(CISF!$B$7:$B$500,'Summary sales'!$A16,CISF!$J$7:$J$500)</f>
        <v>2094.5999999996275</v>
      </c>
      <c r="AJ16" s="364">
        <f>SUMIF(KGM!$B$5:$B$470,'Summary sales'!$A16,KGM!$O$5:$O$470)</f>
        <v>0</v>
      </c>
      <c r="AK16" s="364">
        <f>SUMIF(PUJ!$B$7:$B$500,'Summary sales'!$A16,PUJ!$J$7:$J$500)</f>
        <v>2545.5</v>
      </c>
      <c r="AL16" s="364">
        <f>SUMIF(TORABIKACIKUPA!$B$7:$B$493,'Summary sales'!$A16,TORABIKACIKUPA!$L$7:$L$493)</f>
        <v>0</v>
      </c>
      <c r="AM16" s="364">
        <f>SUMIF(TORABIKAHF!$B$7:$B$504,'Summary sales'!$A16,TORABIKAHF!$L$7:$L$504)</f>
        <v>0</v>
      </c>
      <c r="AN16" s="364">
        <f>SUMIF(TORABIKAIC!$B$7:$B$492,'Summary sales'!$A16,TORABIKAIC!$L$7:$L$492)</f>
        <v>0</v>
      </c>
      <c r="AO16" s="364">
        <f>SUMIF(KALBEE!$B$7:$B$501,'Summary sales'!$A16,KALBEE!$J$7:$J$501)</f>
        <v>0</v>
      </c>
      <c r="AP16" s="364">
        <f>SUMIF(TOYOBO!$B$7:$B$479,'Summary sales'!$A16,TOYOBO!$O$7:$O$479)</f>
        <v>0</v>
      </c>
      <c r="AQ16" s="364">
        <f>SUMIF(SWS!$B$7:$B$483,'Summary sales'!$A16,SWS!$P$7:$P$483)</f>
        <v>0</v>
      </c>
      <c r="AR16" s="364">
        <f>SUMIF(KSN!$B$7:$B$483,'Summary sales'!$A16,KSN!$J$7:$J$483)</f>
        <v>3962.1300000000047</v>
      </c>
      <c r="AS16" s="364">
        <f>SUMIF(UMI!$B$7:$B$500,'Summary sales'!$A16,UMI!$J$7:$J$500)</f>
        <v>17973.645999997854</v>
      </c>
      <c r="AT16" s="364">
        <f>SUMIF(IPT!$B$7:$B$500,'Summary sales'!$A16,IPT!$J$7:$J$500)</f>
        <v>1433.2099999999627</v>
      </c>
      <c r="AU16" s="364">
        <f>SUMIF(KBRU!$B$7:$B$500,'Summary sales'!$A16,KBRU!$J$7:$J$500)</f>
        <v>992.6600000000326</v>
      </c>
      <c r="AV16" s="364">
        <f>SUMIF(AMI!$B$7:$B$499,'Summary sales'!$A16,AMI!$J$7:$J$499)</f>
        <v>8399.9799999995157</v>
      </c>
      <c r="AW16" s="364">
        <f>SUMIF(KA!$B$7:$B$500,'Summary sales'!$A16,KA!$J$7:$J$500)</f>
        <v>1830.0799999999581</v>
      </c>
      <c r="AX16" s="364">
        <f>SUMIF(KTN!$B$7:$B$500,'Summary sales'!$A16,KTN!$J$7:$J$500)</f>
        <v>1124.9799999999814</v>
      </c>
      <c r="AY16" s="364">
        <f>SUMIF(TOMIMOTO!$B$7:$B$500,'Summary sales'!$A16,TOMIMOTO!$J$7:$J$500)</f>
        <v>2139.1499999999069</v>
      </c>
      <c r="AZ16" s="364">
        <f>SUMIF(NIAGAGARAM!$B$7:$B$500,'Summary sales'!$A16,NIAGAGARAM!$J$7:$J$500)</f>
        <v>1493.6900000000023</v>
      </c>
      <c r="BA16" s="364">
        <f>SUMIF('PCI84'!$B$7:$B$500,'Summary sales'!$A16,'PCI84'!$J$7:$J$500)</f>
        <v>8608.3400000003166</v>
      </c>
      <c r="BB16" s="364">
        <f>SUMIF(PCIM!$B$7:$B$500,'Summary sales'!$A16,PCIM!$J$7:$J$500)</f>
        <v>1731.7199999999721</v>
      </c>
      <c r="BC16" s="364">
        <f>SUMIF(INDOFOOD!$B$7:$B$500,'Summary sales'!$A16,INDOFOOD!$J$7:$J$500)</f>
        <v>4869.160000000149</v>
      </c>
      <c r="BD16" s="364">
        <f>SUMIF(HCI!$B$7:$B$500,'Summary sales'!$A16,HCI!$J$7:$J$500)</f>
        <v>5728.8200000000652</v>
      </c>
      <c r="BE16" s="364">
        <f>SUMIF(DIC!$B$7:$B$499,'Summary sales'!$A16,DIC!$J$7:$J$499)</f>
        <v>3862.3600000001024</v>
      </c>
      <c r="BF16" s="364">
        <f>SUMIF(ASAHIMAS!$B$7:$B$499,'Summary sales'!$A16,ASAHIMAS!$J$7:$J$499)</f>
        <v>21160.669999999925</v>
      </c>
      <c r="BG16" s="364">
        <f>SUMIF('ABC KOGEN'!B15:B45,'Summary sales'!$A16,'ABC KOGEN'!J15:J45)</f>
        <v>5165.8999999999069</v>
      </c>
      <c r="BH16" s="364">
        <f>SUMIF(ADP!$B$7:$B$499,'Summary sales'!$A16,ADP!$J$7:$J$499)</f>
        <v>0</v>
      </c>
      <c r="BI16" s="364">
        <f>SUMIF(Tongtji!$B$8:$B$501,'Summary sales'!$A16,Tongtji!$J$8:$J$501)</f>
        <v>3557.1000000005588</v>
      </c>
      <c r="BJ16" s="364">
        <f>SUMIF(CITYMALL!$B$7:$B$500,'Summary sales'!$A16,CITYMALL!$K$7:$K$500)</f>
        <v>0</v>
      </c>
      <c r="BK16" s="364">
        <f>SUMIF(PERHUTANI!$B$7:$B$500,'Summary sales'!$A16,PERHUTANI!$J$7:$J$500)</f>
        <v>0</v>
      </c>
      <c r="BL16" s="364">
        <f>SUMIF(PA!$B$7:$B$500,'Summary sales'!$A16,PA!$J$7:$J$500)</f>
        <v>847.88999999989755</v>
      </c>
      <c r="BM16" s="364">
        <f>SUMIF(RPI!$B$7:$B$500,'Summary sales'!$A16,RPI!$J$7:$J$500)</f>
        <v>0</v>
      </c>
      <c r="BN16" s="364">
        <f>SUMIF(RB!$B$7:$B$500,'Summary sales'!$A16,RB!$J$7:$J$500)</f>
        <v>3560.25</v>
      </c>
      <c r="BO16" s="364">
        <f>SUMIF(GFATOM!$B$7:$B$500,'Summary sales'!$A16,GFATOM!$J$7:$J$500)</f>
        <v>1671.2900000000373</v>
      </c>
      <c r="BP16" s="364">
        <f>SUMIF(GFKULIT!$B$7:$B$500,'Summary sales'!$A16,GFKULIT!$J$7:$J$500)</f>
        <v>0</v>
      </c>
      <c r="BQ16" s="364">
        <f>SUMIF(SPJES!$C$7:$C$523,'Summary sales'!$A16,SPJES!$P$7:$P$523)</f>
        <v>0</v>
      </c>
      <c r="BR16" s="364">
        <f>SUMIF(HSK!$B$7:$B$500,'Summary sales'!$A16,HSK!$J$7:$J$500)</f>
        <v>4961.3190000001341</v>
      </c>
      <c r="BS16" s="364">
        <f>SUMIF(SDM!$B$7:$B$500,'Summary sales'!$A16,SDM!$J$7:$J$500)</f>
        <v>1306.1499999999069</v>
      </c>
      <c r="BT16" s="364">
        <f>SUMIF(CCS!$B$7:$B$500,'Summary sales'!$A16,CCS!$J$7:$J$500)</f>
        <v>0</v>
      </c>
      <c r="BU16" s="364">
        <f>SUMIF(JARGAS!$B$7:$B$500,'Summary sales'!$A16,JARGAS!$J$7:$J$500)</f>
        <v>1678.9780000000028</v>
      </c>
      <c r="BV16" s="364">
        <f>SUMIF(SBI!$B$7:$B$500,'Summary sales'!$A16,SBI!$J$7:$J$500)</f>
        <v>5085.2800000002608</v>
      </c>
      <c r="BW16" s="364">
        <f>SUMIF(SPGLOBAL!$B$7:$B$542,'Summary sales'!$A16,SPGLOBAL!$M$7:$M$542)</f>
        <v>0</v>
      </c>
    </row>
    <row r="17" spans="1:76">
      <c r="A17" s="322">
        <f t="shared" si="53"/>
        <v>46032</v>
      </c>
      <c r="B17" s="332">
        <f t="shared" ca="1" si="54"/>
        <v>1.0367616563460218</v>
      </c>
      <c r="C17" s="333">
        <f t="shared" si="52"/>
        <v>145899.71</v>
      </c>
      <c r="D17" s="335">
        <v>70178.11</v>
      </c>
      <c r="E17" s="334">
        <v>48198.399999999994</v>
      </c>
      <c r="F17" s="334">
        <v>13153.16</v>
      </c>
      <c r="G17" s="334">
        <v>9963.07</v>
      </c>
      <c r="H17" s="326">
        <v>0</v>
      </c>
      <c r="I17" s="358">
        <v>4406.97</v>
      </c>
      <c r="J17" s="334"/>
      <c r="K17" s="358">
        <v>0</v>
      </c>
      <c r="L17" s="358">
        <v>0</v>
      </c>
      <c r="M17" s="360">
        <f t="shared" ca="1" si="51"/>
        <v>151263.22500000423</v>
      </c>
      <c r="N17" s="361">
        <f>SUMIF(CLIN!$C$7:$C$501,'Summary sales'!$A17,CLIN!$J$7:$J$501)</f>
        <v>994.34000000008382</v>
      </c>
      <c r="O17" s="367">
        <f>SUMIF(BI!$B$7:$B$500,'Summary sales'!$A17,BI!$J$7:$J$500)</f>
        <v>1528.5399999991059</v>
      </c>
      <c r="P17" s="367">
        <f>SUMIF(MKG!$B$7:$B$500,'Summary sales'!$A17,MKG!$J$7:$J$500)</f>
        <v>844.66999999992549</v>
      </c>
      <c r="Q17" s="361">
        <f>SUMIF(STM!$B$7:$B$500,'Summary sales'!$A17,STM!$J$7:$J$500)</f>
        <v>3592.4700000002049</v>
      </c>
      <c r="R17" s="367">
        <f>SUMIF(OAJ!$B$7:$B$500,'Summary sales'!$A17,OAJ!$J$7:$J$500)</f>
        <v>557.89000000001397</v>
      </c>
      <c r="S17" s="367">
        <f>SUMIF(NNI!$B$7:$B$500,'Summary sales'!$A17,NNI!$J$7:$J$500)</f>
        <v>5815.0499999998137</v>
      </c>
      <c r="T17" s="367">
        <f>SUMIF(SHB!$B$7:$B$499,'Summary sales'!$A17,SHB!$J$7:$J$499)</f>
        <v>340.87000000002445</v>
      </c>
      <c r="U17" s="367">
        <f>SUMIF(GTL!$B$7:$B$500,'Summary sales'!$A17,GTL!$J$7:$J$500)</f>
        <v>673.80000000004657</v>
      </c>
      <c r="V17" s="367">
        <f>SUMIF(TWK!$B$7:$B$500,'Summary sales'!$A17,TWK!$J$7:$J$500)</f>
        <v>454.27000000001863</v>
      </c>
      <c r="W17" s="361">
        <f>SUMIF(BYC!$B$7:$B$500,'Summary sales'!$A17,BYC!$J$7:$J$500)</f>
        <v>5668.410000000149</v>
      </c>
      <c r="X17" s="367">
        <f ca="1">SUMIF(GFIR!$B$7:$B$37,'Summary sales'!$A17,GFIR!$J$7:$J$37)+SUMIF(GFIR2!$B$7:$B$31,'Summary sales'!$A17,GFIR2!$J$7:$J$30)</f>
        <v>5635.7900000000373</v>
      </c>
      <c r="Y17" s="367">
        <f>SUMIF(SARIMURNI!$B$7:$B$501,'Summary sales'!$A17,SARIMURNI!$J$7:$J$501)</f>
        <v>327.25</v>
      </c>
      <c r="Z17" s="367">
        <f>SUMIF(TOI!$B$7:$B$500,'Summary sales'!$A17,TOI!$J$7:$J$500)</f>
        <v>0</v>
      </c>
      <c r="AA17" s="361">
        <f>SUMIF(HLI!$B$7:$B$499,'Summary sales'!$A17,HLI!$J$7:$J$499)</f>
        <v>2493.9200000000419</v>
      </c>
      <c r="AB17" s="367">
        <f>SUMIF(CERES!$B$7:$B$500,'Summary sales'!$A17,CERES!$J$7:$J$500)</f>
        <v>6784.7800000000279</v>
      </c>
      <c r="AC17" s="367">
        <f>SUMIF(ALT!$B$7:$B$126,'Summary sales'!$A17,ALT!$L$7:$L$126)</f>
        <v>1560.1110000000335</v>
      </c>
      <c r="AD17" s="361">
        <f>SUMIF(UJL!$B$8:$B$99,'Summary sales'!$A17,UJL!$O$8:$O$99)</f>
        <v>0</v>
      </c>
      <c r="AE17" s="361">
        <f ca="1">SUMIF(IDP!$B$7:$B$134,'Summary sales'!$A17,IDP!$O$7:$O$133)</f>
        <v>3120.2</v>
      </c>
      <c r="AF17" s="361">
        <f>SUMIF(FSI!$B$7:$B$500,'Summary sales'!$A17,FSI!$J$7:$J$500)</f>
        <v>0</v>
      </c>
      <c r="AG17" s="367">
        <f>SUMIF(PSD!$B$7:$B$500,'Summary sales'!$A17,PSD!$K$7:$K$500)</f>
        <v>0</v>
      </c>
      <c r="AH17" s="367">
        <f>SUMIF(EBM!$B$7:$B$500,'Summary sales'!$A17,EBM!$J$7:$J$500)</f>
        <v>69.25</v>
      </c>
      <c r="AI17" s="361">
        <f>SUMIF(CISF!$B$7:$B$500,'Summary sales'!$A17,CISF!$J$7:$J$500)</f>
        <v>3854.4000000003725</v>
      </c>
      <c r="AJ17" s="361">
        <f>SUMIF(KGM!$B$5:$B$470,'Summary sales'!$A17,KGM!$O$5:$O$470)</f>
        <v>0</v>
      </c>
      <c r="AK17" s="361">
        <f>SUMIF(PUJ!$B$7:$B$500,'Summary sales'!$A17,PUJ!$J$7:$J$500)</f>
        <v>2506.7999999998137</v>
      </c>
      <c r="AL17" s="361">
        <f>SUMIF(TORABIKACIKUPA!$B$7:$B$493,'Summary sales'!$A17,TORABIKACIKUPA!$L$7:$L$493)</f>
        <v>0</v>
      </c>
      <c r="AM17" s="361">
        <f>SUMIF(TORABIKAHF!$B$7:$B$504,'Summary sales'!$A17,TORABIKAHF!$L$7:$L$504)</f>
        <v>0</v>
      </c>
      <c r="AN17" s="361">
        <f>SUMIF(TORABIKAIC!$B$7:$B$492,'Summary sales'!$A17,TORABIKAIC!$L$7:$L$492)</f>
        <v>0</v>
      </c>
      <c r="AO17" s="361">
        <f>SUMIF(KALBEE!$B$7:$B$501,'Summary sales'!$A17,KALBEE!$J$7:$J$501)</f>
        <v>0</v>
      </c>
      <c r="AP17" s="361">
        <f>SUMIF(TOYOBO!$B$7:$B$479,'Summary sales'!$A17,TOYOBO!$O$7:$O$479)</f>
        <v>0</v>
      </c>
      <c r="AQ17" s="361">
        <f>SUMIF(SWS!$B$7:$B$483,'Summary sales'!$A17,SWS!$P$7:$P$483)</f>
        <v>0</v>
      </c>
      <c r="AR17" s="361">
        <f>SUMIF(KSN!$B$7:$B$483,'Summary sales'!$A17,KSN!$J$7:$J$483)</f>
        <v>3522.3999999999942</v>
      </c>
      <c r="AS17" s="361">
        <f>SUMIF(UMI!$B$7:$B$500,'Summary sales'!$A17,UMI!$J$7:$J$500)</f>
        <v>15116.134000003338</v>
      </c>
      <c r="AT17" s="361">
        <f>SUMIF(IPT!$B$7:$B$500,'Summary sales'!$A17,IPT!$J$7:$J$500)</f>
        <v>1980.6300000008196</v>
      </c>
      <c r="AU17" s="361">
        <f>SUMIF(KBRU!$B$7:$B$500,'Summary sales'!$A17,KBRU!$J$7:$J$500)</f>
        <v>907.03000000002794</v>
      </c>
      <c r="AV17" s="361">
        <f>SUMIF(AMI!$B$7:$B$499,'Summary sales'!$A17,AMI!$J$7:$J$499)</f>
        <v>4636.9000000003725</v>
      </c>
      <c r="AW17" s="361">
        <f>SUMIF(KA!$B$7:$B$500,'Summary sales'!$A17,KA!$J$7:$J$500)</f>
        <v>0</v>
      </c>
      <c r="AX17" s="361">
        <f>SUMIF(KTN!$B$7:$B$500,'Summary sales'!$A17,KTN!$J$7:$J$500)</f>
        <v>1192.3300000000745</v>
      </c>
      <c r="AY17" s="361">
        <f>SUMIF(TOMIMOTO!$B$7:$B$500,'Summary sales'!$A17,TOMIMOTO!$J$7:$J$500)</f>
        <v>2125.8800000000047</v>
      </c>
      <c r="AZ17" s="361">
        <f>SUMIF(NIAGAGARAM!$B$7:$B$500,'Summary sales'!$A17,NIAGAGARAM!$J$7:$J$500)</f>
        <v>502.5800000000163</v>
      </c>
      <c r="BA17" s="361">
        <f>SUMIF('PCI84'!$B$7:$B$500,'Summary sales'!$A17,'PCI84'!$J$7:$J$500)</f>
        <v>7516</v>
      </c>
      <c r="BB17" s="361">
        <f>SUMIF(PCIM!$B$7:$B$500,'Summary sales'!$A17,PCIM!$J$7:$J$500)</f>
        <v>2403.3699999998789</v>
      </c>
      <c r="BC17" s="361">
        <f>SUMIF(INDOFOOD!$B$7:$B$500,'Summary sales'!$A17,INDOFOOD!$J$7:$J$500)</f>
        <v>1414.5499999998137</v>
      </c>
      <c r="BD17" s="361">
        <f>SUMIF(HCI!$B$7:$B$500,'Summary sales'!$A17,HCI!$J$7:$J$500)</f>
        <v>6237.5799999999581</v>
      </c>
      <c r="BE17" s="361">
        <f>SUMIF(DIC!$B$7:$B$499,'Summary sales'!$A17,DIC!$J$7:$J$499)</f>
        <v>2606.6499999999069</v>
      </c>
      <c r="BF17" s="361">
        <f>SUMIF(ASAHIMAS!$B$7:$B$499,'Summary sales'!$A17,ASAHIMAS!$J$7:$J$499)</f>
        <v>19184.340000000317</v>
      </c>
      <c r="BG17" s="361">
        <f>SUMIF('ABC KOGEN'!B16:B46,'Summary sales'!$A17,'ABC KOGEN'!J16:J46)</f>
        <v>7774.4699999999721</v>
      </c>
      <c r="BH17" s="361">
        <f>SUMIF(ADP!$B$7:$B$499,'Summary sales'!$A17,ADP!$J$7:$J$499)</f>
        <v>0</v>
      </c>
      <c r="BI17" s="361">
        <f>SUMIF(Tongtji!$B$8:$B$501,'Summary sales'!$A17,Tongtji!$J$8:$J$501)</f>
        <v>3530.2000000001863</v>
      </c>
      <c r="BJ17" s="361">
        <f>SUMIF(CITYMALL!$B$7:$B$500,'Summary sales'!$A17,CITYMALL!$K$7:$K$500)</f>
        <v>0</v>
      </c>
      <c r="BK17" s="361">
        <f>SUMIF(PERHUTANI!$B$7:$B$500,'Summary sales'!$A17,PERHUTANI!$J$7:$J$500)</f>
        <v>0</v>
      </c>
      <c r="BL17" s="361">
        <f>SUMIF(PA!$B$7:$B$500,'Summary sales'!$A17,PA!$J$7:$J$500)</f>
        <v>825.98000000009779</v>
      </c>
      <c r="BM17" s="361">
        <f>SUMIF(RPI!$B$7:$B$500,'Summary sales'!$A17,RPI!$J$7:$J$500)</f>
        <v>0</v>
      </c>
      <c r="BN17" s="361">
        <f>SUMIF(RB!$B$7:$B$500,'Summary sales'!$A17,RB!$J$7:$J$500)</f>
        <v>3706.839999999851</v>
      </c>
      <c r="BO17" s="361">
        <f>SUMIF(GFATOM!$B$7:$B$500,'Summary sales'!$A17,GFATOM!$J$7:$J$500)</f>
        <v>2707.6599999999162</v>
      </c>
      <c r="BP17" s="361">
        <f>SUMIF(GFKULIT!$B$7:$B$500,'Summary sales'!$A17,GFKULIT!$J$7:$J$500)</f>
        <v>0</v>
      </c>
      <c r="BQ17" s="361">
        <f>SUMIF(SPJES!$C$7:$C$523,'Summary sales'!$A17,SPJES!$P$7:$P$523)</f>
        <v>0</v>
      </c>
      <c r="BR17" s="361">
        <f>SUMIF(HSK!$B$7:$B$500,'Summary sales'!$A17,HSK!$J$7:$J$500)</f>
        <v>4929.7690000003204</v>
      </c>
      <c r="BS17" s="361">
        <f>SUMIF(SDM!$B$7:$B$500,'Summary sales'!$A17,SDM!$J$7:$J$500)</f>
        <v>0</v>
      </c>
      <c r="BT17" s="361">
        <f>SUMIF(CCS!$B$7:$B$500,'Summary sales'!$A17,CCS!$J$7:$J$500)</f>
        <v>0</v>
      </c>
      <c r="BU17" s="361">
        <f>SUMIF(JARGAS!$B$7:$B$500,'Summary sales'!$A17,JARGAS!$J$7:$J$500)</f>
        <v>1691.2309999999707</v>
      </c>
      <c r="BV17" s="361">
        <f>SUMIF(SBI!$B$7:$B$500,'Summary sales'!$A17,SBI!$J$7:$J$500)</f>
        <v>9927.8899999996647</v>
      </c>
      <c r="BW17" s="361">
        <f>SUMIF(SPGLOBAL!$B$7:$B$542,'Summary sales'!$A17,SPGLOBAL!$M$7:$M$542)</f>
        <v>0</v>
      </c>
    </row>
    <row r="18" spans="1:76">
      <c r="A18" s="327">
        <f t="shared" si="53"/>
        <v>46033</v>
      </c>
      <c r="B18" s="328">
        <f t="shared" ca="1" si="54"/>
        <v>0.78622822784318214</v>
      </c>
      <c r="C18" s="329">
        <f t="shared" si="52"/>
        <v>142271.16000000003</v>
      </c>
      <c r="D18" s="336">
        <v>68425.790000000023</v>
      </c>
      <c r="E18" s="331">
        <v>50010.509999999995</v>
      </c>
      <c r="F18" s="331">
        <v>18820.86</v>
      </c>
      <c r="G18" s="331">
        <v>0</v>
      </c>
      <c r="H18" s="331">
        <v>0</v>
      </c>
      <c r="I18" s="362">
        <v>0</v>
      </c>
      <c r="J18" s="331"/>
      <c r="K18" s="362">
        <v>5014</v>
      </c>
      <c r="L18" s="362">
        <v>0</v>
      </c>
      <c r="M18" s="363">
        <f t="shared" ca="1" si="51"/>
        <v>111857.60199999384</v>
      </c>
      <c r="N18" s="364">
        <f>SUMIF(CLIN!$C$7:$C$501,'Summary sales'!$A18,CLIN!$J$7:$J$501)</f>
        <v>1079.2600000000093</v>
      </c>
      <c r="O18" s="364">
        <f>SUMIF(BI!$B$7:$B$500,'Summary sales'!$A18,BI!$J$7:$J$500)</f>
        <v>603.33000000007451</v>
      </c>
      <c r="P18" s="364">
        <f>SUMIF(MKG!$B$7:$B$500,'Summary sales'!$A18,MKG!$J$7:$J$500)</f>
        <v>533.78000000026077</v>
      </c>
      <c r="Q18" s="364">
        <f>SUMIF(STM!$B$7:$B$500,'Summary sales'!$A18,STM!$J$7:$J$500)</f>
        <v>0</v>
      </c>
      <c r="R18" s="364">
        <f>SUMIF(OAJ!$B$7:$B$500,'Summary sales'!$A18,OAJ!$J$7:$J$500)</f>
        <v>354.59000000008382</v>
      </c>
      <c r="S18" s="364">
        <f>SUMIF(NNI!$B$7:$B$500,'Summary sales'!$A18,NNI!$J$7:$J$500)</f>
        <v>6034.019999999553</v>
      </c>
      <c r="T18" s="364">
        <f>SUMIF(SHB!$B$7:$B$499,'Summary sales'!$A18,SHB!$J$7:$J$499)</f>
        <v>0</v>
      </c>
      <c r="U18" s="364">
        <f>SUMIF(GTL!$B$7:$B$500,'Summary sales'!$A18,GTL!$J$7:$J$500)</f>
        <v>685.3399999999674</v>
      </c>
      <c r="V18" s="364">
        <f>SUMIF(TWK!$B$7:$B$500,'Summary sales'!$A18,TWK!$J$7:$J$500)</f>
        <v>540.71999999997206</v>
      </c>
      <c r="W18" s="364">
        <f>SUMIF(BYC!$B$7:$B$500,'Summary sales'!$A18,BYC!$J$7:$J$500)</f>
        <v>197.85999999940395</v>
      </c>
      <c r="X18" s="364">
        <f ca="1">SUMIF(GFIR!$B$7:$B$37,'Summary sales'!$A18,GFIR!$J$7:$J$37)+SUMIF(GFIR2!$B$7:$B$31,'Summary sales'!$A18,GFIR2!$J$7:$J$30)</f>
        <v>6614.3300000000745</v>
      </c>
      <c r="Y18" s="364">
        <f>SUMIF(SARIMURNI!$B$7:$B$501,'Summary sales'!$A18,SARIMURNI!$J$7:$J$501)</f>
        <v>145.73999999999069</v>
      </c>
      <c r="Z18" s="364">
        <f>SUMIF(TOI!$B$7:$B$500,'Summary sales'!$A18,TOI!$J$7:$J$500)</f>
        <v>0</v>
      </c>
      <c r="AA18" s="364">
        <f>SUMIF(HLI!$B$7:$B$499,'Summary sales'!$A18,HLI!$J$7:$J$499)</f>
        <v>2520.359999999986</v>
      </c>
      <c r="AB18" s="364">
        <f>SUMIF(CERES!$B$7:$B$500,'Summary sales'!$A18,CERES!$J$7:$J$500)</f>
        <v>4673.8300000000745</v>
      </c>
      <c r="AC18" s="364">
        <f>SUMIF(ALT!$B$7:$B$126,'Summary sales'!$A18,ALT!$L$7:$L$126)</f>
        <v>0</v>
      </c>
      <c r="AD18" s="364">
        <f>SUMIF(UJL!$B$8:$B$99,'Summary sales'!$A18,UJL!$O$8:$O$99)</f>
        <v>0</v>
      </c>
      <c r="AE18" s="364">
        <f ca="1">SUMIF(IDP!$B$7:$B$134,'Summary sales'!$A18,IDP!$O$7:$O$133)</f>
        <v>0</v>
      </c>
      <c r="AF18" s="364">
        <f>SUMIF(FSI!$B$7:$B$500,'Summary sales'!$A18,FSI!$J$7:$J$500)</f>
        <v>0</v>
      </c>
      <c r="AG18" s="364">
        <f>SUMIF(PSD!$B$7:$B$500,'Summary sales'!$A18,PSD!$K$7:$K$500)</f>
        <v>0</v>
      </c>
      <c r="AH18" s="364">
        <f>SUMIF(EBM!$B$7:$B$500,'Summary sales'!$A18,EBM!$J$7:$J$500)</f>
        <v>60.605999999999767</v>
      </c>
      <c r="AI18" s="364">
        <f>SUMIF(CISF!$B$7:$B$500,'Summary sales'!$A18,CISF!$J$7:$J$500)</f>
        <v>3515</v>
      </c>
      <c r="AJ18" s="364">
        <f>SUMIF(KGM!$B$5:$B$470,'Summary sales'!$A18,KGM!$O$5:$O$470)</f>
        <v>0</v>
      </c>
      <c r="AK18" s="364">
        <f>SUMIF(PUJ!$B$7:$B$500,'Summary sales'!$A18,PUJ!$J$7:$J$500)</f>
        <v>0</v>
      </c>
      <c r="AL18" s="364">
        <f>SUMIF(TORABIKACIKUPA!$B$7:$B$493,'Summary sales'!$A18,TORABIKACIKUPA!$L$7:$L$493)</f>
        <v>0</v>
      </c>
      <c r="AM18" s="364">
        <f>SUMIF(TORABIKAHF!$B$7:$B$504,'Summary sales'!$A18,TORABIKAHF!$L$7:$L$504)</f>
        <v>0</v>
      </c>
      <c r="AN18" s="364">
        <f>SUMIF(TORABIKAIC!$B$7:$B$492,'Summary sales'!$A18,TORABIKAIC!$L$7:$L$492)</f>
        <v>0</v>
      </c>
      <c r="AO18" s="364">
        <f>SUMIF(KALBEE!$B$7:$B$501,'Summary sales'!$A18,KALBEE!$J$7:$J$501)</f>
        <v>0</v>
      </c>
      <c r="AP18" s="364">
        <f>SUMIF(TOYOBO!$B$7:$B$479,'Summary sales'!$A18,TOYOBO!$O$7:$O$479)</f>
        <v>0</v>
      </c>
      <c r="AQ18" s="364">
        <f>SUMIF(SWS!$B$7:$B$483,'Summary sales'!$A18,SWS!$P$7:$P$483)</f>
        <v>0</v>
      </c>
      <c r="AR18" s="364">
        <f>SUMIF(KSN!$B$7:$B$483,'Summary sales'!$A18,KSN!$J$7:$J$483)</f>
        <v>2271.3100000000268</v>
      </c>
      <c r="AS18" s="364">
        <f>SUMIF(UMI!$B$7:$B$500,'Summary sales'!$A18,UMI!$J$7:$J$500)</f>
        <v>8359.3579999953508</v>
      </c>
      <c r="AT18" s="364">
        <f>SUMIF(IPT!$B$7:$B$500,'Summary sales'!$A18,IPT!$J$7:$J$500)</f>
        <v>1822.7599999997765</v>
      </c>
      <c r="AU18" s="364">
        <f>SUMIF(KBRU!$B$7:$B$500,'Summary sales'!$A18,KBRU!$J$7:$J$500)</f>
        <v>0</v>
      </c>
      <c r="AV18" s="364">
        <f>SUMIF(AMI!$B$7:$B$499,'Summary sales'!$A18,AMI!$J$7:$J$499)</f>
        <v>1035.9799999995157</v>
      </c>
      <c r="AW18" s="364">
        <f>SUMIF(KA!$B$7:$B$500,'Summary sales'!$A18,KA!$J$7:$J$500)</f>
        <v>0</v>
      </c>
      <c r="AX18" s="364">
        <f>SUMIF(KTN!$B$7:$B$500,'Summary sales'!$A18,KTN!$J$7:$J$500)</f>
        <v>1143.5</v>
      </c>
      <c r="AY18" s="364">
        <f>SUMIF(TOMIMOTO!$B$7:$B$500,'Summary sales'!$A18,TOMIMOTO!$J$7:$J$500)</f>
        <v>2083.0100000000093</v>
      </c>
      <c r="AZ18" s="364">
        <f>SUMIF(NIAGAGARAM!$B$7:$B$500,'Summary sales'!$A18,NIAGAGARAM!$J$7:$J$500)</f>
        <v>3.2299999999813735</v>
      </c>
      <c r="BA18" s="364">
        <f>SUMIF('PCI84'!$B$7:$B$500,'Summary sales'!$A18,'PCI84'!$J$7:$J$500)</f>
        <v>7877.9099999996834</v>
      </c>
      <c r="BB18" s="364">
        <f>SUMIF(PCIM!$B$7:$B$500,'Summary sales'!$A18,PCIM!$J$7:$J$500)</f>
        <v>2422.6200000001118</v>
      </c>
      <c r="BC18" s="364">
        <f>SUMIF(INDOFOOD!$B$7:$B$500,'Summary sales'!$A18,INDOFOOD!$J$7:$J$500)</f>
        <v>2244.8500000000931</v>
      </c>
      <c r="BD18" s="364">
        <f>SUMIF(HCI!$B$7:$B$500,'Summary sales'!$A18,HCI!$J$7:$J$500)</f>
        <v>5819.2399999999907</v>
      </c>
      <c r="BE18" s="364">
        <f>SUMIF(DIC!$B$7:$B$499,'Summary sales'!$A18,DIC!$J$7:$J$499)</f>
        <v>2999</v>
      </c>
      <c r="BF18" s="364">
        <f>SUMIF(ASAHIMAS!$B$7:$B$499,'Summary sales'!$A18,ASAHIMAS!$J$7:$J$499)</f>
        <v>25056.569999999832</v>
      </c>
      <c r="BG18" s="364">
        <f>SUMIF('ABC KOGEN'!B17:B47,'Summary sales'!$A18,'ABC KOGEN'!J17:J47)</f>
        <v>8316</v>
      </c>
      <c r="BH18" s="364">
        <f>SUMIF(ADP!$B$7:$B$499,'Summary sales'!$A18,ADP!$J$7:$J$499)</f>
        <v>0</v>
      </c>
      <c r="BI18" s="364">
        <f>SUMIF(Tongtji!$B$8:$B$501,'Summary sales'!$A18,Tongtji!$J$8:$J$501)</f>
        <v>4070.5999999996275</v>
      </c>
      <c r="BJ18" s="364">
        <f>SUMIF(CITYMALL!$B$7:$B$500,'Summary sales'!$A18,CITYMALL!$K$7:$K$500)</f>
        <v>0</v>
      </c>
      <c r="BK18" s="364">
        <f>SUMIF(PERHUTANI!$B$7:$B$500,'Summary sales'!$A18,PERHUTANI!$J$7:$J$500)</f>
        <v>0</v>
      </c>
      <c r="BL18" s="364">
        <f>SUMIF(PA!$B$7:$B$500,'Summary sales'!$A18,PA!$J$7:$J$500)</f>
        <v>731.20999999996275</v>
      </c>
      <c r="BM18" s="364">
        <f>SUMIF(RPI!$B$7:$B$500,'Summary sales'!$A18,RPI!$J$7:$J$500)</f>
        <v>0</v>
      </c>
      <c r="BN18" s="364">
        <f>SUMIF(RB!$B$7:$B$500,'Summary sales'!$A18,RB!$J$7:$J$500)</f>
        <v>3648.2200000002049</v>
      </c>
      <c r="BO18" s="364">
        <f>SUMIF(GFATOM!$B$7:$B$500,'Summary sales'!$A18,GFATOM!$J$7:$J$500)</f>
        <v>168.41000000014901</v>
      </c>
      <c r="BP18" s="364">
        <f>SUMIF(GFKULIT!$B$7:$B$500,'Summary sales'!$A18,GFKULIT!$J$7:$J$500)</f>
        <v>0</v>
      </c>
      <c r="BQ18" s="364">
        <f>SUMIF(SPJES!$C$7:$C$523,'Summary sales'!$A18,SPJES!$P$7:$P$523)</f>
        <v>0</v>
      </c>
      <c r="BR18" s="364">
        <f>SUMIF(HSK!$B$7:$B$500,'Summary sales'!$A18,HSK!$J$7:$J$500)</f>
        <v>0</v>
      </c>
      <c r="BS18" s="364">
        <f>SUMIF(SDM!$B$7:$B$500,'Summary sales'!$A18,SDM!$J$7:$J$500)</f>
        <v>0</v>
      </c>
      <c r="BT18" s="364">
        <f>SUMIF(CCS!$B$7:$B$500,'Summary sales'!$A18,CCS!$J$7:$J$500)</f>
        <v>0</v>
      </c>
      <c r="BU18" s="364">
        <f>SUMIF(JARGAS!$B$7:$B$500,'Summary sales'!$A18,JARGAS!$J$7:$J$500)</f>
        <v>1632.4579999999842</v>
      </c>
      <c r="BV18" s="364">
        <f>SUMIF(SBI!$B$7:$B$500,'Summary sales'!$A18,SBI!$J$7:$J$500)</f>
        <v>2592.6000000000931</v>
      </c>
      <c r="BW18" s="364">
        <f>SUMIF(SPGLOBAL!$B$7:$B$542,'Summary sales'!$A18,SPGLOBAL!$M$7:$M$542)</f>
        <v>0</v>
      </c>
    </row>
    <row r="19" spans="1:76">
      <c r="A19" s="322">
        <f t="shared" si="53"/>
        <v>46034</v>
      </c>
      <c r="B19" s="323">
        <f t="shared" ca="1" si="54"/>
        <v>1.0169908520003457</v>
      </c>
      <c r="C19" s="333">
        <f t="shared" si="52"/>
        <v>156832.09999999998</v>
      </c>
      <c r="D19" s="325">
        <v>69242.439999999988</v>
      </c>
      <c r="E19" s="334">
        <v>46409.859999999993</v>
      </c>
      <c r="F19" s="334">
        <v>26983.929999999997</v>
      </c>
      <c r="G19" s="334">
        <v>4366.7700000000004</v>
      </c>
      <c r="H19" s="334">
        <v>0</v>
      </c>
      <c r="I19" s="358">
        <v>4211.1000000000004</v>
      </c>
      <c r="J19" s="334"/>
      <c r="K19" s="358">
        <v>5618</v>
      </c>
      <c r="L19" s="358"/>
      <c r="M19" s="360">
        <f t="shared" ca="1" si="51"/>
        <v>159496.81100000339</v>
      </c>
      <c r="N19" s="361">
        <f>SUMIF(CLIN!$C$7:$C$501,'Summary sales'!$A19,CLIN!$J$7:$J$501)</f>
        <v>971.55000000004657</v>
      </c>
      <c r="O19" s="367">
        <f>SUMIF(BI!$B$7:$B$500,'Summary sales'!$A19,BI!$J$7:$J$500)</f>
        <v>2238.609999999404</v>
      </c>
      <c r="P19" s="367">
        <f>SUMIF(MKG!$B$7:$B$500,'Summary sales'!$A19,MKG!$J$7:$J$500)</f>
        <v>1098.3199999998324</v>
      </c>
      <c r="Q19" s="361">
        <f>SUMIF(STM!$B$7:$B$500,'Summary sales'!$A19,STM!$J$7:$J$500)</f>
        <v>2554.339999999851</v>
      </c>
      <c r="R19" s="361">
        <f>SUMIF(OAJ!$B$7:$B$500,'Summary sales'!$A19,OAJ!$J$7:$J$500)</f>
        <v>678.39000000001397</v>
      </c>
      <c r="S19" s="361">
        <f>SUMIF(NNI!$B$7:$B$500,'Summary sales'!$A19,NNI!$J$7:$J$500)</f>
        <v>6604.9700000006706</v>
      </c>
      <c r="T19" s="367">
        <f>SUMIF(SHB!$B$7:$B$499,'Summary sales'!$A19,SHB!$J$7:$J$499)</f>
        <v>0</v>
      </c>
      <c r="U19" s="367">
        <f>SUMIF(GTL!$B$7:$B$500,'Summary sales'!$A19,GTL!$J$7:$J$500)</f>
        <v>948.38000000000466</v>
      </c>
      <c r="V19" s="367">
        <f>SUMIF(TWK!$B$7:$B$500,'Summary sales'!$A19,TWK!$J$7:$J$500)</f>
        <v>707.40000000002328</v>
      </c>
      <c r="W19" s="361">
        <f>SUMIF(BYC!$B$7:$B$500,'Summary sales'!$A19,BYC!$J$7:$J$500)</f>
        <v>6032.2100000008941</v>
      </c>
      <c r="X19" s="367">
        <f ca="1">SUMIF(GFIR!$B$7:$B$37,'Summary sales'!$A19,GFIR!$J$7:$J$37)+SUMIF(GFIR2!$B$7:$B$31,'Summary sales'!$A19,GFIR2!$J$7:$J$30)</f>
        <v>5302.6499999999069</v>
      </c>
      <c r="Y19" s="367">
        <f>SUMIF(SARIMURNI!$B$7:$B$501,'Summary sales'!$A19,SARIMURNI!$J$7:$J$501)</f>
        <v>1692.5799999999581</v>
      </c>
      <c r="Z19" s="367">
        <f>SUMIF(TOI!$B$7:$B$500,'Summary sales'!$A19,TOI!$J$7:$J$500)</f>
        <v>0</v>
      </c>
      <c r="AA19" s="361">
        <f>SUMIF(HLI!$B$7:$B$499,'Summary sales'!$A19,HLI!$J$7:$J$499)</f>
        <v>1988.3199999999488</v>
      </c>
      <c r="AB19" s="367">
        <f>SUMIF(CERES!$B$7:$B$500,'Summary sales'!$A19,CERES!$J$7:$J$500)</f>
        <v>8705.8799999998882</v>
      </c>
      <c r="AC19" s="367">
        <f>SUMIF(ALT!$B$7:$B$126,'Summary sales'!$A19,ALT!$L$7:$L$126)</f>
        <v>1526.1049999999814</v>
      </c>
      <c r="AD19" s="361">
        <f>SUMIF(UJL!$B$8:$B$99,'Summary sales'!$A19,UJL!$O$8:$O$99)</f>
        <v>0</v>
      </c>
      <c r="AE19" s="367">
        <f ca="1">SUMIF(IDP!$B$7:$B$134,'Summary sales'!$A19,IDP!$O$7:$O$133)</f>
        <v>6295.51</v>
      </c>
      <c r="AF19" s="361">
        <f>SUMIF(FSI!$B$7:$B$500,'Summary sales'!$A19,FSI!$J$7:$J$500)</f>
        <v>168.39999999999418</v>
      </c>
      <c r="AG19" s="367">
        <f>SUMIF(PSD!$B$7:$B$500,'Summary sales'!$A19,PSD!$K$7:$K$500)</f>
        <v>0</v>
      </c>
      <c r="AH19" s="367">
        <f>SUMIF(EBM!$B$7:$B$500,'Summary sales'!$A19,EBM!$J$7:$J$500)</f>
        <v>58</v>
      </c>
      <c r="AI19" s="361">
        <f>SUMIF(CISF!$B$7:$B$500,'Summary sales'!$A19,CISF!$J$7:$J$500)</f>
        <v>3476.1999999997206</v>
      </c>
      <c r="AJ19" s="361">
        <f>SUMIF(KGM!$B$5:$B$470,'Summary sales'!$A19,KGM!$O$5:$O$470)</f>
        <v>0</v>
      </c>
      <c r="AK19" s="361">
        <f>SUMIF(PUJ!$B$7:$B$500,'Summary sales'!$A19,PUJ!$J$7:$J$500)</f>
        <v>2537.4000000003725</v>
      </c>
      <c r="AL19" s="361">
        <f>SUMIF(TORABIKACIKUPA!$B$7:$B$493,'Summary sales'!$A19,TORABIKACIKUPA!$L$7:$L$493)</f>
        <v>0</v>
      </c>
      <c r="AM19" s="361">
        <f>SUMIF(TORABIKAHF!$B$7:$B$504,'Summary sales'!$A19,TORABIKAHF!$L$7:$L$504)</f>
        <v>0</v>
      </c>
      <c r="AN19" s="361">
        <f>SUMIF(TORABIKAIC!$B$7:$B$492,'Summary sales'!$A19,TORABIKAIC!$L$7:$L$492)</f>
        <v>0</v>
      </c>
      <c r="AO19" s="361">
        <f>SUMIF(KALBEE!$B$7:$B$501,'Summary sales'!$A19,KALBEE!$J$7:$J$501)</f>
        <v>0</v>
      </c>
      <c r="AP19" s="361">
        <f>SUMIF(TOYOBO!$B$7:$B$479,'Summary sales'!$A19,TOYOBO!$O$7:$O$479)</f>
        <v>0</v>
      </c>
      <c r="AQ19" s="361">
        <f>SUMIF(SWS!$B$7:$B$483,'Summary sales'!$A19,SWS!$P$7:$P$483)</f>
        <v>0</v>
      </c>
      <c r="AR19" s="361">
        <f>SUMIF(KSN!$B$7:$B$483,'Summary sales'!$A19,KSN!$J$7:$J$483)</f>
        <v>4765.7999999999884</v>
      </c>
      <c r="AS19" s="361">
        <f>SUMIF(UMI!$B$7:$B$500,'Summary sales'!$A19,UMI!$J$7:$J$500)</f>
        <v>15763.773000001907</v>
      </c>
      <c r="AT19" s="361">
        <f>SUMIF(IPT!$B$7:$B$500,'Summary sales'!$A19,IPT!$J$7:$J$500)</f>
        <v>1681.070000000298</v>
      </c>
      <c r="AU19" s="361">
        <f>SUMIF(KBRU!$B$7:$B$500,'Summary sales'!$A19,KBRU!$J$7:$J$500)</f>
        <v>998.45999999996275</v>
      </c>
      <c r="AV19" s="361">
        <f>SUMIF(AMI!$B$7:$B$499,'Summary sales'!$A19,AMI!$J$7:$J$499)</f>
        <v>8482.9400000004098</v>
      </c>
      <c r="AW19" s="361">
        <f>SUMIF(KA!$B$7:$B$500,'Summary sales'!$A19,KA!$J$7:$J$500)</f>
        <v>3633.1600000000326</v>
      </c>
      <c r="AX19" s="361">
        <f>SUMIF(KTN!$B$7:$B$500,'Summary sales'!$A19,KTN!$J$7:$J$500)</f>
        <v>1108.809999999823</v>
      </c>
      <c r="AY19" s="361">
        <f>SUMIF(TOMIMOTO!$B$7:$B$500,'Summary sales'!$A19,TOMIMOTO!$J$7:$J$500)</f>
        <v>2109.6500000000233</v>
      </c>
      <c r="AZ19" s="361">
        <f>SUMIF(NIAGAGARAM!$B$7:$B$500,'Summary sales'!$A19,NIAGAGARAM!$J$7:$J$500)</f>
        <v>1311.6500000000233</v>
      </c>
      <c r="BA19" s="361">
        <f>SUMIF('PCI84'!$B$7:$B$500,'Summary sales'!$A19,'PCI84'!$J$7:$J$500)</f>
        <v>5569.0500000002794</v>
      </c>
      <c r="BB19" s="361">
        <f>SUMIF(PCIM!$B$7:$B$500,'Summary sales'!$A19,PCIM!$J$7:$J$500)</f>
        <v>1538.1299999998882</v>
      </c>
      <c r="BC19" s="361">
        <f>SUMIF(INDOFOOD!$B$7:$B$500,'Summary sales'!$A19,INDOFOOD!$J$7:$J$500)</f>
        <v>530.70000000018626</v>
      </c>
      <c r="BD19" s="361">
        <f>SUMIF(HCI!$B$7:$B$500,'Summary sales'!$A19,HCI!$J$7:$J$500)</f>
        <v>5605.7099999999627</v>
      </c>
      <c r="BE19" s="361">
        <f>SUMIF(DIC!$B$7:$B$499,'Summary sales'!$A19,DIC!$J$7:$J$499)</f>
        <v>3172.6100000001024</v>
      </c>
      <c r="BF19" s="361">
        <f>SUMIF(ASAHIMAS!$B$7:$B$499,'Summary sales'!$A19,ASAHIMAS!$J$7:$J$499)</f>
        <v>25717.850000000093</v>
      </c>
      <c r="BG19" s="361">
        <f>SUMIF('ABC KOGEN'!B18:B48,'Summary sales'!$A19,'ABC KOGEN'!J18:J48)</f>
        <v>2866.9500000001863</v>
      </c>
      <c r="BH19" s="361">
        <f>SUMIF(ADP!$B$7:$B$499,'Summary sales'!$A19,ADP!$J$7:$J$499)</f>
        <v>0</v>
      </c>
      <c r="BI19" s="361">
        <f>SUMIF(Tongtji!$B$8:$B$501,'Summary sales'!$A19,Tongtji!$J$8:$J$501)</f>
        <v>3772.0999999996275</v>
      </c>
      <c r="BJ19" s="361">
        <f>SUMIF(CITYMALL!$B$7:$B$500,'Summary sales'!$A19,CITYMALL!$K$7:$K$500)</f>
        <v>0</v>
      </c>
      <c r="BK19" s="361">
        <f>SUMIF(PERHUTANI!$B$7:$B$500,'Summary sales'!$A19,PERHUTANI!$J$7:$J$500)</f>
        <v>0</v>
      </c>
      <c r="BL19" s="361">
        <f>SUMIF(PA!$B$7:$B$500,'Summary sales'!$A19,PA!$J$7:$J$500)</f>
        <v>679.14000000001397</v>
      </c>
      <c r="BM19" s="361">
        <f>SUMIF(RPI!$B$7:$B$500,'Summary sales'!$A19,RPI!$J$7:$J$500)</f>
        <v>0</v>
      </c>
      <c r="BN19" s="361">
        <f>SUMIF(RB!$B$7:$B$500,'Summary sales'!$A19,RB!$J$7:$J$500)</f>
        <v>3587.25</v>
      </c>
      <c r="BO19" s="361">
        <f>SUMIF(GFATOM!$B$7:$B$500,'Summary sales'!$A19,GFATOM!$J$7:$J$500)</f>
        <v>1848.4899999999907</v>
      </c>
      <c r="BP19" s="361">
        <f>SUMIF(GFKULIT!$B$7:$B$500,'Summary sales'!$A19,GFKULIT!$J$7:$J$500)</f>
        <v>876.36200000008103</v>
      </c>
      <c r="BQ19" s="361">
        <f>SUMIF(SPJES!$C$7:$C$523,'Summary sales'!$A19,SPJES!$P$7:$P$523)</f>
        <v>0</v>
      </c>
      <c r="BR19" s="361">
        <f>SUMIF(HSK!$B$7:$B$500,'Summary sales'!$A19,HSK!$J$7:$J$500)</f>
        <v>5525.1739999996498</v>
      </c>
      <c r="BS19" s="361">
        <f>SUMIF(SDM!$B$7:$B$500,'Summary sales'!$A19,SDM!$J$7:$J$500)</f>
        <v>905.66000000014901</v>
      </c>
      <c r="BT19" s="361">
        <f>SUMIF(CCS!$B$7:$B$500,'Summary sales'!$A19,CCS!$J$7:$J$500)</f>
        <v>0</v>
      </c>
      <c r="BU19" s="361">
        <f>SUMIF(JARGAS!$B$7:$B$500,'Summary sales'!$A19,JARGAS!$J$7:$J$500)</f>
        <v>1767.4270000000251</v>
      </c>
      <c r="BV19" s="361">
        <f>SUMIF(SBI!$B$7:$B$500,'Summary sales'!$A19,SBI!$J$7:$J$500)</f>
        <v>2093.6800000001676</v>
      </c>
      <c r="BW19" s="361">
        <f>SUMIF(SPGLOBAL!$B$7:$B$542,'Summary sales'!$A19,SPGLOBAL!$M$7:$M$542)</f>
        <v>0</v>
      </c>
    </row>
    <row r="20" spans="1:76">
      <c r="A20" s="327">
        <f t="shared" si="53"/>
        <v>46035</v>
      </c>
      <c r="B20" s="328">
        <f t="shared" ca="1" si="54"/>
        <v>1.1367646421969002</v>
      </c>
      <c r="C20" s="329">
        <f t="shared" si="52"/>
        <v>147554.19</v>
      </c>
      <c r="D20" s="330">
        <v>75595.039999999994</v>
      </c>
      <c r="E20" s="331">
        <v>47555.880000000005</v>
      </c>
      <c r="F20" s="331">
        <v>13106.4</v>
      </c>
      <c r="G20" s="331">
        <v>11296.869999999999</v>
      </c>
      <c r="H20" s="331">
        <v>0</v>
      </c>
      <c r="I20" s="362">
        <v>0</v>
      </c>
      <c r="J20" s="331"/>
      <c r="K20" s="362">
        <v>0</v>
      </c>
      <c r="L20" s="362"/>
      <c r="M20" s="363">
        <f t="shared" ca="1" si="51"/>
        <v>167734.38600000343</v>
      </c>
      <c r="N20" s="364">
        <f>SUMIF(CLIN!$C$7:$C$501,'Summary sales'!$A20,CLIN!$J$7:$J$501)</f>
        <v>940.29000000003725</v>
      </c>
      <c r="O20" s="364">
        <f>SUMIF(BI!$B$7:$B$500,'Summary sales'!$A20,BI!$J$7:$J$500)</f>
        <v>3820.0500000007451</v>
      </c>
      <c r="P20" s="364">
        <f>SUMIF(MKG!$B$7:$B$500,'Summary sales'!$A20,MKG!$J$7:$J$500)</f>
        <v>1052.2099999999627</v>
      </c>
      <c r="Q20" s="364">
        <f>SUMIF(STM!$B$7:$B$500,'Summary sales'!$A20,STM!$J$7:$J$500)</f>
        <v>3515.8100000000559</v>
      </c>
      <c r="R20" s="364">
        <f>SUMIF(OAJ!$B$7:$B$500,'Summary sales'!$A20,OAJ!$J$7:$J$500)</f>
        <v>732.52999999991152</v>
      </c>
      <c r="S20" s="364">
        <f>SUMIF(NNI!$B$7:$B$500,'Summary sales'!$A20,NNI!$J$7:$J$500)</f>
        <v>5903.8799999998882</v>
      </c>
      <c r="T20" s="364">
        <f>SUMIF(SHB!$B$7:$B$499,'Summary sales'!$A20,SHB!$J$7:$J$499)</f>
        <v>1075.789999999979</v>
      </c>
      <c r="U20" s="364">
        <f>SUMIF(GTL!$B$7:$B$500,'Summary sales'!$A20,GTL!$J$7:$J$500)</f>
        <v>869.80000000004657</v>
      </c>
      <c r="V20" s="364">
        <f>SUMIF(TWK!$B$7:$B$500,'Summary sales'!$A20,TWK!$J$7:$J$500)</f>
        <v>699.42000000004191</v>
      </c>
      <c r="W20" s="364">
        <f>SUMIF(BYC!$B$7:$B$500,'Summary sales'!$A20,BYC!$J$7:$J$500)</f>
        <v>6440.4900000002235</v>
      </c>
      <c r="X20" s="364">
        <f ca="1">SUMIF(GFIR!$B$7:$B$37,'Summary sales'!$A20,GFIR!$J$7:$J$37)+SUMIF(GFIR2!$B$7:$B$31,'Summary sales'!$A20,GFIR2!$J$7:$J$30)</f>
        <v>5738.4700000002049</v>
      </c>
      <c r="Y20" s="364">
        <f>SUMIF(SARIMURNI!$B$7:$B$501,'Summary sales'!$A20,SARIMURNI!$J$7:$J$501)</f>
        <v>1947.6800000000512</v>
      </c>
      <c r="Z20" s="364">
        <f>SUMIF(TOI!$B$7:$B$500,'Summary sales'!$A20,TOI!$J$7:$J$500)</f>
        <v>0</v>
      </c>
      <c r="AA20" s="364">
        <f>SUMIF(HLI!$B$7:$B$499,'Summary sales'!$A20,HLI!$J$7:$J$499)</f>
        <v>1318.3500000000931</v>
      </c>
      <c r="AB20" s="364">
        <f>SUMIF(CERES!$B$7:$B$500,'Summary sales'!$A20,CERES!$J$7:$J$500)</f>
        <v>10032.850000000093</v>
      </c>
      <c r="AC20" s="364">
        <f>SUMIF(ALT!$B$7:$B$126,'Summary sales'!$A20,ALT!$L$7:$L$126)</f>
        <v>1650.3680000000168</v>
      </c>
      <c r="AD20" s="364">
        <f>SUMIF(UJL!$B$8:$B$99,'Summary sales'!$A20,UJL!$O$8:$O$99)</f>
        <v>0</v>
      </c>
      <c r="AE20" s="364">
        <f ca="1">SUMIF(IDP!$B$7:$B$134,'Summary sales'!$A20,IDP!$O$7:$O$133)</f>
        <v>3211.34</v>
      </c>
      <c r="AF20" s="364">
        <f>SUMIF(FSI!$B$7:$B$500,'Summary sales'!$A20,FSI!$J$7:$J$500)</f>
        <v>98.5</v>
      </c>
      <c r="AG20" s="364">
        <f>SUMIF(PSD!$B$7:$B$500,'Summary sales'!$A20,PSD!$K$7:$K$500)</f>
        <v>0</v>
      </c>
      <c r="AH20" s="364">
        <f>SUMIF(EBM!$B$7:$B$500,'Summary sales'!$A20,EBM!$J$7:$J$500)</f>
        <v>56.10899999999674</v>
      </c>
      <c r="AI20" s="364">
        <f>SUMIF(CISF!$B$7:$B$500,'Summary sales'!$A20,CISF!$J$7:$J$500)</f>
        <v>3722.7000000001863</v>
      </c>
      <c r="AJ20" s="364">
        <f>SUMIF(KGM!$B$5:$B$470,'Summary sales'!$A20,KGM!$O$5:$O$470)</f>
        <v>0</v>
      </c>
      <c r="AK20" s="364">
        <f>SUMIF(PUJ!$B$7:$B$500,'Summary sales'!$A20,PUJ!$J$7:$J$500)</f>
        <v>2502.2000000001863</v>
      </c>
      <c r="AL20" s="364">
        <f>SUMIF(TORABIKACIKUPA!$B$7:$B$493,'Summary sales'!$A20,TORABIKACIKUPA!$L$7:$L$493)</f>
        <v>0</v>
      </c>
      <c r="AM20" s="364">
        <f>SUMIF(TORABIKAHF!$B$7:$B$504,'Summary sales'!$A20,TORABIKAHF!$L$7:$L$504)</f>
        <v>0</v>
      </c>
      <c r="AN20" s="364">
        <f>SUMIF(TORABIKAIC!$B$7:$B$492,'Summary sales'!$A20,TORABIKAIC!$L$7:$L$492)</f>
        <v>0</v>
      </c>
      <c r="AO20" s="364">
        <f>SUMIF(KALBEE!$B$7:$B$501,'Summary sales'!$A20,KALBEE!$J$7:$J$501)</f>
        <v>0</v>
      </c>
      <c r="AP20" s="364">
        <f>SUMIF(TOYOBO!$B$7:$B$479,'Summary sales'!$A20,TOYOBO!$O$7:$O$479)</f>
        <v>0</v>
      </c>
      <c r="AQ20" s="364">
        <f>SUMIF(SWS!$B$7:$B$483,'Summary sales'!$A20,SWS!$P$7:$P$483)</f>
        <v>0</v>
      </c>
      <c r="AR20" s="364">
        <f>SUMIF(KSN!$B$7:$B$483,'Summary sales'!$A20,KSN!$J$7:$J$483)</f>
        <v>4620.3800000000047</v>
      </c>
      <c r="AS20" s="364">
        <f>SUMIF(UMI!$B$7:$B$500,'Summary sales'!$A20,UMI!$J$7:$J$500)</f>
        <v>15439.240000002086</v>
      </c>
      <c r="AT20" s="364">
        <f>SUMIF(IPT!$B$7:$B$500,'Summary sales'!$A20,IPT!$J$7:$J$500)</f>
        <v>1475.2999999998137</v>
      </c>
      <c r="AU20" s="364">
        <f>SUMIF(KBRU!$B$7:$B$500,'Summary sales'!$A20,KBRU!$J$7:$J$500)</f>
        <v>977.10999999998603</v>
      </c>
      <c r="AV20" s="364">
        <f>SUMIF(AMI!$B$7:$B$499,'Summary sales'!$A20,AMI!$J$7:$J$499)</f>
        <v>6987.9500000001863</v>
      </c>
      <c r="AW20" s="364">
        <f>SUMIF(KA!$B$7:$B$500,'Summary sales'!$A20,KA!$J$7:$J$500)</f>
        <v>1892.3800000000047</v>
      </c>
      <c r="AX20" s="364">
        <f>SUMIF(KTN!$B$7:$B$500,'Summary sales'!$A20,KTN!$J$7:$J$500)</f>
        <v>1304.690000000177</v>
      </c>
      <c r="AY20" s="364">
        <f>SUMIF(TOMIMOTO!$B$7:$B$500,'Summary sales'!$A20,TOMIMOTO!$J$7:$J$500)</f>
        <v>2226.4599999999627</v>
      </c>
      <c r="AZ20" s="364">
        <f>SUMIF(NIAGAGARAM!$B$7:$B$500,'Summary sales'!$A20,NIAGAGARAM!$J$7:$J$500)</f>
        <v>1673.429999999993</v>
      </c>
      <c r="BA20" s="364">
        <f>SUMIF('PCI84'!$B$7:$B$500,'Summary sales'!$A20,'PCI84'!$J$7:$J$500)</f>
        <v>8766.4300000001676</v>
      </c>
      <c r="BB20" s="364">
        <f>SUMIF(PCIM!$B$7:$B$500,'Summary sales'!$A20,PCIM!$J$7:$J$500)</f>
        <v>1559.0500000000466</v>
      </c>
      <c r="BC20" s="364">
        <f>SUMIF(INDOFOOD!$B$7:$B$500,'Summary sales'!$A20,INDOFOOD!$J$7:$J$500)</f>
        <v>290.06999999983236</v>
      </c>
      <c r="BD20" s="364">
        <f>SUMIF(HCI!$B$7:$B$500,'Summary sales'!$A20,HCI!$J$7:$J$500)</f>
        <v>5371.6199999999953</v>
      </c>
      <c r="BE20" s="364">
        <f>SUMIF(DIC!$B$7:$B$499,'Summary sales'!$A20,DIC!$J$7:$J$499)</f>
        <v>2954.9099999999162</v>
      </c>
      <c r="BF20" s="364">
        <f>SUMIF(ASAHIMAS!$B$7:$B$499,'Summary sales'!$A20,ASAHIMAS!$J$7:$J$499)</f>
        <v>24120.25</v>
      </c>
      <c r="BG20" s="364">
        <f>SUMIF('ABC KOGEN'!B19:B49,'Summary sales'!$A20,'ABC KOGEN'!J19:J49)</f>
        <v>8801.2299999999814</v>
      </c>
      <c r="BH20" s="364">
        <f>SUMIF(ADP!$B$7:$B$499,'Summary sales'!$A20,ADP!$J$7:$J$499)</f>
        <v>20.670000000000073</v>
      </c>
      <c r="BI20" s="364">
        <f>SUMIF(Tongtji!$B$8:$B$501,'Summary sales'!$A20,Tongtji!$J$8:$J$501)</f>
        <v>3740</v>
      </c>
      <c r="BJ20" s="364">
        <f>SUMIF(CITYMALL!$B$7:$B$500,'Summary sales'!$A20,CITYMALL!$K$7:$K$500)</f>
        <v>0</v>
      </c>
      <c r="BK20" s="364">
        <f>SUMIF(PERHUTANI!$B$7:$B$500,'Summary sales'!$A20,PERHUTANI!$J$7:$J$500)</f>
        <v>0</v>
      </c>
      <c r="BL20" s="364">
        <f>SUMIF(PA!$B$7:$B$500,'Summary sales'!$A20,PA!$J$7:$J$500)</f>
        <v>753.46999999997206</v>
      </c>
      <c r="BM20" s="364">
        <f>SUMIF(RPI!$B$7:$B$500,'Summary sales'!$A20,RPI!$J$7:$J$500)</f>
        <v>0</v>
      </c>
      <c r="BN20" s="364">
        <f>SUMIF(RB!$B$7:$B$500,'Summary sales'!$A20,RB!$J$7:$J$500)</f>
        <v>3565.5699999998324</v>
      </c>
      <c r="BO20" s="364">
        <f>SUMIF(GFATOM!$B$7:$B$500,'Summary sales'!$A20,GFATOM!$J$7:$J$500)</f>
        <v>4513.0200000000186</v>
      </c>
      <c r="BP20" s="364">
        <f>SUMIF(GFKULIT!$B$7:$B$500,'Summary sales'!$A20,GFKULIT!$J$7:$J$500)</f>
        <v>1961.2659999999451</v>
      </c>
      <c r="BQ20" s="364">
        <f>SUMIF(SPJES!$C$7:$C$523,'Summary sales'!$A20,SPJES!$P$7:$P$523)</f>
        <v>0</v>
      </c>
      <c r="BR20" s="364">
        <f>SUMIF(HSK!$B$7:$B$500,'Summary sales'!$A20,HSK!$J$7:$J$500)</f>
        <v>5415.1189999999478</v>
      </c>
      <c r="BS20" s="364">
        <f>SUMIF(SDM!$B$7:$B$500,'Summary sales'!$A20,SDM!$J$7:$J$500)</f>
        <v>1428.1599999996834</v>
      </c>
      <c r="BT20" s="364">
        <f>SUMIF(CCS!$B$7:$B$500,'Summary sales'!$A20,CCS!$J$7:$J$500)</f>
        <v>0</v>
      </c>
      <c r="BU20" s="364">
        <f>SUMIF(JARGAS!$B$7:$B$500,'Summary sales'!$A20,JARGAS!$J$7:$J$500)</f>
        <v>1681.13400000002</v>
      </c>
      <c r="BV20" s="364">
        <f>SUMIF(SBI!$B$7:$B$500,'Summary sales'!$A20,SBI!$J$7:$J$500)</f>
        <v>866.64000000013039</v>
      </c>
      <c r="BW20" s="364">
        <f>SUMIF(SPGLOBAL!$B$7:$B$542,'Summary sales'!$A20,SPGLOBAL!$M$7:$M$542)</f>
        <v>0</v>
      </c>
      <c r="BX20" s="224"/>
    </row>
    <row r="21" spans="1:76">
      <c r="A21" s="322">
        <f t="shared" si="53"/>
        <v>46036</v>
      </c>
      <c r="B21" s="332">
        <f t="shared" ca="1" si="54"/>
        <v>1.0812503233222683</v>
      </c>
      <c r="C21" s="333">
        <f t="shared" si="52"/>
        <v>150585.04999999999</v>
      </c>
      <c r="D21" s="325">
        <v>71041.740000000005</v>
      </c>
      <c r="E21" s="334">
        <v>47951.589999999989</v>
      </c>
      <c r="F21" s="326">
        <v>17119.810000000001</v>
      </c>
      <c r="G21" s="334">
        <v>11465.7</v>
      </c>
      <c r="H21" s="334">
        <v>0</v>
      </c>
      <c r="I21" s="358">
        <v>3006.21</v>
      </c>
      <c r="J21" s="334"/>
      <c r="K21" s="358">
        <v>0</v>
      </c>
      <c r="L21" s="358"/>
      <c r="M21" s="360">
        <f t="shared" ca="1" si="51"/>
        <v>162820.13399999993</v>
      </c>
      <c r="N21" s="361">
        <f>SUMIF(CLIN!$C$7:$C$501,'Summary sales'!$A21,CLIN!$J$7:$J$501)</f>
        <v>1110.1099999998696</v>
      </c>
      <c r="O21" s="367">
        <f>SUMIF(BI!$B$7:$B$500,'Summary sales'!$A21,BI!$J$7:$J$500)</f>
        <v>2761.7599999997765</v>
      </c>
      <c r="P21" s="367">
        <f>SUMIF(MKG!$B$7:$B$500,'Summary sales'!$A21,MKG!$J$7:$J$500)</f>
        <v>1029.6800000001676</v>
      </c>
      <c r="Q21" s="361">
        <f>SUMIF(STM!$B$7:$B$500,'Summary sales'!$A21,STM!$J$7:$J$500)</f>
        <v>4240.8700000001118</v>
      </c>
      <c r="R21" s="367">
        <f>SUMIF(OAJ!$B$7:$B$500,'Summary sales'!$A21,OAJ!$J$7:$J$500)</f>
        <v>648.59999999997672</v>
      </c>
      <c r="S21" s="367">
        <f>SUMIF(NNI!$B$7:$B$500,'Summary sales'!$A21,NNI!$J$7:$J$500)</f>
        <v>6095.7000000001863</v>
      </c>
      <c r="T21" s="367">
        <f>SUMIF(SHB!$B$7:$B$499,'Summary sales'!$A21,SHB!$J$7:$J$499)</f>
        <v>540.91000000000349</v>
      </c>
      <c r="U21" s="367">
        <f>SUMIF(GTL!$B$7:$B$500,'Summary sales'!$A21,GTL!$J$7:$J$500)</f>
        <v>882.14000000001397</v>
      </c>
      <c r="V21" s="367">
        <f>SUMIF(TWK!$B$7:$B$500,'Summary sales'!$A21,TWK!$J$7:$J$500)</f>
        <v>689.07999999995809</v>
      </c>
      <c r="W21" s="361">
        <f>SUMIF(BYC!$B$7:$B$500,'Summary sales'!$A21,BYC!$J$7:$J$500)</f>
        <v>5863.820000000298</v>
      </c>
      <c r="X21" s="367">
        <f ca="1">SUMIF(GFIR!$B$7:$B$37,'Summary sales'!$A21,GFIR!$J$7:$J$37)+SUMIF(GFIR2!$B$7:$B$31,'Summary sales'!$A21,GFIR2!$J$7:$J$30)</f>
        <v>5094.7999999998137</v>
      </c>
      <c r="Y21" s="367">
        <f>SUMIF(SARIMURNI!$B$7:$B$501,'Summary sales'!$A21,SARIMURNI!$J$7:$J$501)</f>
        <v>2022.0899999999674</v>
      </c>
      <c r="Z21" s="367">
        <f>SUMIF(TOI!$B$7:$B$500,'Summary sales'!$A21,TOI!$J$7:$J$500)</f>
        <v>0</v>
      </c>
      <c r="AA21" s="361">
        <f>SUMIF(HLI!$B$7:$B$499,'Summary sales'!$A21,HLI!$J$7:$J$499)</f>
        <v>1310.8799999998882</v>
      </c>
      <c r="AB21" s="367">
        <f>SUMIF(CERES!$B$7:$B$500,'Summary sales'!$A21,CERES!$J$7:$J$500)</f>
        <v>10476.080000000075</v>
      </c>
      <c r="AC21" s="367">
        <f>SUMIF(ALT!$B$7:$B$126,'Summary sales'!$A21,ALT!$L$7:$L$126)</f>
        <v>763.00399999995716</v>
      </c>
      <c r="AD21" s="361">
        <f>SUMIF(UJL!$B$8:$B$99,'Summary sales'!$A21,UJL!$O$8:$O$99)</f>
        <v>0</v>
      </c>
      <c r="AE21" s="361">
        <f ca="1">SUMIF(IDP!$B$7:$B$134,'Summary sales'!$A21,IDP!$O$7:$O$133)</f>
        <v>5126.1499999999996</v>
      </c>
      <c r="AF21" s="361">
        <f>SUMIF(FSI!$B$7:$B$500,'Summary sales'!$A21,FSI!$J$7:$J$500)</f>
        <v>95.5</v>
      </c>
      <c r="AG21" s="367">
        <f>SUMIF(PSD!$B$7:$B$500,'Summary sales'!$A21,PSD!$K$7:$K$500)</f>
        <v>0</v>
      </c>
      <c r="AH21" s="367">
        <f>SUMIF(EBM!$B$7:$B$500,'Summary sales'!$A21,EBM!$J$7:$J$500)</f>
        <v>74.661000000007334</v>
      </c>
      <c r="AI21" s="361">
        <f>SUMIF(CISF!$B$7:$B$500,'Summary sales'!$A21,CISF!$J$7:$J$500)</f>
        <v>3937</v>
      </c>
      <c r="AJ21" s="361">
        <f>SUMIF(KGM!$B$5:$B$470,'Summary sales'!$A21,KGM!$O$5:$O$470)</f>
        <v>0</v>
      </c>
      <c r="AK21" s="361">
        <f>SUMIF(PUJ!$B$7:$B$500,'Summary sales'!$A21,PUJ!$J$7:$J$500)</f>
        <v>2507.0999999996275</v>
      </c>
      <c r="AL21" s="361">
        <f>SUMIF(TORABIKACIKUPA!$B$7:$B$493,'Summary sales'!$A21,TORABIKACIKUPA!$L$7:$L$493)</f>
        <v>0</v>
      </c>
      <c r="AM21" s="361">
        <f>SUMIF(TORABIKAHF!$B$7:$B$504,'Summary sales'!$A21,TORABIKAHF!$L$7:$L$504)</f>
        <v>0</v>
      </c>
      <c r="AN21" s="361">
        <f>SUMIF(TORABIKAIC!$B$7:$B$492,'Summary sales'!$A21,TORABIKAIC!$L$7:$L$492)</f>
        <v>0</v>
      </c>
      <c r="AO21" s="361">
        <f>SUMIF(KALBEE!$B$7:$B$501,'Summary sales'!$A21,KALBEE!$J$7:$J$501)</f>
        <v>0</v>
      </c>
      <c r="AP21" s="361">
        <f>SUMIF(TOYOBO!$B$7:$B$479,'Summary sales'!$A21,TOYOBO!$O$7:$O$479)</f>
        <v>0</v>
      </c>
      <c r="AQ21" s="361">
        <f>SUMIF(SWS!$B$7:$B$483,'Summary sales'!$A21,SWS!$P$7:$P$483)</f>
        <v>0</v>
      </c>
      <c r="AR21" s="361">
        <f>SUMIF(KSN!$B$7:$B$483,'Summary sales'!$A21,KSN!$J$7:$J$483)</f>
        <v>4660.8500000000058</v>
      </c>
      <c r="AS21" s="361">
        <f>SUMIF(UMI!$B$7:$B$500,'Summary sales'!$A21,UMI!$J$7:$J$500)</f>
        <v>18109.504000000656</v>
      </c>
      <c r="AT21" s="361">
        <f>SUMIF(IPT!$B$7:$B$500,'Summary sales'!$A21,IPT!$J$7:$J$500)</f>
        <v>1796.2999999998137</v>
      </c>
      <c r="AU21" s="361">
        <f>SUMIF(KBRU!$B$7:$B$500,'Summary sales'!$A21,KBRU!$J$7:$J$500)</f>
        <v>908.97999999998137</v>
      </c>
      <c r="AV21" s="361">
        <f>SUMIF(AMI!$B$7:$B$499,'Summary sales'!$A21,AMI!$J$7:$J$499)</f>
        <v>7227.8899999996647</v>
      </c>
      <c r="AW21" s="361">
        <f>SUMIF(KA!$B$7:$B$500,'Summary sales'!$A21,KA!$J$7:$J$500)</f>
        <v>3487.4599999999627</v>
      </c>
      <c r="AX21" s="361">
        <f>SUMIF(KTN!$B$7:$B$500,'Summary sales'!$A21,KTN!$J$7:$J$500)</f>
        <v>1310.3999999999069</v>
      </c>
      <c r="AY21" s="361">
        <f>SUMIF(TOMIMOTO!$B$7:$B$500,'Summary sales'!$A21,TOMIMOTO!$J$7:$J$500)</f>
        <v>2254.3699999999953</v>
      </c>
      <c r="AZ21" s="361">
        <f>SUMIF(NIAGAGARAM!$B$7:$B$500,'Summary sales'!$A21,NIAGAGARAM!$J$7:$J$500)</f>
        <v>763.61999999999534</v>
      </c>
      <c r="BA21" s="361">
        <f>SUMIF('PCI84'!$B$7:$B$500,'Summary sales'!$A21,'PCI84'!$J$7:$J$500)</f>
        <v>8947.0299999997951</v>
      </c>
      <c r="BB21" s="361">
        <f>SUMIF(PCIM!$B$7:$B$500,'Summary sales'!$A21,PCIM!$J$7:$J$500)</f>
        <v>1856.1499999999069</v>
      </c>
      <c r="BC21" s="361">
        <f>SUMIF(INDOFOOD!$B$7:$B$500,'Summary sales'!$A21,INDOFOOD!$J$7:$J$500)</f>
        <v>0</v>
      </c>
      <c r="BD21" s="361">
        <f>SUMIF(HCI!$B$7:$B$500,'Summary sales'!$A21,HCI!$J$7:$J$500)</f>
        <v>5520.7600000000093</v>
      </c>
      <c r="BE21" s="361">
        <f>SUMIF(DIC!$B$7:$B$499,'Summary sales'!$A21,DIC!$J$7:$J$499)</f>
        <v>3068.1999999999534</v>
      </c>
      <c r="BF21" s="361">
        <f>SUMIF(ASAHIMAS!$B$7:$B$499,'Summary sales'!$A21,ASAHIMAS!$J$7:$J$499)</f>
        <v>20194.939999999944</v>
      </c>
      <c r="BG21" s="361">
        <f>SUMIF('ABC KOGEN'!B20:B50,'Summary sales'!$A21,'ABC KOGEN'!J20:J50)</f>
        <v>7016.9499999999534</v>
      </c>
      <c r="BH21" s="361">
        <f>SUMIF(ADP!$B$7:$B$499,'Summary sales'!$A21,ADP!$J$7:$J$499)</f>
        <v>2.92999999999995</v>
      </c>
      <c r="BI21" s="361">
        <f>SUMIF(Tongtji!$B$8:$B$501,'Summary sales'!$A21,Tongtji!$J$8:$J$501)</f>
        <v>4352.1000000005588</v>
      </c>
      <c r="BJ21" s="361">
        <f>SUMIF(CITYMALL!$B$7:$B$500,'Summary sales'!$A21,CITYMALL!$K$7:$K$500)</f>
        <v>0</v>
      </c>
      <c r="BK21" s="361">
        <f>SUMIF(PERHUTANI!$B$7:$B$500,'Summary sales'!$A21,PERHUTANI!$J$7:$J$500)</f>
        <v>0</v>
      </c>
      <c r="BL21" s="361">
        <f>SUMIF(PA!$B$7:$B$500,'Summary sales'!$A21,PA!$J$7:$J$500)</f>
        <v>833.29000000003725</v>
      </c>
      <c r="BM21" s="361">
        <f>SUMIF(RPI!$B$7:$B$500,'Summary sales'!$A21,RPI!$J$7:$J$500)</f>
        <v>0</v>
      </c>
      <c r="BN21" s="361">
        <f>SUMIF(RB!$B$7:$B$500,'Summary sales'!$A21,RB!$J$7:$J$500)</f>
        <v>3535.3100000000559</v>
      </c>
      <c r="BO21" s="361">
        <f>SUMIF(GFATOM!$B$7:$B$500,'Summary sales'!$A21,GFATOM!$J$7:$J$500)</f>
        <v>1226.9799999999814</v>
      </c>
      <c r="BP21" s="361">
        <f>SUMIF(GFKULIT!$B$7:$B$500,'Summary sales'!$A21,GFKULIT!$J$7:$J$500)</f>
        <v>1004.7580000000307</v>
      </c>
      <c r="BQ21" s="361">
        <f>SUMIF(SPJES!$C$7:$C$523,'Summary sales'!$A21,SPJES!$P$7:$P$523)</f>
        <v>0</v>
      </c>
      <c r="BR21" s="361">
        <f>SUMIF(HSK!$B$7:$B$500,'Summary sales'!$A21,HSK!$J$7:$J$500)</f>
        <v>5265.9000000003725</v>
      </c>
      <c r="BS21" s="361">
        <f>SUMIF(SDM!$B$7:$B$500,'Summary sales'!$A21,SDM!$J$7:$J$500)</f>
        <v>1740.7700000000186</v>
      </c>
      <c r="BT21" s="361">
        <f>SUMIF(CCS!$B$7:$B$500,'Summary sales'!$A21,CCS!$J$7:$J$500)</f>
        <v>0</v>
      </c>
      <c r="BU21" s="361">
        <f>SUMIF(JARGAS!$B$7:$B$500,'Summary sales'!$A21,JARGAS!$J$7:$J$500)</f>
        <v>1709.3869999999879</v>
      </c>
      <c r="BV21" s="361">
        <f>SUMIF(SBI!$B$7:$B$500,'Summary sales'!$A21,SBI!$J$7:$J$500)</f>
        <v>755.3699999996461</v>
      </c>
      <c r="BW21" s="361">
        <f>SUMIF(SPGLOBAL!$B$7:$B$542,'Summary sales'!$A21,SPGLOBAL!$M$7:$M$542)</f>
        <v>0</v>
      </c>
    </row>
    <row r="22" spans="1:76">
      <c r="A22" s="327">
        <f t="shared" si="53"/>
        <v>46037</v>
      </c>
      <c r="B22" s="328">
        <f t="shared" ca="1" si="54"/>
        <v>1.098900988979991</v>
      </c>
      <c r="C22" s="329">
        <f t="shared" si="52"/>
        <v>156255.94</v>
      </c>
      <c r="D22" s="330">
        <v>70246.729999999981</v>
      </c>
      <c r="E22" s="331">
        <v>45604.17</v>
      </c>
      <c r="F22" s="331">
        <v>25423.81</v>
      </c>
      <c r="G22" s="331">
        <v>9557.23</v>
      </c>
      <c r="H22" s="331">
        <v>0</v>
      </c>
      <c r="I22" s="362">
        <v>0</v>
      </c>
      <c r="J22" s="331"/>
      <c r="K22" s="362">
        <v>5424</v>
      </c>
      <c r="L22" s="362"/>
      <c r="M22" s="363">
        <f t="shared" ca="1" si="51"/>
        <v>171709.80699999814</v>
      </c>
      <c r="N22" s="364">
        <f>SUMIF(CLIN!$C$7:$C$501,'Summary sales'!$A22,CLIN!$J$7:$J$501)</f>
        <v>916.64000000013039</v>
      </c>
      <c r="O22" s="364">
        <f>SUMIF(BI!$B$7:$B$500,'Summary sales'!$A22,BI!$J$7:$J$500)</f>
        <v>1541.2400000002235</v>
      </c>
      <c r="P22" s="364">
        <f>SUMIF(MKG!$B$7:$B$500,'Summary sales'!$A22,MKG!$J$7:$J$500)</f>
        <v>981.04000000003725</v>
      </c>
      <c r="Q22" s="364">
        <f>SUMIF(STM!$B$7:$B$500,'Summary sales'!$A22,STM!$J$7:$J$500)</f>
        <v>4318.3199999998324</v>
      </c>
      <c r="R22" s="364">
        <f>SUMIF(OAJ!$B$7:$B$500,'Summary sales'!$A22,OAJ!$J$7:$J$500)</f>
        <v>779.13000000000466</v>
      </c>
      <c r="S22" s="364">
        <f>SUMIF(NNI!$B$7:$B$500,'Summary sales'!$A22,NNI!$J$7:$J$500)</f>
        <v>6472.5499999998137</v>
      </c>
      <c r="T22" s="364">
        <f>SUMIF(SHB!$B$7:$B$499,'Summary sales'!$A22,SHB!$J$7:$J$499)</f>
        <v>530.64000000001397</v>
      </c>
      <c r="U22" s="364">
        <f>SUMIF(GTL!$B$7:$B$500,'Summary sales'!$A22,GTL!$J$7:$J$500)</f>
        <v>892.02000000001863</v>
      </c>
      <c r="V22" s="364">
        <f>SUMIF(TWK!$B$7:$B$500,'Summary sales'!$A22,TWK!$J$7:$J$500)</f>
        <v>517.47999999998137</v>
      </c>
      <c r="W22" s="364">
        <f>SUMIF(BYC!$B$7:$B$500,'Summary sales'!$A22,BYC!$J$7:$J$500)</f>
        <v>5029.4499999992549</v>
      </c>
      <c r="X22" s="364">
        <f ca="1">SUMIF(GFIR!$B$7:$B$37,'Summary sales'!$A22,GFIR!$J$7:$J$37)+SUMIF(GFIR2!$B$7:$B$31,'Summary sales'!$A22,GFIR2!$J$7:$J$30)</f>
        <v>3349.8100000000559</v>
      </c>
      <c r="Y22" s="364">
        <f>SUMIF(SARIMURNI!$B$7:$B$501,'Summary sales'!$A22,SARIMURNI!$J$7:$J$501)</f>
        <v>3064.5700000000652</v>
      </c>
      <c r="Z22" s="364">
        <f>SUMIF(TOI!$B$7:$B$500,'Summary sales'!$A22,TOI!$J$7:$J$500)</f>
        <v>0</v>
      </c>
      <c r="AA22" s="364">
        <f>SUMIF(HLI!$B$7:$B$499,'Summary sales'!$A22,HLI!$J$7:$J$499)</f>
        <v>1294.4899999999907</v>
      </c>
      <c r="AB22" s="364">
        <f>SUMIF(CERES!$B$7:$B$500,'Summary sales'!$A22,CERES!$J$7:$J$500)</f>
        <v>9581.6099999998696</v>
      </c>
      <c r="AC22" s="364">
        <f>SUMIF(ALT!$B$7:$B$126,'Summary sales'!$A22,ALT!$L$7:$L$126)</f>
        <v>1696.8250000000698</v>
      </c>
      <c r="AD22" s="364">
        <f>SUMIF(UJL!$B$8:$B$99,'Summary sales'!$A22,UJL!$O$8:$O$99)</f>
        <v>0</v>
      </c>
      <c r="AE22" s="364">
        <f ca="1">SUMIF(IDP!$B$7:$B$134,'Summary sales'!$A22,IDP!$O$7:$O$133)</f>
        <v>2737.85</v>
      </c>
      <c r="AF22" s="364">
        <f>SUMIF(FSI!$B$7:$B$500,'Summary sales'!$A22,FSI!$J$7:$J$500)</f>
        <v>91</v>
      </c>
      <c r="AG22" s="364">
        <f>SUMIF(PSD!$B$7:$B$500,'Summary sales'!$A22,PSD!$K$7:$K$500)</f>
        <v>0</v>
      </c>
      <c r="AH22" s="364">
        <f>SUMIF(EBM!$B$7:$B$500,'Summary sales'!$A22,EBM!$J$7:$J$500)</f>
        <v>59.229999999995925</v>
      </c>
      <c r="AI22" s="364">
        <f>SUMIF(CISF!$B$7:$B$500,'Summary sales'!$A22,CISF!$J$7:$J$500)</f>
        <v>3282.8999999999069</v>
      </c>
      <c r="AJ22" s="364">
        <f>SUMIF(KGM!$B$5:$B$470,'Summary sales'!$A22,KGM!$O$5:$O$470)</f>
        <v>0</v>
      </c>
      <c r="AK22" s="364">
        <f>SUMIF(PUJ!$B$7:$B$500,'Summary sales'!$A22,PUJ!$J$7:$J$500)</f>
        <v>2519.6000000005588</v>
      </c>
      <c r="AL22" s="364">
        <f>SUMIF(TORABIKACIKUPA!$B$7:$B$493,'Summary sales'!$A22,TORABIKACIKUPA!$L$7:$L$493)</f>
        <v>0</v>
      </c>
      <c r="AM22" s="364">
        <f>SUMIF(TORABIKAHF!$B$7:$B$504,'Summary sales'!$A22,TORABIKAHF!$L$7:$L$504)</f>
        <v>0</v>
      </c>
      <c r="AN22" s="364">
        <f>SUMIF(TORABIKAIC!$B$7:$B$492,'Summary sales'!$A22,TORABIKAIC!$L$7:$L$492)</f>
        <v>0</v>
      </c>
      <c r="AO22" s="364">
        <f>SUMIF(KALBEE!$B$7:$B$501,'Summary sales'!$A22,KALBEE!$J$7:$J$501)</f>
        <v>0</v>
      </c>
      <c r="AP22" s="364">
        <f>SUMIF(TOYOBO!$B$7:$B$479,'Summary sales'!$A22,TOYOBO!$O$7:$O$479)</f>
        <v>0</v>
      </c>
      <c r="AQ22" s="364">
        <f>SUMIF(SWS!$B$7:$B$483,'Summary sales'!$A22,SWS!$P$7:$P$483)</f>
        <v>0</v>
      </c>
      <c r="AR22" s="364">
        <f>SUMIF(KSN!$B$7:$B$483,'Summary sales'!$A22,KSN!$J$7:$J$483)</f>
        <v>3230.3099999999977</v>
      </c>
      <c r="AS22" s="364">
        <f>SUMIF(UMI!$B$7:$B$500,'Summary sales'!$A22,UMI!$J$7:$J$500)</f>
        <v>15999.366999998689</v>
      </c>
      <c r="AT22" s="364">
        <f>SUMIF(IPT!$B$7:$B$500,'Summary sales'!$A22,IPT!$J$7:$J$500)</f>
        <v>2212.8300000000745</v>
      </c>
      <c r="AU22" s="364">
        <f>SUMIF(KBRU!$B$7:$B$500,'Summary sales'!$A22,KBRU!$J$7:$J$500)</f>
        <v>869.73999999999069</v>
      </c>
      <c r="AV22" s="364">
        <f>SUMIF(AMI!$B$7:$B$499,'Summary sales'!$A22,AMI!$J$7:$J$499)</f>
        <v>7959.4199999999255</v>
      </c>
      <c r="AW22" s="364">
        <f>SUMIF(KA!$B$7:$B$500,'Summary sales'!$A22,KA!$J$7:$J$500)</f>
        <v>3745.5200000000186</v>
      </c>
      <c r="AX22" s="364">
        <f>SUMIF(KTN!$B$7:$B$500,'Summary sales'!$A22,KTN!$J$7:$J$500)</f>
        <v>1224.1699999999255</v>
      </c>
      <c r="AY22" s="364">
        <f>SUMIF(TOMIMOTO!$B$7:$B$500,'Summary sales'!$A22,TOMIMOTO!$J$7:$J$500)</f>
        <v>2204.2900000000373</v>
      </c>
      <c r="AZ22" s="364">
        <f>SUMIF(NIAGAGARAM!$B$7:$B$500,'Summary sales'!$A22,NIAGAGARAM!$J$7:$J$500)</f>
        <v>1300.9699999999721</v>
      </c>
      <c r="BA22" s="364">
        <f>SUMIF('PCI84'!$B$7:$B$500,'Summary sales'!$A22,'PCI84'!$J$7:$J$500)</f>
        <v>9392.8300000000745</v>
      </c>
      <c r="BB22" s="364">
        <f>SUMIF(PCIM!$B$7:$B$500,'Summary sales'!$A22,PCIM!$J$7:$J$500)</f>
        <v>1654.2900000000373</v>
      </c>
      <c r="BC22" s="364">
        <f>SUMIF(INDOFOOD!$B$7:$B$500,'Summary sales'!$A22,INDOFOOD!$J$7:$J$500)</f>
        <v>1387.1299999998882</v>
      </c>
      <c r="BD22" s="364">
        <f>SUMIF(HCI!$B$7:$B$500,'Summary sales'!$A22,HCI!$J$7:$J$500)</f>
        <v>6048.6300000000047</v>
      </c>
      <c r="BE22" s="364">
        <f>SUMIF(DIC!$B$7:$B$499,'Summary sales'!$A22,DIC!$J$7:$J$499)</f>
        <v>2967.0900000000838</v>
      </c>
      <c r="BF22" s="364">
        <f>SUMIF(ASAHIMAS!$B$7:$B$499,'Summary sales'!$A22,ASAHIMAS!$J$7:$J$499)</f>
        <v>23728.60999999987</v>
      </c>
      <c r="BG22" s="364">
        <f>SUMIF('ABC KOGEN'!B21:B51,'Summary sales'!$A22,'ABC KOGEN'!J21:J51)</f>
        <v>6842.3599999998696</v>
      </c>
      <c r="BH22" s="364">
        <f>SUMIF(ADP!$B$7:$B$499,'Summary sales'!$A22,ADP!$J$7:$J$499)</f>
        <v>0</v>
      </c>
      <c r="BI22" s="364">
        <f>SUMIF(Tongtji!$B$8:$B$501,'Summary sales'!$A22,Tongtji!$J$8:$J$501)</f>
        <v>4148</v>
      </c>
      <c r="BJ22" s="364">
        <f>SUMIF(CITYMALL!$B$7:$B$500,'Summary sales'!$A22,CITYMALL!$K$7:$K$500)</f>
        <v>0</v>
      </c>
      <c r="BK22" s="364">
        <f>SUMIF(PERHUTANI!$B$7:$B$500,'Summary sales'!$A22,PERHUTANI!$J$7:$J$500)</f>
        <v>0</v>
      </c>
      <c r="BL22" s="364">
        <f>SUMIF(PA!$B$7:$B$500,'Summary sales'!$A22,PA!$J$7:$J$500)</f>
        <v>877.79999999993015</v>
      </c>
      <c r="BM22" s="364">
        <f>SUMIF(RPI!$B$7:$B$500,'Summary sales'!$A22,RPI!$J$7:$J$500)</f>
        <v>0</v>
      </c>
      <c r="BN22" s="364">
        <f>SUMIF(RB!$B$7:$B$500,'Summary sales'!$A22,RB!$J$7:$J$500)</f>
        <v>3481.4399999999441</v>
      </c>
      <c r="BO22" s="364">
        <f>SUMIF(GFATOM!$B$7:$B$500,'Summary sales'!$A22,GFATOM!$J$7:$J$500)</f>
        <v>3441.5999999998603</v>
      </c>
      <c r="BP22" s="364">
        <f>SUMIF(GFKULIT!$B$7:$B$500,'Summary sales'!$A22,GFKULIT!$J$7:$J$500)</f>
        <v>899.78700000001118</v>
      </c>
      <c r="BQ22" s="364">
        <f>SUMIF(SPJES!$C$7:$C$523,'Summary sales'!$A22,SPJES!$P$7:$P$523)</f>
        <v>0</v>
      </c>
      <c r="BR22" s="364">
        <f>SUMIF(HSK!$B$7:$B$500,'Summary sales'!$A22,HSK!$J$7:$J$500)</f>
        <v>5203.8059999998659</v>
      </c>
      <c r="BS22" s="364">
        <f>SUMIF(SDM!$B$7:$B$500,'Summary sales'!$A22,SDM!$J$7:$J$500)</f>
        <v>1662.0800000000745</v>
      </c>
      <c r="BT22" s="364">
        <f>SUMIF(CCS!$B$7:$B$500,'Summary sales'!$A22,CCS!$J$7:$J$500)</f>
        <v>0</v>
      </c>
      <c r="BU22" s="364">
        <f>SUMIF(JARGAS!$B$7:$B$500,'Summary sales'!$A22,JARGAS!$J$7:$J$500)</f>
        <v>1525.6620000000112</v>
      </c>
      <c r="BV22" s="364">
        <f>SUMIF(SBI!$B$7:$B$500,'Summary sales'!$A22,SBI!$J$7:$J$500)</f>
        <v>10045.680000000168</v>
      </c>
      <c r="BW22" s="364">
        <f>SUMIF(SPGLOBAL!$B$7:$B$542,'Summary sales'!$A22,SPGLOBAL!$M$7:$M$542)</f>
        <v>0</v>
      </c>
    </row>
    <row r="23" spans="1:76">
      <c r="A23" s="322">
        <f t="shared" si="53"/>
        <v>46038</v>
      </c>
      <c r="B23" s="332">
        <f t="shared" ca="1" si="54"/>
        <v>0.83478141603128098</v>
      </c>
      <c r="C23" s="333">
        <f t="shared" si="52"/>
        <v>136851.07</v>
      </c>
      <c r="D23" s="325">
        <v>67523.02</v>
      </c>
      <c r="E23" s="334">
        <v>42712.99</v>
      </c>
      <c r="F23" s="326">
        <v>16363.36</v>
      </c>
      <c r="G23" s="334">
        <v>10251.700000000001</v>
      </c>
      <c r="H23" s="334">
        <v>0</v>
      </c>
      <c r="I23" s="358">
        <v>0</v>
      </c>
      <c r="J23" s="334"/>
      <c r="K23" s="358">
        <v>0</v>
      </c>
      <c r="L23" s="358"/>
      <c r="M23" s="360">
        <f t="shared" ca="1" si="51"/>
        <v>114240.72999999597</v>
      </c>
      <c r="N23" s="361">
        <f>SUMIF(CLIN!$C$7:$C$501,'Summary sales'!$A23,CLIN!$J$7:$J$501)</f>
        <v>861.0999999998603</v>
      </c>
      <c r="O23" s="367">
        <f>SUMIF(BI!$B$7:$B$500,'Summary sales'!$A23,BI!$J$7:$J$500)</f>
        <v>0</v>
      </c>
      <c r="P23" s="367">
        <f>SUMIF(MKG!$B$7:$B$500,'Summary sales'!$A23,MKG!$J$7:$J$500)</f>
        <v>145.54999999981374</v>
      </c>
      <c r="Q23" s="361">
        <f>SUMIF(STM!$B$7:$B$500,'Summary sales'!$A23,STM!$J$7:$J$500)</f>
        <v>670.27000000001863</v>
      </c>
      <c r="R23" s="367">
        <f>SUMIF(OAJ!$B$7:$B$500,'Summary sales'!$A23,OAJ!$J$7:$J$500)</f>
        <v>613.27000000001863</v>
      </c>
      <c r="S23" s="367">
        <f>SUMIF(NNI!$B$7:$B$500,'Summary sales'!$A23,NNI!$J$7:$J$500)</f>
        <v>5969.4199999999255</v>
      </c>
      <c r="T23" s="367">
        <f>SUMIF(SHB!$B$7:$B$499,'Summary sales'!$A23,SHB!$J$7:$J$499)</f>
        <v>325.05999999999767</v>
      </c>
      <c r="U23" s="367">
        <f>SUMIF(GTL!$B$7:$B$500,'Summary sales'!$A23,GTL!$J$7:$J$500)</f>
        <v>650.5</v>
      </c>
      <c r="V23" s="367">
        <f>SUMIF(TWK!$B$7:$B$500,'Summary sales'!$A23,TWK!$J$7:$J$500)</f>
        <v>362.3399999999674</v>
      </c>
      <c r="W23" s="361">
        <f>SUMIF(BYC!$B$7:$B$500,'Summary sales'!$A23,BYC!$J$7:$J$500)</f>
        <v>0</v>
      </c>
      <c r="X23" s="367">
        <f ca="1">SUMIF(GFIR!$B$7:$B$37,'Summary sales'!$A23,GFIR!$J$7:$J$37)+SUMIF(GFIR2!$B$7:$B$31,'Summary sales'!$A23,GFIR2!$J$7:$J$30)</f>
        <v>135.70999999996275</v>
      </c>
      <c r="Y23" s="367">
        <f>SUMIF(SARIMURNI!$B$7:$B$501,'Summary sales'!$A23,SARIMURNI!$J$7:$J$501)</f>
        <v>658.91999999992549</v>
      </c>
      <c r="Z23" s="367">
        <f>SUMIF(TOI!$B$7:$B$500,'Summary sales'!$A23,TOI!$J$7:$J$500)</f>
        <v>0</v>
      </c>
      <c r="AA23" s="361">
        <f>SUMIF(HLI!$B$7:$B$499,'Summary sales'!$A23,HLI!$J$7:$J$499)</f>
        <v>1369.5500000000466</v>
      </c>
      <c r="AB23" s="367">
        <f>SUMIF(CERES!$B$7:$B$500,'Summary sales'!$A23,CERES!$J$7:$J$500)</f>
        <v>5582.0600000000559</v>
      </c>
      <c r="AC23" s="367">
        <f>SUMIF(ALT!$B$7:$B$126,'Summary sales'!$A23,ALT!$L$7:$L$126)</f>
        <v>709.68599999998696</v>
      </c>
      <c r="AD23" s="361">
        <f>SUMIF(UJL!$B$8:$B$99,'Summary sales'!$A23,UJL!$O$8:$O$99)</f>
        <v>0</v>
      </c>
      <c r="AE23" s="361">
        <f ca="1">SUMIF(IDP!$B$7:$B$134,'Summary sales'!$A23,IDP!$O$7:$O$133)</f>
        <v>5300.96</v>
      </c>
      <c r="AF23" s="361">
        <f>SUMIF(FSI!$B$7:$B$500,'Summary sales'!$A23,FSI!$J$7:$J$500)</f>
        <v>0</v>
      </c>
      <c r="AG23" s="367">
        <f>SUMIF(PSD!$B$7:$B$500,'Summary sales'!$A23,PSD!$K$7:$K$500)</f>
        <v>0</v>
      </c>
      <c r="AH23" s="367">
        <f>SUMIF(EBM!$B$7:$B$500,'Summary sales'!$A23,EBM!$J$7:$J$500)</f>
        <v>71</v>
      </c>
      <c r="AI23" s="361">
        <f>SUMIF(CISF!$B$7:$B$500,'Summary sales'!$A23,CISF!$J$7:$J$500)</f>
        <v>202.89999999990687</v>
      </c>
      <c r="AJ23" s="361">
        <f>SUMIF(KGM!$B$5:$B$470,'Summary sales'!$A23,KGM!$O$5:$O$470)</f>
        <v>0</v>
      </c>
      <c r="AK23" s="361">
        <f>SUMIF(PUJ!$B$7:$B$500,'Summary sales'!$A23,PUJ!$J$7:$J$500)</f>
        <v>2127.3999999994412</v>
      </c>
      <c r="AL23" s="361">
        <f>SUMIF(TORABIKACIKUPA!$B$7:$B$493,'Summary sales'!$A23,TORABIKACIKUPA!$L$7:$L$493)</f>
        <v>0</v>
      </c>
      <c r="AM23" s="361">
        <f>SUMIF(TORABIKAHF!$B$7:$B$504,'Summary sales'!$A23,TORABIKAHF!$L$7:$L$504)</f>
        <v>0</v>
      </c>
      <c r="AN23" s="361">
        <f>SUMIF(TORABIKAIC!$B$7:$B$492,'Summary sales'!$A23,TORABIKAIC!$L$7:$L$492)</f>
        <v>0</v>
      </c>
      <c r="AO23" s="361">
        <f>SUMIF(KALBEE!$B$7:$B$501,'Summary sales'!$A23,KALBEE!$J$7:$J$501)</f>
        <v>0</v>
      </c>
      <c r="AP23" s="361">
        <f>SUMIF(TOYOBO!$B$7:$B$479,'Summary sales'!$A23,TOYOBO!$O$7:$O$479)</f>
        <v>0</v>
      </c>
      <c r="AQ23" s="361">
        <f>SUMIF(SWS!$B$7:$B$483,'Summary sales'!$A23,SWS!$P$7:$P$483)</f>
        <v>0</v>
      </c>
      <c r="AR23" s="361">
        <f>SUMIF(KSN!$B$7:$B$483,'Summary sales'!$A23,KSN!$J$7:$J$483)</f>
        <v>3688.3999999999942</v>
      </c>
      <c r="AS23" s="361">
        <f>SUMIF(UMI!$B$7:$B$500,'Summary sales'!$A23,UMI!$J$7:$J$500)</f>
        <v>10747.762999996543</v>
      </c>
      <c r="AT23" s="361">
        <f>SUMIF(IPT!$B$7:$B$500,'Summary sales'!$A23,IPT!$J$7:$J$500)</f>
        <v>1702.7900000000373</v>
      </c>
      <c r="AU23" s="361">
        <f>SUMIF(KBRU!$B$7:$B$500,'Summary sales'!$A23,KBRU!$J$7:$J$500)</f>
        <v>46.340000000083819</v>
      </c>
      <c r="AV23" s="361">
        <f>SUMIF(AMI!$B$7:$B$499,'Summary sales'!$A23,AMI!$J$7:$J$499)</f>
        <v>4982.5600000005215</v>
      </c>
      <c r="AW23" s="361">
        <f>SUMIF(KA!$B$7:$B$500,'Summary sales'!$A23,KA!$J$7:$J$500)</f>
        <v>0</v>
      </c>
      <c r="AX23" s="361">
        <f>SUMIF(KTN!$B$7:$B$500,'Summary sales'!$A23,KTN!$J$7:$J$500)</f>
        <v>909</v>
      </c>
      <c r="AY23" s="361">
        <f>SUMIF(TOMIMOTO!$B$7:$B$500,'Summary sales'!$A23,TOMIMOTO!$J$7:$J$500)</f>
        <v>60.729999999981374</v>
      </c>
      <c r="AZ23" s="361">
        <f>SUMIF(NIAGAGARAM!$B$7:$B$500,'Summary sales'!$A23,NIAGAGARAM!$J$7:$J$500)</f>
        <v>1570.3600000000442</v>
      </c>
      <c r="BA23" s="361">
        <f>SUMIF('PCI84'!$B$7:$B$500,'Summary sales'!$A23,'PCI84'!$J$7:$J$500)</f>
        <v>9209.25</v>
      </c>
      <c r="BB23" s="361">
        <f>SUMIF(PCIM!$B$7:$B$500,'Summary sales'!$A23,PCIM!$J$7:$J$500)</f>
        <v>2319.4300000001676</v>
      </c>
      <c r="BC23" s="361">
        <f>SUMIF(INDOFOOD!$B$7:$B$500,'Summary sales'!$A23,INDOFOOD!$J$7:$J$500)</f>
        <v>0</v>
      </c>
      <c r="BD23" s="361">
        <f>SUMIF(HCI!$B$7:$B$500,'Summary sales'!$A23,HCI!$J$7:$J$500)</f>
        <v>5384.1900000000605</v>
      </c>
      <c r="BE23" s="361">
        <f>SUMIF(DIC!$B$7:$B$499,'Summary sales'!$A23,DIC!$J$7:$J$499)</f>
        <v>3155.8200000000652</v>
      </c>
      <c r="BF23" s="361">
        <f>SUMIF(ASAHIMAS!$B$7:$B$499,'Summary sales'!$A23,ASAHIMAS!$J$7:$J$499)</f>
        <v>22521.020000000484</v>
      </c>
      <c r="BG23" s="361">
        <f>SUMIF('ABC KOGEN'!B22:B52,'Summary sales'!$A23,'ABC KOGEN'!J22:J52)</f>
        <v>5995.2399999999907</v>
      </c>
      <c r="BH23" s="361">
        <f>SUMIF(ADP!$B$7:$B$499,'Summary sales'!$A23,ADP!$J$7:$J$499)</f>
        <v>0</v>
      </c>
      <c r="BI23" s="361">
        <f>SUMIF(Tongtji!$B$8:$B$501,'Summary sales'!$A23,Tongtji!$J$8:$J$501)</f>
        <v>0</v>
      </c>
      <c r="BJ23" s="361">
        <f>SUMIF(CITYMALL!$B$7:$B$500,'Summary sales'!$A23,CITYMALL!$K$7:$K$500)</f>
        <v>0</v>
      </c>
      <c r="BK23" s="361">
        <f>SUMIF(PERHUTANI!$B$7:$B$500,'Summary sales'!$A23,PERHUTANI!$J$7:$J$500)</f>
        <v>0</v>
      </c>
      <c r="BL23" s="361">
        <f>SUMIF(PA!$B$7:$B$500,'Summary sales'!$A23,PA!$J$7:$J$500)</f>
        <v>642.26000000000931</v>
      </c>
      <c r="BM23" s="361">
        <f>SUMIF(RPI!$B$7:$B$500,'Summary sales'!$A23,RPI!$J$7:$J$500)</f>
        <v>0</v>
      </c>
      <c r="BN23" s="361">
        <f>SUMIF(RB!$B$7:$B$500,'Summary sales'!$A23,RB!$J$7:$J$500)</f>
        <v>3421.5699999998324</v>
      </c>
      <c r="BO23" s="361">
        <f>SUMIF(GFATOM!$B$7:$B$500,'Summary sales'!$A23,GFATOM!$J$7:$J$500)</f>
        <v>1475.0100000000093</v>
      </c>
      <c r="BP23" s="361">
        <f>SUMIF(GFKULIT!$B$7:$B$500,'Summary sales'!$A23,GFKULIT!$J$7:$J$500)</f>
        <v>594.04599999997299</v>
      </c>
      <c r="BQ23" s="361">
        <f>SUMIF(SPJES!$C$7:$C$523,'Summary sales'!$A23,SPJES!$P$7:$P$523)</f>
        <v>0</v>
      </c>
      <c r="BR23" s="361">
        <f>SUMIF(HSK!$B$7:$B$500,'Summary sales'!$A23,HSK!$J$7:$J$500)</f>
        <v>5265.1389999995008</v>
      </c>
      <c r="BS23" s="361">
        <f>SUMIF(SDM!$B$7:$B$500,'Summary sales'!$A23,SDM!$J$7:$J$500)</f>
        <v>0</v>
      </c>
      <c r="BT23" s="361">
        <f>SUMIF(CCS!$B$7:$B$500,'Summary sales'!$A23,CCS!$J$7:$J$500)</f>
        <v>0</v>
      </c>
      <c r="BU23" s="361">
        <f>SUMIF(JARGAS!$B$7:$B$500,'Summary sales'!$A23,JARGAS!$J$7:$J$500)</f>
        <v>1614.3559999999707</v>
      </c>
      <c r="BV23" s="361">
        <f>SUMIF(SBI!$B$7:$B$500,'Summary sales'!$A23,SBI!$J$7:$J$500)</f>
        <v>3179.7599999997765</v>
      </c>
      <c r="BW23" s="361">
        <f>SUMIF(SPGLOBAL!$B$7:$B$542,'Summary sales'!$A23,SPGLOBAL!$M$7:$M$542)</f>
        <v>0</v>
      </c>
    </row>
    <row r="24" spans="1:76">
      <c r="A24" s="327">
        <f t="shared" si="53"/>
        <v>46039</v>
      </c>
      <c r="B24" s="328">
        <f t="shared" ca="1" si="54"/>
        <v>0.77943711510279612</v>
      </c>
      <c r="C24" s="329">
        <f t="shared" si="52"/>
        <v>152984.03000000003</v>
      </c>
      <c r="D24" s="330">
        <v>69631.27</v>
      </c>
      <c r="E24" s="331">
        <v>45735.250000000007</v>
      </c>
      <c r="F24" s="331">
        <v>23179.199999999997</v>
      </c>
      <c r="G24" s="331">
        <v>4887.83</v>
      </c>
      <c r="H24" s="331">
        <v>0</v>
      </c>
      <c r="I24" s="362">
        <v>4411.4799999999996</v>
      </c>
      <c r="J24" s="331"/>
      <c r="K24" s="362">
        <v>5139</v>
      </c>
      <c r="L24" s="362"/>
      <c r="M24" s="363">
        <f t="shared" ca="1" si="51"/>
        <v>119241.43099999963</v>
      </c>
      <c r="N24" s="364">
        <f>SUMIF(CLIN!$C$7:$C$501,'Summary sales'!$A24,CLIN!$J$7:$J$501)</f>
        <v>1000.2700000000186</v>
      </c>
      <c r="O24" s="364">
        <f>SUMIF(BI!$B$7:$B$500,'Summary sales'!$A24,BI!$J$7:$J$500)</f>
        <v>0</v>
      </c>
      <c r="P24" s="364">
        <f>SUMIF(MKG!$B$7:$B$500,'Summary sales'!$A24,MKG!$J$7:$J$500)</f>
        <v>977.89999999990687</v>
      </c>
      <c r="Q24" s="364">
        <f>SUMIF(STM!$B$7:$B$500,'Summary sales'!$A24,STM!$J$7:$J$500)</f>
        <v>0</v>
      </c>
      <c r="R24" s="364">
        <f>SUMIF(OAJ!$B$7:$B$500,'Summary sales'!$A24,OAJ!$J$7:$J$500)</f>
        <v>319.13000000000466</v>
      </c>
      <c r="S24" s="364">
        <f>SUMIF(NNI!$B$7:$B$500,'Summary sales'!$A24,NNI!$J$7:$J$500)</f>
        <v>6023.7299999995157</v>
      </c>
      <c r="T24" s="364">
        <f>SUMIF(SHB!$B$7:$B$499,'Summary sales'!$A24,SHB!$J$7:$J$499)</f>
        <v>498.36999999999534</v>
      </c>
      <c r="U24" s="364">
        <f>SUMIF(GTL!$B$7:$B$500,'Summary sales'!$A24,GTL!$J$7:$J$500)</f>
        <v>461.43999999994412</v>
      </c>
      <c r="V24" s="364">
        <f>SUMIF(TWK!$B$7:$B$500,'Summary sales'!$A24,TWK!$J$7:$J$500)</f>
        <v>364.47000000008848</v>
      </c>
      <c r="W24" s="364">
        <f>SUMIF(BYC!$B$7:$B$500,'Summary sales'!$A24,BYC!$J$7:$J$500)</f>
        <v>0</v>
      </c>
      <c r="X24" s="364">
        <f ca="1">SUMIF(GFIR!$B$7:$B$37,'Summary sales'!$A24,GFIR!$J$7:$J$37)+SUMIF(GFIR2!$B$7:$B$31,'Summary sales'!$A24,GFIR2!$J$7:$J$30)</f>
        <v>3428.3799999998882</v>
      </c>
      <c r="Y24" s="364">
        <f>SUMIF(SARIMURNI!$B$7:$B$501,'Summary sales'!$A24,SARIMURNI!$J$7:$J$501)</f>
        <v>0</v>
      </c>
      <c r="Z24" s="364">
        <f>SUMIF(TOI!$B$7:$B$500,'Summary sales'!$A24,TOI!$J$7:$J$500)</f>
        <v>0</v>
      </c>
      <c r="AA24" s="364">
        <f>SUMIF(HLI!$B$7:$B$499,'Summary sales'!$A24,HLI!$J$7:$J$499)</f>
        <v>1317.5300000000279</v>
      </c>
      <c r="AB24" s="364">
        <f>SUMIF(CERES!$B$7:$B$500,'Summary sales'!$A24,CERES!$J$7:$J$500)</f>
        <v>7510.8300000000745</v>
      </c>
      <c r="AC24" s="364">
        <f>SUMIF(ALT!$B$7:$B$126,'Summary sales'!$A24,ALT!$L$7:$L$126)</f>
        <v>865.37800000002608</v>
      </c>
      <c r="AD24" s="364">
        <f>SUMIF(UJL!$B$8:$B$99,'Summary sales'!$A24,UJL!$O$8:$O$99)</f>
        <v>0</v>
      </c>
      <c r="AE24" s="364">
        <f ca="1">SUMIF(IDP!$B$7:$B$134,'Summary sales'!$A24,IDP!$O$7:$O$133)</f>
        <v>0</v>
      </c>
      <c r="AF24" s="364">
        <f>SUMIF(FSI!$B$7:$B$500,'Summary sales'!$A24,FSI!$J$7:$J$500)</f>
        <v>0</v>
      </c>
      <c r="AG24" s="364">
        <f>SUMIF(PSD!$B$7:$B$500,'Summary sales'!$A24,PSD!$K$7:$K$500)</f>
        <v>0</v>
      </c>
      <c r="AH24" s="364">
        <f>SUMIF(EBM!$B$7:$B$500,'Summary sales'!$A24,EBM!$J$7:$J$500)</f>
        <v>101</v>
      </c>
      <c r="AI24" s="364">
        <f>SUMIF(CISF!$B$7:$B$500,'Summary sales'!$A24,CISF!$J$7:$J$500)</f>
        <v>1972.8000000002794</v>
      </c>
      <c r="AJ24" s="364">
        <f>SUMIF(KGM!$B$5:$B$470,'Summary sales'!$A24,KGM!$O$5:$O$470)</f>
        <v>0</v>
      </c>
      <c r="AK24" s="364">
        <f>SUMIF(PUJ!$B$7:$B$500,'Summary sales'!$A24,PUJ!$J$7:$J$500)</f>
        <v>510.70000000018626</v>
      </c>
      <c r="AL24" s="364">
        <f>SUMIF(TORABIKACIKUPA!$B$7:$B$493,'Summary sales'!$A24,TORABIKACIKUPA!$L$7:$L$493)</f>
        <v>0</v>
      </c>
      <c r="AM24" s="364">
        <f>SUMIF(TORABIKAHF!$B$7:$B$504,'Summary sales'!$A24,TORABIKAHF!$L$7:$L$504)</f>
        <v>0</v>
      </c>
      <c r="AN24" s="364">
        <f>SUMIF(TORABIKAIC!$B$7:$B$492,'Summary sales'!$A24,TORABIKAIC!$L$7:$L$492)</f>
        <v>0</v>
      </c>
      <c r="AO24" s="364">
        <f>SUMIF(KALBEE!$B$7:$B$501,'Summary sales'!$A24,KALBEE!$J$7:$J$501)</f>
        <v>0</v>
      </c>
      <c r="AP24" s="364">
        <f>SUMIF(TOYOBO!$B$7:$B$479,'Summary sales'!$A24,TOYOBO!$O$7:$O$479)</f>
        <v>0</v>
      </c>
      <c r="AQ24" s="364">
        <f>SUMIF(SWS!$B$7:$B$483,'Summary sales'!$A24,SWS!$P$7:$P$483)</f>
        <v>0</v>
      </c>
      <c r="AR24" s="364">
        <f>SUMIF(KSN!$B$7:$B$483,'Summary sales'!$A24,KSN!$J$7:$J$483)</f>
        <v>3837.6199999999953</v>
      </c>
      <c r="AS24" s="364">
        <f>SUMIF(UMI!$B$7:$B$500,'Summary sales'!$A24,UMI!$J$7:$J$500)</f>
        <v>12113.620999999344</v>
      </c>
      <c r="AT24" s="364">
        <f>SUMIF(IPT!$B$7:$B$500,'Summary sales'!$A24,IPT!$J$7:$J$500)</f>
        <v>1802.7800000002608</v>
      </c>
      <c r="AU24" s="364">
        <f>SUMIF(KBRU!$B$7:$B$500,'Summary sales'!$A24,KBRU!$J$7:$J$500)</f>
        <v>944.21999999997206</v>
      </c>
      <c r="AV24" s="364">
        <f>SUMIF(AMI!$B$7:$B$499,'Summary sales'!$A24,AMI!$J$7:$J$499)</f>
        <v>0</v>
      </c>
      <c r="AW24" s="364">
        <f>SUMIF(KA!$B$7:$B$500,'Summary sales'!$A24,KA!$J$7:$J$500)</f>
        <v>0</v>
      </c>
      <c r="AX24" s="364">
        <f>SUMIF(KTN!$B$7:$B$500,'Summary sales'!$A24,KTN!$J$7:$J$500)</f>
        <v>1062.2199999999721</v>
      </c>
      <c r="AY24" s="364">
        <f>SUMIF(TOMIMOTO!$B$7:$B$500,'Summary sales'!$A24,TOMIMOTO!$J$7:$J$500)</f>
        <v>2122.1300000000047</v>
      </c>
      <c r="AZ24" s="364">
        <f>SUMIF(NIAGAGARAM!$B$7:$B$500,'Summary sales'!$A24,NIAGAGARAM!$J$7:$J$500)</f>
        <v>0</v>
      </c>
      <c r="BA24" s="364">
        <f>SUMIF('PCI84'!$B$7:$B$500,'Summary sales'!$A24,'PCI84'!$J$7:$J$500)</f>
        <v>10456.819999999832</v>
      </c>
      <c r="BB24" s="364">
        <f>SUMIF(PCIM!$B$7:$B$500,'Summary sales'!$A24,PCIM!$J$7:$J$500)</f>
        <v>1878.3499999998603</v>
      </c>
      <c r="BC24" s="364">
        <f>SUMIF(INDOFOOD!$B$7:$B$500,'Summary sales'!$A24,INDOFOOD!$J$7:$J$500)</f>
        <v>0</v>
      </c>
      <c r="BD24" s="364">
        <f>SUMIF(HCI!$B$7:$B$500,'Summary sales'!$A24,HCI!$J$7:$J$500)</f>
        <v>31.159999999916181</v>
      </c>
      <c r="BE24" s="364">
        <f>SUMIF(DIC!$B$7:$B$499,'Summary sales'!$A24,DIC!$J$7:$J$499)</f>
        <v>3114.4499999999534</v>
      </c>
      <c r="BF24" s="364">
        <f>SUMIF(ASAHIMAS!$B$7:$B$499,'Summary sales'!$A24,ASAHIMAS!$J$7:$J$499)</f>
        <v>31901.479999999516</v>
      </c>
      <c r="BG24" s="364">
        <f>SUMIF('ABC KOGEN'!B23:B53,'Summary sales'!$A24,'ABC KOGEN'!J23:J53)</f>
        <v>6340.3300000000745</v>
      </c>
      <c r="BH24" s="364">
        <f>SUMIF(ADP!$B$7:$B$499,'Summary sales'!$A24,ADP!$J$7:$J$499)</f>
        <v>0</v>
      </c>
      <c r="BI24" s="364">
        <f>SUMIF(Tongtji!$B$8:$B$501,'Summary sales'!$A24,Tongtji!$J$8:$J$501)</f>
        <v>5789.7000000001863</v>
      </c>
      <c r="BJ24" s="364">
        <f>SUMIF(CITYMALL!$B$7:$B$500,'Summary sales'!$A24,CITYMALL!$K$7:$K$500)</f>
        <v>0</v>
      </c>
      <c r="BK24" s="364">
        <f>SUMIF(PERHUTANI!$B$7:$B$500,'Summary sales'!$A24,PERHUTANI!$J$7:$J$500)</f>
        <v>0</v>
      </c>
      <c r="BL24" s="364">
        <f>SUMIF(PA!$B$7:$B$500,'Summary sales'!$A24,PA!$J$7:$J$500)</f>
        <v>706.21999999997206</v>
      </c>
      <c r="BM24" s="364">
        <f>SUMIF(RPI!$B$7:$B$500,'Summary sales'!$A24,RPI!$J$7:$J$500)</f>
        <v>0</v>
      </c>
      <c r="BN24" s="364">
        <f>SUMIF(RB!$B$7:$B$500,'Summary sales'!$A24,RB!$J$7:$J$500)</f>
        <v>3556.7200000002049</v>
      </c>
      <c r="BO24" s="364">
        <f>SUMIF(GFATOM!$B$7:$B$500,'Summary sales'!$A24,GFATOM!$J$7:$J$500)</f>
        <v>0</v>
      </c>
      <c r="BP24" s="364">
        <f>SUMIF(GFKULIT!$B$7:$B$500,'Summary sales'!$A24,GFKULIT!$J$7:$J$500)</f>
        <v>248.57000000006519</v>
      </c>
      <c r="BQ24" s="364">
        <f>SUMIF(SPJES!$C$7:$C$523,'Summary sales'!$A24,SPJES!$P$7:$P$523)</f>
        <v>0</v>
      </c>
      <c r="BR24" s="364">
        <f>SUMIF(HSK!$B$7:$B$500,'Summary sales'!$A24,HSK!$J$7:$J$500)</f>
        <v>1274.4280000003055</v>
      </c>
      <c r="BS24" s="364">
        <f>SUMIF(SDM!$B$7:$B$500,'Summary sales'!$A24,SDM!$J$7:$J$500)</f>
        <v>0</v>
      </c>
      <c r="BT24" s="364">
        <f>SUMIF(CCS!$B$7:$B$500,'Summary sales'!$A24,CCS!$J$7:$J$500)</f>
        <v>0</v>
      </c>
      <c r="BU24" s="364">
        <f>SUMIF(JARGAS!$B$7:$B$500,'Summary sales'!$A24,JARGAS!$J$7:$J$500)</f>
        <v>1696.4239999999991</v>
      </c>
      <c r="BV24" s="364">
        <f>SUMIF(SBI!$B$7:$B$500,'Summary sales'!$A24,SBI!$J$7:$J$500)</f>
        <v>5012.2600000002421</v>
      </c>
      <c r="BW24" s="364">
        <f>SUMIF(SPGLOBAL!$B$7:$B$542,'Summary sales'!$A24,SPGLOBAL!$M$7:$M$542)</f>
        <v>0</v>
      </c>
    </row>
    <row r="25" spans="1:76">
      <c r="A25" s="322">
        <f t="shared" si="53"/>
        <v>46040</v>
      </c>
      <c r="B25" s="332">
        <f t="shared" ca="1" si="54"/>
        <v>0.81297655769751764</v>
      </c>
      <c r="C25" s="333">
        <f t="shared" si="52"/>
        <v>157453.39000000001</v>
      </c>
      <c r="D25" s="325">
        <v>74560.61</v>
      </c>
      <c r="E25" s="334">
        <v>47543.850000000006</v>
      </c>
      <c r="F25" s="326">
        <v>20259.59</v>
      </c>
      <c r="G25" s="334">
        <v>10474.549999999999</v>
      </c>
      <c r="H25" s="334">
        <v>0</v>
      </c>
      <c r="I25" s="358">
        <v>4614.79</v>
      </c>
      <c r="J25" s="334"/>
      <c r="K25" s="358">
        <v>0</v>
      </c>
      <c r="L25" s="358"/>
      <c r="M25" s="360">
        <f t="shared" ca="1" si="51"/>
        <v>128005.91500000475</v>
      </c>
      <c r="N25" s="361">
        <f>SUMIF(CLIN!$C$7:$C$501,'Summary sales'!$A25,CLIN!$J$7:$J$501)</f>
        <v>859.95999999996275</v>
      </c>
      <c r="O25" s="367">
        <f>SUMIF(BI!$B$7:$B$500,'Summary sales'!$A25,BI!$J$7:$J$500)</f>
        <v>3565.3300000000745</v>
      </c>
      <c r="P25" s="367">
        <f>SUMIF(MKG!$B$7:$B$500,'Summary sales'!$A25,MKG!$J$7:$J$500)</f>
        <v>686.95000000018626</v>
      </c>
      <c r="Q25" s="361">
        <f>SUMIF(STM!$B$7:$B$500,'Summary sales'!$A25,STM!$J$7:$J$500)</f>
        <v>0</v>
      </c>
      <c r="R25" s="367">
        <f>SUMIF(OAJ!$B$7:$B$500,'Summary sales'!$A25,OAJ!$J$7:$J$500)</f>
        <v>499.46999999997206</v>
      </c>
      <c r="S25" s="367">
        <f>SUMIF(NNI!$B$7:$B$500,'Summary sales'!$A25,NNI!$J$7:$J$500)</f>
        <v>6098.2600000007078</v>
      </c>
      <c r="T25" s="367">
        <f>SUMIF(SHB!$B$7:$B$499,'Summary sales'!$A25,SHB!$J$7:$J$499)</f>
        <v>401.26000000000931</v>
      </c>
      <c r="U25" s="367">
        <f>SUMIF(GTL!$B$7:$B$500,'Summary sales'!$A25,GTL!$J$7:$J$500)</f>
        <v>469</v>
      </c>
      <c r="V25" s="367">
        <f>SUMIF(TWK!$B$7:$B$500,'Summary sales'!$A25,TWK!$J$7:$J$500)</f>
        <v>407.69999999995343</v>
      </c>
      <c r="W25" s="361">
        <f>SUMIF(BYC!$B$7:$B$500,'Summary sales'!$A25,BYC!$J$7:$J$500)</f>
        <v>0</v>
      </c>
      <c r="X25" s="367">
        <f ca="1">SUMIF(GFIR!$B$7:$B$37,'Summary sales'!$A25,GFIR!$J$7:$J$37)+SUMIF(GFIR2!$B$7:$B$31,'Summary sales'!$A25,GFIR2!$J$7:$J$30)</f>
        <v>6360.4900000002235</v>
      </c>
      <c r="Y25" s="367">
        <f>SUMIF(SARIMURNI!$B$7:$B$501,'Summary sales'!$A25,SARIMURNI!$J$7:$J$501)</f>
        <v>182.72999999998137</v>
      </c>
      <c r="Z25" s="367">
        <f>SUMIF(TOI!$B$7:$B$500,'Summary sales'!$A25,TOI!$J$7:$J$500)</f>
        <v>0</v>
      </c>
      <c r="AA25" s="361">
        <f>SUMIF(HLI!$B$7:$B$499,'Summary sales'!$A25,HLI!$J$7:$J$499)</f>
        <v>1356.4099999999162</v>
      </c>
      <c r="AB25" s="367">
        <f>SUMIF(CERES!$B$7:$B$500,'Summary sales'!$A25,CERES!$J$7:$J$500)</f>
        <v>5068.7299999999814</v>
      </c>
      <c r="AC25" s="367">
        <f>SUMIF(ALT!$B$7:$B$126,'Summary sales'!$A25,ALT!$L$7:$L$126)</f>
        <v>0</v>
      </c>
      <c r="AD25" s="361">
        <f>SUMIF(UJL!$B$8:$B$99,'Summary sales'!$A25,UJL!$O$8:$O$99)</f>
        <v>0</v>
      </c>
      <c r="AE25" s="361">
        <f ca="1">SUMIF(IDP!$B$7:$B$134,'Summary sales'!$A25,IDP!$O$7:$O$133)</f>
        <v>0</v>
      </c>
      <c r="AF25" s="361">
        <f>SUMIF(FSI!$B$7:$B$500,'Summary sales'!$A25,FSI!$J$7:$J$500)</f>
        <v>0</v>
      </c>
      <c r="AG25" s="367">
        <f>SUMIF(PSD!$B$7:$B$500,'Summary sales'!$A25,PSD!$K$7:$K$500)</f>
        <v>0</v>
      </c>
      <c r="AH25" s="367">
        <f>SUMIF(EBM!$B$7:$B$500,'Summary sales'!$A25,EBM!$J$7:$J$500)</f>
        <v>53</v>
      </c>
      <c r="AI25" s="361">
        <f>SUMIF(CISF!$B$7:$B$500,'Summary sales'!$A25,CISF!$J$7:$J$500)</f>
        <v>59.399999999906868</v>
      </c>
      <c r="AJ25" s="361">
        <f>SUMIF(KGM!$B$5:$B$470,'Summary sales'!$A25,KGM!$O$5:$O$470)</f>
        <v>0</v>
      </c>
      <c r="AK25" s="361">
        <f>SUMIF(PUJ!$B$7:$B$500,'Summary sales'!$A25,PUJ!$J$7:$J$500)</f>
        <v>293.09999999962747</v>
      </c>
      <c r="AL25" s="361">
        <f>SUMIF(TORABIKACIKUPA!$B$7:$B$493,'Summary sales'!$A25,TORABIKACIKUPA!$L$7:$L$493)</f>
        <v>0</v>
      </c>
      <c r="AM25" s="361">
        <f>SUMIF(TORABIKAHF!$B$7:$B$504,'Summary sales'!$A25,TORABIKAHF!$L$7:$L$504)</f>
        <v>0</v>
      </c>
      <c r="AN25" s="361">
        <f>SUMIF(TORABIKAIC!$B$7:$B$492,'Summary sales'!$A25,TORABIKAIC!$L$7:$L$492)</f>
        <v>0</v>
      </c>
      <c r="AO25" s="361">
        <f>SUMIF(KALBEE!$B$7:$B$501,'Summary sales'!$A25,KALBEE!$J$7:$J$501)</f>
        <v>0</v>
      </c>
      <c r="AP25" s="361">
        <f>SUMIF(TOYOBO!$B$7:$B$479,'Summary sales'!$A25,TOYOBO!$O$7:$O$479)</f>
        <v>0</v>
      </c>
      <c r="AQ25" s="361">
        <f>SUMIF(SWS!$B$7:$B$483,'Summary sales'!$A25,SWS!$P$7:$P$483)</f>
        <v>0</v>
      </c>
      <c r="AR25" s="361">
        <f>SUMIF(KSN!$B$7:$B$483,'Summary sales'!$A25,KSN!$J$7:$J$483)</f>
        <v>3768.070000000007</v>
      </c>
      <c r="AS25" s="361">
        <f>SUMIF(UMI!$B$7:$B$500,'Summary sales'!$A25,UMI!$J$7:$J$500)</f>
        <v>7799.304000005126</v>
      </c>
      <c r="AT25" s="361">
        <f>SUMIF(IPT!$B$7:$B$500,'Summary sales'!$A25,IPT!$J$7:$J$500)</f>
        <v>2043.9499999992549</v>
      </c>
      <c r="AU25" s="361">
        <f>SUMIF(KBRU!$B$7:$B$500,'Summary sales'!$A25,KBRU!$J$7:$J$500)</f>
        <v>46.010000000009313</v>
      </c>
      <c r="AV25" s="361">
        <f>SUMIF(AMI!$B$7:$B$499,'Summary sales'!$A25,AMI!$J$7:$J$499)</f>
        <v>4064.2199999997392</v>
      </c>
      <c r="AW25" s="361">
        <f>SUMIF(KA!$B$7:$B$500,'Summary sales'!$A25,KA!$J$7:$J$500)</f>
        <v>0</v>
      </c>
      <c r="AX25" s="361">
        <f>SUMIF(KTN!$B$7:$B$500,'Summary sales'!$A25,KTN!$J$7:$J$500)</f>
        <v>1542.7100000001956</v>
      </c>
      <c r="AY25" s="361">
        <f>SUMIF(TOMIMOTO!$B$7:$B$500,'Summary sales'!$A25,TOMIMOTO!$J$7:$J$500)</f>
        <v>2144.3000000000466</v>
      </c>
      <c r="AZ25" s="361">
        <f>SUMIF(NIAGAGARAM!$B$7:$B$500,'Summary sales'!$A25,NIAGAGARAM!$J$7:$J$500)</f>
        <v>0</v>
      </c>
      <c r="BA25" s="361">
        <f>SUMIF('PCI84'!$B$7:$B$500,'Summary sales'!$A25,'PCI84'!$J$7:$J$500)</f>
        <v>9578.070000000298</v>
      </c>
      <c r="BB25" s="361">
        <f>SUMIF(PCIM!$B$7:$B$500,'Summary sales'!$A25,PCIM!$J$7:$J$500)</f>
        <v>2037.0900000000838</v>
      </c>
      <c r="BC25" s="361">
        <f>SUMIF(INDOFOOD!$B$7:$B$500,'Summary sales'!$A25,INDOFOOD!$J$7:$J$500)</f>
        <v>0</v>
      </c>
      <c r="BD25" s="361">
        <f>SUMIF(HCI!$B$7:$B$500,'Summary sales'!$A25,HCI!$J$7:$J$500)</f>
        <v>0</v>
      </c>
      <c r="BE25" s="361">
        <f>SUMIF(DIC!$B$7:$B$499,'Summary sales'!$A25,DIC!$J$7:$J$499)</f>
        <v>2842.3300000000745</v>
      </c>
      <c r="BF25" s="361">
        <f>SUMIF(ASAHIMAS!$B$7:$B$499,'Summary sales'!$A25,ASAHIMAS!$J$7:$J$499)</f>
        <v>47076.160000000149</v>
      </c>
      <c r="BG25" s="361">
        <f>SUMIF('ABC KOGEN'!B24:B54,'Summary sales'!$A25,'ABC KOGEN'!J24:J54)</f>
        <v>5384.0500000000466</v>
      </c>
      <c r="BH25" s="361">
        <f>SUMIF(ADP!$B$7:$B$499,'Summary sales'!$A25,ADP!$J$7:$J$499)</f>
        <v>0</v>
      </c>
      <c r="BI25" s="361">
        <f>SUMIF(Tongtji!$B$8:$B$501,'Summary sales'!$A25,Tongtji!$J$8:$J$501)</f>
        <v>3443.6999999992549</v>
      </c>
      <c r="BJ25" s="361">
        <f>SUMIF(CITYMALL!$B$7:$B$500,'Summary sales'!$A25,CITYMALL!$K$7:$K$500)</f>
        <v>0</v>
      </c>
      <c r="BK25" s="361">
        <f>SUMIF(PERHUTANI!$B$7:$B$500,'Summary sales'!$A25,PERHUTANI!$J$7:$J$500)</f>
        <v>0</v>
      </c>
      <c r="BL25" s="361">
        <f>SUMIF(PA!$B$7:$B$500,'Summary sales'!$A25,PA!$J$7:$J$500)</f>
        <v>759.27000000001863</v>
      </c>
      <c r="BM25" s="361">
        <f>SUMIF(RPI!$B$7:$B$500,'Summary sales'!$A25,RPI!$J$7:$J$500)</f>
        <v>0</v>
      </c>
      <c r="BN25" s="361">
        <f>SUMIF(RB!$B$7:$B$500,'Summary sales'!$A25,RB!$J$7:$J$500)</f>
        <v>3543.8999999999069</v>
      </c>
      <c r="BO25" s="361">
        <f>SUMIF(GFATOM!$B$7:$B$500,'Summary sales'!$A25,GFATOM!$J$7:$J$500)</f>
        <v>0</v>
      </c>
      <c r="BP25" s="361">
        <f>SUMIF(GFKULIT!$B$7:$B$500,'Summary sales'!$A25,GFKULIT!$J$7:$J$500)</f>
        <v>0</v>
      </c>
      <c r="BQ25" s="361">
        <f>SUMIF(SPJES!$C$7:$C$523,'Summary sales'!$A25,SPJES!$P$7:$P$523)</f>
        <v>0</v>
      </c>
      <c r="BR25" s="361">
        <f>SUMIF(HSK!$B$7:$B$500,'Summary sales'!$A25,HSK!$J$7:$J$500)</f>
        <v>0</v>
      </c>
      <c r="BS25" s="361">
        <f>SUMIF(SDM!$B$7:$B$500,'Summary sales'!$A25,SDM!$J$7:$J$500)</f>
        <v>0</v>
      </c>
      <c r="BT25" s="361">
        <f>SUMIF(CCS!$B$7:$B$500,'Summary sales'!$A25,CCS!$J$7:$J$500)</f>
        <v>0</v>
      </c>
      <c r="BU25" s="361">
        <f>SUMIF(JARGAS!$B$7:$B$500,'Summary sales'!$A25,JARGAS!$J$7:$J$500)</f>
        <v>1617.7210000000196</v>
      </c>
      <c r="BV25" s="361">
        <f>SUMIF(SBI!$B$7:$B$500,'Summary sales'!$A25,SBI!$J$7:$J$500)</f>
        <v>3953.2700000000186</v>
      </c>
      <c r="BW25" s="361">
        <f>SUMIF(SPGLOBAL!$B$7:$B$542,'Summary sales'!$A25,SPGLOBAL!$M$7:$M$542)</f>
        <v>0</v>
      </c>
    </row>
    <row r="26" spans="1:76">
      <c r="A26" s="327">
        <f t="shared" si="53"/>
        <v>46041</v>
      </c>
      <c r="B26" s="328">
        <f t="shared" ca="1" si="54"/>
        <v>1.174378958456012</v>
      </c>
      <c r="C26" s="329">
        <f t="shared" si="52"/>
        <v>153779.97</v>
      </c>
      <c r="D26" s="330">
        <v>70086.75999999998</v>
      </c>
      <c r="E26" s="331">
        <v>45063.249999999993</v>
      </c>
      <c r="F26" s="331">
        <v>21894.61</v>
      </c>
      <c r="G26" s="331">
        <v>13665.69</v>
      </c>
      <c r="H26" s="331">
        <v>0</v>
      </c>
      <c r="I26" s="362">
        <v>3069.66</v>
      </c>
      <c r="J26" s="331"/>
      <c r="K26" s="362">
        <v>0</v>
      </c>
      <c r="L26" s="362"/>
      <c r="M26" s="363">
        <f t="shared" ca="1" si="51"/>
        <v>180595.96099999678</v>
      </c>
      <c r="N26" s="364">
        <f>SUMIF(CLIN!$C$7:$C$501,'Summary sales'!$A26,CLIN!$J$7:$J$501)</f>
        <v>761.39000000013039</v>
      </c>
      <c r="O26" s="364">
        <f>SUMIF(BI!$B$7:$B$500,'Summary sales'!$A26,BI!$J$7:$J$500)</f>
        <v>2951.910000000149</v>
      </c>
      <c r="P26" s="364">
        <f>SUMIF(MKG!$B$7:$B$500,'Summary sales'!$A26,MKG!$J$7:$J$500)</f>
        <v>975.58000000007451</v>
      </c>
      <c r="Q26" s="364">
        <f>SUMIF(STM!$B$7:$B$500,'Summary sales'!$A26,STM!$J$7:$J$500)</f>
        <v>2471.5800000000745</v>
      </c>
      <c r="R26" s="364">
        <f>SUMIF(OAJ!$B$7:$B$500,'Summary sales'!$A26,OAJ!$J$7:$J$500)</f>
        <v>732.97000000008848</v>
      </c>
      <c r="S26" s="364">
        <f>SUMIF(NNI!$B$7:$B$500,'Summary sales'!$A26,NNI!$J$7:$J$500)</f>
        <v>6156.5800000000745</v>
      </c>
      <c r="T26" s="364">
        <f>SUMIF(SHB!$B$7:$B$499,'Summary sales'!$A26,SHB!$J$7:$J$499)</f>
        <v>648.09999999997672</v>
      </c>
      <c r="U26" s="364">
        <f>SUMIF(GTL!$B$7:$B$500,'Summary sales'!$A26,GTL!$J$7:$J$500)</f>
        <v>894.44000000006054</v>
      </c>
      <c r="V26" s="364">
        <f>SUMIF(TWK!$B$7:$B$500,'Summary sales'!$A26,TWK!$J$7:$J$500)</f>
        <v>700.23999999999069</v>
      </c>
      <c r="W26" s="364">
        <f>SUMIF(BYC!$B$7:$B$500,'Summary sales'!$A26,BYC!$J$7:$J$500)</f>
        <v>5718.5399999991059</v>
      </c>
      <c r="X26" s="364">
        <f ca="1">SUMIF(GFIR!$B$7:$B$37,'Summary sales'!$A26,GFIR!$J$7:$J$37)+SUMIF(GFIR2!$B$7:$B$31,'Summary sales'!$A26,GFIR2!$J$7:$J$30)</f>
        <v>5302.4399999999441</v>
      </c>
      <c r="Y26" s="364">
        <f>SUMIF(SARIMURNI!$B$7:$B$501,'Summary sales'!$A26,SARIMURNI!$J$7:$J$501)</f>
        <v>1972.5700000000652</v>
      </c>
      <c r="Z26" s="364">
        <f>SUMIF(TOI!$B$7:$B$500,'Summary sales'!$A26,TOI!$J$7:$J$500)</f>
        <v>0</v>
      </c>
      <c r="AA26" s="364">
        <f>SUMIF(HLI!$B$7:$B$499,'Summary sales'!$A26,HLI!$J$7:$J$499)</f>
        <v>1368.5100000000093</v>
      </c>
      <c r="AB26" s="364">
        <f>SUMIF(CERES!$B$7:$B$500,'Summary sales'!$A26,CERES!$J$7:$J$500)</f>
        <v>10260.780000000028</v>
      </c>
      <c r="AC26" s="364">
        <f>SUMIF(ALT!$B$7:$B$126,'Summary sales'!$A26,ALT!$L$7:$L$126)</f>
        <v>859.4759999999078</v>
      </c>
      <c r="AD26" s="364">
        <f>SUMIF(UJL!$B$8:$B$99,'Summary sales'!$A26,UJL!$O$8:$O$99)</f>
        <v>0</v>
      </c>
      <c r="AE26" s="364">
        <f ca="1">SUMIF(IDP!$B$7:$B$134,'Summary sales'!$A26,IDP!$O$7:$O$133)</f>
        <v>5056.2</v>
      </c>
      <c r="AF26" s="364">
        <f>SUMIF(FSI!$B$7:$B$500,'Summary sales'!$A26,FSI!$J$7:$J$500)</f>
        <v>129</v>
      </c>
      <c r="AG26" s="364">
        <f>SUMIF(PSD!$B$7:$B$500,'Summary sales'!$A26,PSD!$K$7:$K$500)</f>
        <v>0</v>
      </c>
      <c r="AH26" s="364">
        <f>SUMIF(EBM!$B$7:$B$500,'Summary sales'!$A26,EBM!$J$7:$J$500)</f>
        <v>54</v>
      </c>
      <c r="AI26" s="364">
        <f>SUMIF(CISF!$B$7:$B$500,'Summary sales'!$A26,CISF!$J$7:$J$500)</f>
        <v>2624.7999999998137</v>
      </c>
      <c r="AJ26" s="364">
        <f>SUMIF(KGM!$B$5:$B$470,'Summary sales'!$A26,KGM!$O$5:$O$470)</f>
        <v>0</v>
      </c>
      <c r="AK26" s="364">
        <f>SUMIF(PUJ!$B$7:$B$500,'Summary sales'!$A26,PUJ!$J$7:$J$500)</f>
        <v>2539.6000000005588</v>
      </c>
      <c r="AL26" s="364">
        <f>SUMIF(TORABIKACIKUPA!$B$7:$B$493,'Summary sales'!$A26,TORABIKACIKUPA!$L$7:$L$493)</f>
        <v>0</v>
      </c>
      <c r="AM26" s="364">
        <f>SUMIF(TORABIKAHF!$B$7:$B$504,'Summary sales'!$A26,TORABIKAHF!$L$7:$L$504)</f>
        <v>0</v>
      </c>
      <c r="AN26" s="364">
        <f>SUMIF(TORABIKAIC!$B$7:$B$492,'Summary sales'!$A26,TORABIKAIC!$L$7:$L$492)</f>
        <v>0</v>
      </c>
      <c r="AO26" s="364">
        <f>SUMIF(KALBEE!$B$7:$B$501,'Summary sales'!$A26,KALBEE!$J$7:$J$501)</f>
        <v>0</v>
      </c>
      <c r="AP26" s="364">
        <f>SUMIF(TOYOBO!$B$7:$B$479,'Summary sales'!$A26,TOYOBO!$O$7:$O$479)</f>
        <v>0</v>
      </c>
      <c r="AQ26" s="364">
        <f>SUMIF(SWS!$B$7:$B$483,'Summary sales'!$A26,SWS!$P$7:$P$483)</f>
        <v>0</v>
      </c>
      <c r="AR26" s="364">
        <f>SUMIF(KSN!$B$7:$B$483,'Summary sales'!$A26,KSN!$J$7:$J$483)</f>
        <v>3756.0499999999884</v>
      </c>
      <c r="AS26" s="364">
        <f>SUMIF(UMI!$B$7:$B$500,'Summary sales'!$A26,UMI!$J$7:$J$500)</f>
        <v>13349.747999995947</v>
      </c>
      <c r="AT26" s="364">
        <f>SUMIF(IPT!$B$7:$B$500,'Summary sales'!$A26,IPT!$J$7:$J$500)</f>
        <v>1889.089999999851</v>
      </c>
      <c r="AU26" s="364">
        <f>SUMIF(KBRU!$B$7:$B$500,'Summary sales'!$A26,KBRU!$J$7:$J$500)</f>
        <v>939.92999999993481</v>
      </c>
      <c r="AV26" s="364">
        <f>SUMIF(AMI!$B$7:$B$499,'Summary sales'!$A26,AMI!$J$7:$J$499)</f>
        <v>8357.8799999998882</v>
      </c>
      <c r="AW26" s="364">
        <f>SUMIF(KA!$B$7:$B$500,'Summary sales'!$A26,KA!$J$7:$J$500)</f>
        <v>3559.140000000014</v>
      </c>
      <c r="AX26" s="364">
        <f>SUMIF(KTN!$B$7:$B$500,'Summary sales'!$A26,KTN!$J$7:$J$500)</f>
        <v>1165.5099999997765</v>
      </c>
      <c r="AY26" s="364">
        <f>SUMIF(TOMIMOTO!$B$7:$B$500,'Summary sales'!$A26,TOMIMOTO!$J$7:$J$500)</f>
        <v>2017.2399999999907</v>
      </c>
      <c r="AZ26" s="364">
        <f>SUMIF(NIAGAGARAM!$B$7:$B$500,'Summary sales'!$A26,NIAGAGARAM!$J$7:$J$500)</f>
        <v>1068.0199999999604</v>
      </c>
      <c r="BA26" s="364">
        <f>SUMIF('PCI84'!$B$7:$B$500,'Summary sales'!$A26,'PCI84'!$J$7:$J$500)</f>
        <v>9537.5</v>
      </c>
      <c r="BB26" s="364">
        <f>SUMIF(PCIM!$B$7:$B$500,'Summary sales'!$A26,PCIM!$J$7:$J$500)</f>
        <v>2294.8999999999069</v>
      </c>
      <c r="BC26" s="364">
        <f>SUMIF(INDOFOOD!$B$7:$B$500,'Summary sales'!$A26,INDOFOOD!$J$7:$J$500)</f>
        <v>2165.5500000002794</v>
      </c>
      <c r="BD26" s="364">
        <f>SUMIF(HCI!$B$7:$B$500,'Summary sales'!$A26,HCI!$J$7:$J$500)</f>
        <v>5310.5200000000186</v>
      </c>
      <c r="BE26" s="364">
        <f>SUMIF(DIC!$B$7:$B$499,'Summary sales'!$A26,DIC!$J$7:$J$499)</f>
        <v>3269.6599999999162</v>
      </c>
      <c r="BF26" s="364">
        <f>SUMIF(ASAHIMAS!$B$7:$B$499,'Summary sales'!$A26,ASAHIMAS!$J$7:$J$499)</f>
        <v>34149.929999999702</v>
      </c>
      <c r="BG26" s="364">
        <f>SUMIF('ABC KOGEN'!B25:B55,'Summary sales'!$A26,'ABC KOGEN'!J25:J55)</f>
        <v>9943.0400000000373</v>
      </c>
      <c r="BH26" s="364">
        <f>SUMIF(ADP!$B$7:$B$499,'Summary sales'!$A26,ADP!$J$7:$J$499)</f>
        <v>3.0299999999999727</v>
      </c>
      <c r="BI26" s="364">
        <f>SUMIF(Tongtji!$B$8:$B$501,'Summary sales'!$A26,Tongtji!$J$8:$J$501)</f>
        <v>4441.6000000005588</v>
      </c>
      <c r="BJ26" s="364">
        <f>SUMIF(CITYMALL!$B$7:$B$500,'Summary sales'!$A26,CITYMALL!$K$7:$K$500)</f>
        <v>0</v>
      </c>
      <c r="BK26" s="364">
        <f>SUMIF(PERHUTANI!$B$7:$B$500,'Summary sales'!$A26,PERHUTANI!$J$7:$J$500)</f>
        <v>0</v>
      </c>
      <c r="BL26" s="364">
        <f>SUMIF(PA!$B$7:$B$500,'Summary sales'!$A26,PA!$J$7:$J$500)</f>
        <v>967.32000000006519</v>
      </c>
      <c r="BM26" s="364">
        <f>SUMIF(RPI!$B$7:$B$500,'Summary sales'!$A26,RPI!$J$7:$J$500)</f>
        <v>0</v>
      </c>
      <c r="BN26" s="364">
        <f>SUMIF(RB!$B$7:$B$500,'Summary sales'!$A26,RB!$J$7:$J$500)</f>
        <v>3562.5100000002421</v>
      </c>
      <c r="BO26" s="364">
        <f>SUMIF(GFATOM!$B$7:$B$500,'Summary sales'!$A26,GFATOM!$J$7:$J$500)</f>
        <v>3870.3900000001304</v>
      </c>
      <c r="BP26" s="364">
        <f>SUMIF(GFKULIT!$B$7:$B$500,'Summary sales'!$A26,GFKULIT!$J$7:$J$500)</f>
        <v>0</v>
      </c>
      <c r="BQ26" s="364">
        <f>SUMIF(SPJES!$C$7:$C$523,'Summary sales'!$A26,SPJES!$P$7:$P$523)</f>
        <v>0</v>
      </c>
      <c r="BR26" s="364">
        <f>SUMIF(HSK!$B$7:$B$500,'Summary sales'!$A26,HSK!$J$7:$J$500)</f>
        <v>4302.848000000231</v>
      </c>
      <c r="BS26" s="364">
        <f>SUMIF(SDM!$B$7:$B$500,'Summary sales'!$A26,SDM!$J$7:$J$500)</f>
        <v>4206.9900000002235</v>
      </c>
      <c r="BT26" s="364">
        <f>SUMIF(CCS!$B$7:$B$500,'Summary sales'!$A26,CCS!$J$7:$J$500)</f>
        <v>0</v>
      </c>
      <c r="BU26" s="364">
        <f>SUMIF(JARGAS!$B$7:$B$500,'Summary sales'!$A26,JARGAS!$J$7:$J$500)</f>
        <v>1675.8190000000177</v>
      </c>
      <c r="BV26" s="364">
        <f>SUMIF(SBI!$B$7:$B$500,'Summary sales'!$A26,SBI!$J$7:$J$500)</f>
        <v>2613.0400000000373</v>
      </c>
      <c r="BW26" s="364">
        <f>SUMIF(SPGLOBAL!$B$7:$B$542,'Summary sales'!$A26,SPGLOBAL!$M$7:$M$542)</f>
        <v>0</v>
      </c>
    </row>
    <row r="27" spans="1:76">
      <c r="A27" s="322">
        <f t="shared" si="53"/>
        <v>46042</v>
      </c>
      <c r="B27" s="332">
        <f t="shared" ca="1" si="54"/>
        <v>1.0659864854199594</v>
      </c>
      <c r="C27" s="333">
        <f t="shared" si="52"/>
        <v>154453.93</v>
      </c>
      <c r="D27" s="325">
        <v>71610.569999999992</v>
      </c>
      <c r="E27" s="334">
        <v>48768.25</v>
      </c>
      <c r="F27" s="326">
        <v>16533.38</v>
      </c>
      <c r="G27" s="334">
        <v>13091.949999999999</v>
      </c>
      <c r="H27" s="334">
        <v>0</v>
      </c>
      <c r="I27" s="358">
        <v>4449.78</v>
      </c>
      <c r="J27" s="334"/>
      <c r="K27" s="358">
        <v>0</v>
      </c>
      <c r="L27" s="358"/>
      <c r="M27" s="360">
        <f t="shared" ca="1" si="51"/>
        <v>164645.80200000043</v>
      </c>
      <c r="N27" s="361">
        <f>SUMIF(CLIN!$C$7:$C$501,'Summary sales'!$A27,CLIN!$J$7:$J$501)</f>
        <v>850.23999999999069</v>
      </c>
      <c r="O27" s="367">
        <f>SUMIF(BI!$B$7:$B$500,'Summary sales'!$A27,BI!$J$7:$J$500)</f>
        <v>2165.390000000596</v>
      </c>
      <c r="P27" s="367">
        <f>SUMIF(MKG!$B$7:$B$500,'Summary sales'!$A27,MKG!$J$7:$J$500)</f>
        <v>1135.0699999998324</v>
      </c>
      <c r="Q27" s="361">
        <f>SUMIF(STM!$B$7:$B$500,'Summary sales'!$A27,STM!$J$7:$J$500)</f>
        <v>3945.3900000001304</v>
      </c>
      <c r="R27" s="367">
        <f>SUMIF(OAJ!$B$7:$B$500,'Summary sales'!$A27,OAJ!$J$7:$J$500)</f>
        <v>636.46999999997206</v>
      </c>
      <c r="S27" s="367">
        <f>SUMIF(NNI!$B$7:$B$500,'Summary sales'!$A27,NNI!$J$7:$J$500)</f>
        <v>6088.9699999997392</v>
      </c>
      <c r="T27" s="367">
        <f>SUMIF(SHB!$B$7:$B$499,'Summary sales'!$A27,SHB!$J$7:$J$499)</f>
        <v>652.52999999999884</v>
      </c>
      <c r="U27" s="367">
        <f>SUMIF(GTL!$B$7:$B$500,'Summary sales'!$A27,GTL!$J$7:$J$500)</f>
        <v>810.64999999990687</v>
      </c>
      <c r="V27" s="367">
        <f>SUMIF(TWK!$B$7:$B$500,'Summary sales'!$A27,TWK!$J$7:$J$500)</f>
        <v>668.34999999997672</v>
      </c>
      <c r="W27" s="361">
        <f>SUMIF(BYC!$B$7:$B$500,'Summary sales'!$A27,BYC!$J$7:$J$500)</f>
        <v>6181.9000000003725</v>
      </c>
      <c r="X27" s="367">
        <f ca="1">SUMIF(GFIR!$B$7:$B$37,'Summary sales'!$A27,GFIR!$J$7:$J$37)+SUMIF(GFIR2!$B$7:$B$31,'Summary sales'!$A27,GFIR2!$J$7:$J$30)</f>
        <v>5864</v>
      </c>
      <c r="Y27" s="367">
        <f>SUMIF(SARIMURNI!$B$7:$B$501,'Summary sales'!$A27,SARIMURNI!$J$7:$J$501)</f>
        <v>2111.4299999999348</v>
      </c>
      <c r="Z27" s="367">
        <f>SUMIF(TOI!$B$7:$B$500,'Summary sales'!$A27,TOI!$J$7:$J$500)</f>
        <v>0</v>
      </c>
      <c r="AA27" s="361">
        <f>SUMIF(HLI!$B$7:$B$499,'Summary sales'!$A27,HLI!$J$7:$J$499)</f>
        <v>1312.0600000000559</v>
      </c>
      <c r="AB27" s="367">
        <f>SUMIF(CERES!$B$7:$B$500,'Summary sales'!$A27,CERES!$J$7:$J$500)</f>
        <v>10578.679999999935</v>
      </c>
      <c r="AC27" s="367">
        <f>SUMIF(ALT!$B$7:$B$126,'Summary sales'!$A27,ALT!$L$7:$L$126)</f>
        <v>1608.2390000000596</v>
      </c>
      <c r="AD27" s="361">
        <f>SUMIF(UJL!$B$8:$B$99,'Summary sales'!$A27,UJL!$O$8:$O$99)</f>
        <v>0</v>
      </c>
      <c r="AE27" s="361">
        <f ca="1">SUMIF(IDP!$B$7:$B$134,'Summary sales'!$A27,IDP!$O$7:$O$133)</f>
        <v>5270.8799999999992</v>
      </c>
      <c r="AF27" s="361">
        <f>SUMIF(FSI!$B$7:$B$500,'Summary sales'!$A27,FSI!$J$7:$J$500)</f>
        <v>93</v>
      </c>
      <c r="AG27" s="367">
        <f>SUMIF(PSD!$B$7:$B$500,'Summary sales'!$A27,PSD!$K$7:$K$500)</f>
        <v>0</v>
      </c>
      <c r="AH27" s="367">
        <f>SUMIF(EBM!$B$7:$B$500,'Summary sales'!$A27,EBM!$J$7:$J$500)</f>
        <v>43</v>
      </c>
      <c r="AI27" s="361">
        <f>SUMIF(CISF!$B$7:$B$500,'Summary sales'!$A27,CISF!$J$7:$J$500)</f>
        <v>2235.7000000001863</v>
      </c>
      <c r="AJ27" s="361">
        <f>SUMIF(KGM!$B$5:$B$470,'Summary sales'!$A27,KGM!$O$5:$O$470)</f>
        <v>0</v>
      </c>
      <c r="AK27" s="361">
        <f>SUMIF(PUJ!$B$7:$B$500,'Summary sales'!$A27,PUJ!$J$7:$J$500)</f>
        <v>2530</v>
      </c>
      <c r="AL27" s="361">
        <f>SUMIF(TORABIKACIKUPA!$B$7:$B$493,'Summary sales'!$A27,TORABIKACIKUPA!$L$7:$L$493)</f>
        <v>0</v>
      </c>
      <c r="AM27" s="361">
        <f>SUMIF(TORABIKAHF!$B$7:$B$504,'Summary sales'!$A27,TORABIKAHF!$L$7:$L$504)</f>
        <v>0</v>
      </c>
      <c r="AN27" s="361">
        <f>SUMIF(TORABIKAIC!$B$7:$B$492,'Summary sales'!$A27,TORABIKAIC!$L$7:$L$492)</f>
        <v>0</v>
      </c>
      <c r="AO27" s="361">
        <f>SUMIF(KALBEE!$B$7:$B$501,'Summary sales'!$A27,KALBEE!$J$7:$J$501)</f>
        <v>0</v>
      </c>
      <c r="AP27" s="361">
        <f>SUMIF(TOYOBO!$B$7:$B$479,'Summary sales'!$A27,TOYOBO!$O$7:$O$479)</f>
        <v>0</v>
      </c>
      <c r="AQ27" s="361">
        <f>SUMIF(SWS!$B$7:$B$483,'Summary sales'!$A27,SWS!$P$7:$P$483)</f>
        <v>0</v>
      </c>
      <c r="AR27" s="361">
        <f>SUMIF(KSN!$B$7:$B$483,'Summary sales'!$A27,KSN!$J$7:$J$483)</f>
        <v>4782.1600000000035</v>
      </c>
      <c r="AS27" s="361">
        <f>SUMIF(UMI!$B$7:$B$500,'Summary sales'!$A27,UMI!$J$7:$J$500)</f>
        <v>10594.88599999994</v>
      </c>
      <c r="AT27" s="361">
        <f>SUMIF(IPT!$B$7:$B$500,'Summary sales'!$A27,IPT!$J$7:$J$500)</f>
        <v>2374.070000000298</v>
      </c>
      <c r="AU27" s="361">
        <f>SUMIF(KBRU!$B$7:$B$500,'Summary sales'!$A27,KBRU!$J$7:$J$500)</f>
        <v>877.54000000003725</v>
      </c>
      <c r="AV27" s="361">
        <f>SUMIF(AMI!$B$7:$B$499,'Summary sales'!$A27,AMI!$J$7:$J$499)</f>
        <v>6710.019999999553</v>
      </c>
      <c r="AW27" s="361">
        <f>SUMIF(KA!$B$7:$B$500,'Summary sales'!$A27,KA!$J$7:$J$500)</f>
        <v>3597.1500000000233</v>
      </c>
      <c r="AX27" s="361">
        <f>SUMIF(KTN!$B$7:$B$500,'Summary sales'!$A27,KTN!$J$7:$J$500)</f>
        <v>1188.0600000000559</v>
      </c>
      <c r="AY27" s="361">
        <f>SUMIF(TOMIMOTO!$B$7:$B$500,'Summary sales'!$A27,TOMIMOTO!$J$7:$J$500)</f>
        <v>1917.6700000000419</v>
      </c>
      <c r="AZ27" s="361">
        <f>SUMIF(NIAGAGARAM!$B$7:$B$500,'Summary sales'!$A27,NIAGAGARAM!$J$7:$J$500)</f>
        <v>1191.6600000000326</v>
      </c>
      <c r="BA27" s="361">
        <f>SUMIF('PCI84'!$B$7:$B$500,'Summary sales'!$A27,'PCI84'!$J$7:$J$500)</f>
        <v>9539.2199999997392</v>
      </c>
      <c r="BB27" s="361">
        <f>SUMIF(PCIM!$B$7:$B$500,'Summary sales'!$A27,PCIM!$J$7:$J$500)</f>
        <v>2079.3500000000931</v>
      </c>
      <c r="BC27" s="361">
        <f>SUMIF(INDOFOOD!$B$7:$B$500,'Summary sales'!$A27,INDOFOOD!$J$7:$J$500)</f>
        <v>3556.6699999999255</v>
      </c>
      <c r="BD27" s="361">
        <f>SUMIF(HCI!$B$7:$B$500,'Summary sales'!$A27,HCI!$J$7:$J$500)</f>
        <v>6207.0100000000093</v>
      </c>
      <c r="BE27" s="361">
        <f>SUMIF(DIC!$B$7:$B$499,'Summary sales'!$A27,DIC!$J$7:$J$499)</f>
        <v>3968.25</v>
      </c>
      <c r="BF27" s="361">
        <f>SUMIF(ASAHIMAS!$B$7:$B$499,'Summary sales'!$A27,ASAHIMAS!$J$7:$J$499)</f>
        <v>24780.480000000447</v>
      </c>
      <c r="BG27" s="361">
        <f>SUMIF('ABC KOGEN'!B26:B56,'Summary sales'!$A27,'ABC KOGEN'!J26:J56)</f>
        <v>5381.1399999998976</v>
      </c>
      <c r="BH27" s="361">
        <f>SUMIF(ADP!$B$7:$B$499,'Summary sales'!$A27,ADP!$J$7:$J$499)</f>
        <v>38.490000000000009</v>
      </c>
      <c r="BI27" s="361">
        <f>SUMIF(Tongtji!$B$8:$B$501,'Summary sales'!$A27,Tongtji!$J$8:$J$501)</f>
        <v>3768.7000000001863</v>
      </c>
      <c r="BJ27" s="361">
        <f>SUMIF(CITYMALL!$B$7:$B$500,'Summary sales'!$A27,CITYMALL!$K$7:$K$500)</f>
        <v>0</v>
      </c>
      <c r="BK27" s="361">
        <f>SUMIF(PERHUTANI!$B$7:$B$500,'Summary sales'!$A27,PERHUTANI!$J$7:$J$500)</f>
        <v>0</v>
      </c>
      <c r="BL27" s="361">
        <f>SUMIF(PA!$B$7:$B$500,'Summary sales'!$A27,PA!$J$7:$J$500)</f>
        <v>785.3399999999674</v>
      </c>
      <c r="BM27" s="361">
        <f>SUMIF(RPI!$B$7:$B$500,'Summary sales'!$A27,RPI!$J$7:$J$500)</f>
        <v>0</v>
      </c>
      <c r="BN27" s="361">
        <f>SUMIF(RB!$B$7:$B$500,'Summary sales'!$A27,RB!$J$7:$J$500)</f>
        <v>343.47999999998137</v>
      </c>
      <c r="BO27" s="361">
        <f>SUMIF(GFATOM!$B$7:$B$500,'Summary sales'!$A27,GFATOM!$J$7:$J$500)</f>
        <v>2261.8200000000652</v>
      </c>
      <c r="BP27" s="361">
        <f>SUMIF(GFKULIT!$B$7:$B$500,'Summary sales'!$A27,GFKULIT!$J$7:$J$500)</f>
        <v>1609.2199999999721</v>
      </c>
      <c r="BQ27" s="361">
        <f>SUMIF(SPJES!$C$7:$C$523,'Summary sales'!$A27,SPJES!$P$7:$P$523)</f>
        <v>0</v>
      </c>
      <c r="BR27" s="361">
        <f>SUMIF(HSK!$B$7:$B$500,'Summary sales'!$A27,HSK!$J$7:$J$500)</f>
        <v>5205.4289999995381</v>
      </c>
      <c r="BS27" s="361">
        <f>SUMIF(SDM!$B$7:$B$500,'Summary sales'!$A27,SDM!$J$7:$J$500)</f>
        <v>2528.9199999999255</v>
      </c>
      <c r="BT27" s="361">
        <f>SUMIF(CCS!$B$7:$B$500,'Summary sales'!$A27,CCS!$J$7:$J$500)</f>
        <v>0</v>
      </c>
      <c r="BU27" s="361">
        <f>SUMIF(JARGAS!$B$7:$B$500,'Summary sales'!$A27,JARGAS!$J$7:$J$500)</f>
        <v>1687.0979999999981</v>
      </c>
      <c r="BV27" s="361">
        <f>SUMIF(SBI!$B$7:$B$500,'Summary sales'!$A27,SBI!$J$7:$J$500)</f>
        <v>2890.0200000000186</v>
      </c>
      <c r="BW27" s="361">
        <f>SUMIF(SPGLOBAL!$B$7:$B$542,'Summary sales'!$A27,SPGLOBAL!$M$7:$M$542)</f>
        <v>0</v>
      </c>
    </row>
    <row r="28" spans="1:76">
      <c r="A28" s="327">
        <f t="shared" si="53"/>
        <v>46043</v>
      </c>
      <c r="B28" s="328">
        <f t="shared" ca="1" si="54"/>
        <v>1.351950756767698</v>
      </c>
      <c r="C28" s="329">
        <f t="shared" si="52"/>
        <v>133129.36000000002</v>
      </c>
      <c r="D28" s="330">
        <v>65481.51</v>
      </c>
      <c r="E28" s="331">
        <v>42972.280000000006</v>
      </c>
      <c r="F28" s="331">
        <v>10765.32</v>
      </c>
      <c r="G28" s="331">
        <v>9404.7000000000007</v>
      </c>
      <c r="H28" s="331">
        <v>0</v>
      </c>
      <c r="I28" s="362">
        <v>4505.55</v>
      </c>
      <c r="J28" s="331"/>
      <c r="K28" s="362">
        <v>0</v>
      </c>
      <c r="L28" s="362"/>
      <c r="M28" s="363">
        <f t="shared" ca="1" si="51"/>
        <v>179984.33899999934</v>
      </c>
      <c r="N28" s="364">
        <f>SUMIF(CLIN!$C$7:$C$501,'Summary sales'!$A28,CLIN!$J$7:$J$501)</f>
        <v>1166.1299999998882</v>
      </c>
      <c r="O28" s="364">
        <f>SUMIF(BI!$B$7:$B$500,'Summary sales'!$A28,BI!$J$7:$J$500)</f>
        <v>2902.6199999991804</v>
      </c>
      <c r="P28" s="364">
        <f>SUMIF(MKG!$B$7:$B$500,'Summary sales'!$A28,MKG!$J$7:$J$500)</f>
        <v>1141.1400000001304</v>
      </c>
      <c r="Q28" s="364">
        <f>SUMIF(STM!$B$7:$B$500,'Summary sales'!$A28,STM!$J$7:$J$500)</f>
        <v>3654.4399999999441</v>
      </c>
      <c r="R28" s="364">
        <f>SUMIF(OAJ!$B$7:$B$500,'Summary sales'!$A28,OAJ!$J$7:$J$500)</f>
        <v>533.65000000002328</v>
      </c>
      <c r="S28" s="364">
        <f>SUMIF(NNI!$B$7:$B$500,'Summary sales'!$A28,NNI!$J$7:$J$500)</f>
        <v>6708.1299999998882</v>
      </c>
      <c r="T28" s="364">
        <f>SUMIF(SHB!$B$7:$B$499,'Summary sales'!$A28,SHB!$J$7:$J$499)</f>
        <v>573.05999999999767</v>
      </c>
      <c r="U28" s="364">
        <f>SUMIF(GTL!$B$7:$B$500,'Summary sales'!$A28,GTL!$J$7:$J$500)</f>
        <v>1016.6500000000233</v>
      </c>
      <c r="V28" s="364">
        <f>SUMIF(TWK!$B$7:$B$500,'Summary sales'!$A28,TWK!$J$7:$J$500)</f>
        <v>742.25</v>
      </c>
      <c r="W28" s="364">
        <f>SUMIF(BYC!$B$7:$B$500,'Summary sales'!$A28,BYC!$J$7:$J$500)</f>
        <v>6250.9900000002235</v>
      </c>
      <c r="X28" s="364">
        <f ca="1">SUMIF(GFIR!$B$7:$B$37,'Summary sales'!$A28,GFIR!$J$7:$J$37)+SUMIF(GFIR2!$B$7:$B$31,'Summary sales'!$A28,GFIR2!$J$7:$J$30)</f>
        <v>10878.009999999951</v>
      </c>
      <c r="Y28" s="364">
        <f>SUMIF(SARIMURNI!$B$7:$B$501,'Summary sales'!$A28,SARIMURNI!$J$7:$J$501)</f>
        <v>1767.6199999999953</v>
      </c>
      <c r="Z28" s="364">
        <f>SUMIF(TOI!$B$7:$B$500,'Summary sales'!$A28,TOI!$J$7:$J$500)</f>
        <v>0</v>
      </c>
      <c r="AA28" s="364">
        <f>SUMIF(HLI!$B$7:$B$499,'Summary sales'!$A28,HLI!$J$7:$J$499)</f>
        <v>1325.7600000000093</v>
      </c>
      <c r="AB28" s="364">
        <f>SUMIF(CERES!$B$7:$B$500,'Summary sales'!$A28,CERES!$J$7:$J$500)</f>
        <v>11131.10999999987</v>
      </c>
      <c r="AC28" s="364">
        <f>SUMIF(ALT!$B$7:$B$126,'Summary sales'!$A28,ALT!$L$7:$L$126)</f>
        <v>1240.8310000000056</v>
      </c>
      <c r="AD28" s="364">
        <f>SUMIF(UJL!$B$8:$B$99,'Summary sales'!$A28,UJL!$O$8:$O$99)</f>
        <v>0</v>
      </c>
      <c r="AE28" s="364">
        <f ca="1">SUMIF(IDP!$B$7:$B$134,'Summary sales'!$A28,IDP!$O$7:$O$133)</f>
        <v>2890.01</v>
      </c>
      <c r="AF28" s="364">
        <f>SUMIF(FSI!$B$7:$B$500,'Summary sales'!$A28,FSI!$J$7:$J$500)</f>
        <v>95</v>
      </c>
      <c r="AG28" s="364">
        <f>SUMIF(PSD!$B$7:$B$500,'Summary sales'!$A28,PSD!$K$7:$K$500)</f>
        <v>0</v>
      </c>
      <c r="AH28" s="364">
        <f>SUMIF(EBM!$B$7:$B$500,'Summary sales'!$A28,EBM!$J$7:$J$500)</f>
        <v>52.498999999996158</v>
      </c>
      <c r="AI28" s="364">
        <f>SUMIF(CISF!$B$7:$B$500,'Summary sales'!$A28,CISF!$J$7:$J$500)</f>
        <v>1117.3999999999069</v>
      </c>
      <c r="AJ28" s="364">
        <f>SUMIF(KGM!$B$5:$B$470,'Summary sales'!$A28,KGM!$O$5:$O$470)</f>
        <v>0</v>
      </c>
      <c r="AK28" s="364">
        <f>SUMIF(PUJ!$B$7:$B$500,'Summary sales'!$A28,PUJ!$J$7:$J$500)</f>
        <v>3852.5</v>
      </c>
      <c r="AL28" s="364">
        <f>SUMIF(TORABIKACIKUPA!$B$7:$B$493,'Summary sales'!$A28,TORABIKACIKUPA!$L$7:$L$493)</f>
        <v>0</v>
      </c>
      <c r="AM28" s="364">
        <f>SUMIF(TORABIKAHF!$B$7:$B$504,'Summary sales'!$A28,TORABIKAHF!$L$7:$L$504)</f>
        <v>0</v>
      </c>
      <c r="AN28" s="364">
        <f>SUMIF(TORABIKAIC!$B$7:$B$492,'Summary sales'!$A28,TORABIKAIC!$L$7:$L$492)</f>
        <v>0</v>
      </c>
      <c r="AO28" s="364">
        <f>SUMIF(KALBEE!$B$7:$B$501,'Summary sales'!$A28,KALBEE!$J$7:$J$501)</f>
        <v>0</v>
      </c>
      <c r="AP28" s="364">
        <f>SUMIF(TOYOBO!$B$7:$B$479,'Summary sales'!$A28,TOYOBO!$O$7:$O$479)</f>
        <v>0</v>
      </c>
      <c r="AQ28" s="364">
        <f>SUMIF(SWS!$B$7:$B$483,'Summary sales'!$A28,SWS!$P$7:$P$483)</f>
        <v>0</v>
      </c>
      <c r="AR28" s="364">
        <f>SUMIF(KSN!$B$7:$B$483,'Summary sales'!$A28,KSN!$J$7:$J$483)</f>
        <v>4488.679999999993</v>
      </c>
      <c r="AS28" s="364">
        <f>SUMIF(UMI!$B$7:$B$500,'Summary sales'!$A28,UMI!$J$7:$J$500)</f>
        <v>11693.552000001073</v>
      </c>
      <c r="AT28" s="364">
        <f>SUMIF(IPT!$B$7:$B$500,'Summary sales'!$A28,IPT!$J$7:$J$500)</f>
        <v>2411.679999999702</v>
      </c>
      <c r="AU28" s="364">
        <f>SUMIF(KBRU!$B$7:$B$500,'Summary sales'!$A28,KBRU!$J$7:$J$500)</f>
        <v>47.300000000046566</v>
      </c>
      <c r="AV28" s="364">
        <f>SUMIF(AMI!$B$7:$B$499,'Summary sales'!$A28,AMI!$J$7:$J$499)</f>
        <v>7438.160000000149</v>
      </c>
      <c r="AW28" s="364">
        <f>SUMIF(KA!$B$7:$B$500,'Summary sales'!$A28,KA!$J$7:$J$500)</f>
        <v>3564.9299999999348</v>
      </c>
      <c r="AX28" s="364">
        <f>SUMIF(KTN!$B$7:$B$500,'Summary sales'!$A28,KTN!$J$7:$J$500)</f>
        <v>1226.3800000001211</v>
      </c>
      <c r="AY28" s="364">
        <f>SUMIF(TOMIMOTO!$B$7:$B$500,'Summary sales'!$A28,TOMIMOTO!$J$7:$J$500)</f>
        <v>2142.2099999999627</v>
      </c>
      <c r="AZ28" s="364">
        <f>SUMIF(NIAGAGARAM!$B$7:$B$500,'Summary sales'!$A28,NIAGAGARAM!$J$7:$J$500)</f>
        <v>1098.6999999999534</v>
      </c>
      <c r="BA28" s="364">
        <f>SUMIF('PCI84'!$B$7:$B$500,'Summary sales'!$A28,'PCI84'!$J$7:$J$500)</f>
        <v>9830.9199999999255</v>
      </c>
      <c r="BB28" s="364">
        <f>SUMIF(PCIM!$B$7:$B$500,'Summary sales'!$A28,PCIM!$J$7:$J$500)</f>
        <v>1916.5500000000466</v>
      </c>
      <c r="BC28" s="364">
        <f>SUMIF(INDOFOOD!$B$7:$B$500,'Summary sales'!$A28,INDOFOOD!$J$7:$J$500)</f>
        <v>5253.0200000000186</v>
      </c>
      <c r="BD28" s="364">
        <f>SUMIF(HCI!$B$7:$B$500,'Summary sales'!$A28,HCI!$J$7:$J$500)</f>
        <v>6563.7700000000186</v>
      </c>
      <c r="BE28" s="364">
        <f>SUMIF(DIC!$B$7:$B$499,'Summary sales'!$A28,DIC!$J$7:$J$499)</f>
        <v>3931.7800000000279</v>
      </c>
      <c r="BF28" s="364">
        <f>SUMIF(ASAHIMAS!$B$7:$B$499,'Summary sales'!$A28,ASAHIMAS!$J$7:$J$499)</f>
        <v>23450.679999999702</v>
      </c>
      <c r="BG28" s="364">
        <f>SUMIF('ABC KOGEN'!B27:B57,'Summary sales'!$A28,'ABC KOGEN'!J27:J57)</f>
        <v>6728.9899999999907</v>
      </c>
      <c r="BH28" s="364">
        <f>SUMIF(ADP!$B$7:$B$499,'Summary sales'!$A28,ADP!$J$7:$J$499)</f>
        <v>200.51999999999998</v>
      </c>
      <c r="BI28" s="364">
        <f>SUMIF(Tongtji!$B$8:$B$501,'Summary sales'!$A28,Tongtji!$J$8:$J$501)</f>
        <v>4208.8999999994412</v>
      </c>
      <c r="BJ28" s="364">
        <f>SUMIF(CITYMALL!$B$7:$B$500,'Summary sales'!$A28,CITYMALL!$K$7:$K$500)</f>
        <v>0</v>
      </c>
      <c r="BK28" s="364">
        <f>SUMIF(PERHUTANI!$B$7:$B$500,'Summary sales'!$A28,PERHUTANI!$J$7:$J$500)</f>
        <v>0</v>
      </c>
      <c r="BL28" s="364">
        <f>SUMIF(PA!$B$7:$B$500,'Summary sales'!$A28,PA!$J$7:$J$500)</f>
        <v>850.0899999999674</v>
      </c>
      <c r="BM28" s="364">
        <f>SUMIF(RPI!$B$7:$B$500,'Summary sales'!$A28,RPI!$J$7:$J$500)</f>
        <v>0</v>
      </c>
      <c r="BN28" s="364">
        <f>SUMIF(RB!$B$7:$B$500,'Summary sales'!$A28,RB!$J$7:$J$500)</f>
        <v>3612.339999999851</v>
      </c>
      <c r="BO28" s="364">
        <f>SUMIF(GFATOM!$B$7:$B$500,'Summary sales'!$A28,GFATOM!$J$7:$J$500)</f>
        <v>5060.9899999999907</v>
      </c>
      <c r="BP28" s="364">
        <f>SUMIF(GFKULIT!$B$7:$B$500,'Summary sales'!$A28,GFKULIT!$J$7:$J$500)</f>
        <v>1514.4789999999339</v>
      </c>
      <c r="BQ28" s="364">
        <f>SUMIF(SPJES!$C$7:$C$523,'Summary sales'!$A28,SPJES!$P$7:$P$523)</f>
        <v>0</v>
      </c>
      <c r="BR28" s="364">
        <f>SUMIF(HSK!$B$7:$B$500,'Summary sales'!$A28,HSK!$J$7:$J$500)</f>
        <v>5004.9740000003949</v>
      </c>
      <c r="BS28" s="364">
        <f>SUMIF(SDM!$B$7:$B$500,'Summary sales'!$A28,SDM!$J$7:$J$500)</f>
        <v>2192.7900000000373</v>
      </c>
      <c r="BT28" s="364">
        <f>SUMIF(CCS!$B$7:$B$500,'Summary sales'!$A28,CCS!$J$7:$J$500)</f>
        <v>0</v>
      </c>
      <c r="BU28" s="364">
        <f>SUMIF(JARGAS!$B$7:$B$500,'Summary sales'!$A28,JARGAS!$J$7:$J$500)</f>
        <v>1683.8239999999641</v>
      </c>
      <c r="BV28" s="364">
        <f>SUMIF(SBI!$B$7:$B$500,'Summary sales'!$A28,SBI!$J$7:$J$500)</f>
        <v>4828.3300000000745</v>
      </c>
      <c r="BW28" s="364">
        <f>SUMIF(SPGLOBAL!$B$7:$B$542,'Summary sales'!$A28,SPGLOBAL!$M$7:$M$542)</f>
        <v>0</v>
      </c>
    </row>
    <row r="29" spans="1:76">
      <c r="A29" s="322">
        <f t="shared" si="53"/>
        <v>46044</v>
      </c>
      <c r="B29" s="332">
        <f t="shared" ca="1" si="54"/>
        <v>1.1005330002425324</v>
      </c>
      <c r="C29" s="333">
        <f t="shared" si="52"/>
        <v>153830.32399999842</v>
      </c>
      <c r="D29" s="325">
        <v>76765.31</v>
      </c>
      <c r="E29" s="334">
        <v>49474.410000000011</v>
      </c>
      <c r="F29" s="326">
        <v>16331.190000000002</v>
      </c>
      <c r="G29" s="334">
        <v>7069.0599999999995</v>
      </c>
      <c r="H29" s="334">
        <v>4190.3539999984205</v>
      </c>
      <c r="I29" s="358">
        <v>0</v>
      </c>
      <c r="J29" s="334"/>
      <c r="K29" s="358">
        <v>0</v>
      </c>
      <c r="L29" s="358"/>
      <c r="M29" s="360">
        <f t="shared" ca="1" si="51"/>
        <v>169295.3479999991</v>
      </c>
      <c r="N29" s="361">
        <f>SUMIF(CLIN!$C$7:$C$501,'Summary sales'!$A29,CLIN!$J$7:$J$501)</f>
        <v>1237.0300000000279</v>
      </c>
      <c r="O29" s="367">
        <f>SUMIF(BI!$B$7:$B$500,'Summary sales'!$A29,BI!$J$7:$J$500)</f>
        <v>3077.359999999404</v>
      </c>
      <c r="P29" s="367">
        <f>SUMIF(MKG!$B$7:$B$500,'Summary sales'!$A29,MKG!$J$7:$J$500)</f>
        <v>1073.3599999998696</v>
      </c>
      <c r="Q29" s="361">
        <f>SUMIF(STM!$B$7:$B$500,'Summary sales'!$A29,STM!$J$7:$J$500)</f>
        <v>3455.6899999999441</v>
      </c>
      <c r="R29" s="367">
        <f>SUMIF(OAJ!$B$7:$B$500,'Summary sales'!$A29,OAJ!$J$7:$J$500)</f>
        <v>641.89000000001397</v>
      </c>
      <c r="S29" s="367">
        <f>SUMIF(NNI!$B$7:$B$500,'Summary sales'!$A29,NNI!$J$7:$J$500)</f>
        <v>5963.8499999996275</v>
      </c>
      <c r="T29" s="367">
        <f>SUMIF(SHB!$B$7:$B$499,'Summary sales'!$A29,SHB!$J$7:$J$499)</f>
        <v>644.55000000001746</v>
      </c>
      <c r="U29" s="367">
        <f>SUMIF(GTL!$B$7:$B$500,'Summary sales'!$A29,GTL!$J$7:$J$500)</f>
        <v>904.02000000001863</v>
      </c>
      <c r="V29" s="367">
        <f>SUMIF(TWK!$B$7:$B$500,'Summary sales'!$A29,TWK!$J$7:$J$500)</f>
        <v>637.92000000004191</v>
      </c>
      <c r="W29" s="361">
        <f>SUMIF(BYC!$B$7:$B$500,'Summary sales'!$A29,BYC!$J$7:$J$500)</f>
        <v>6310.519999999553</v>
      </c>
      <c r="X29" s="367">
        <f ca="1">SUMIF(GFIR!$B$7:$B$37,'Summary sales'!$A29,GFIR!$J$7:$J$37)+SUMIF(GFIR2!$B$7:$B$31,'Summary sales'!$A29,GFIR2!$J$7:$J$30)</f>
        <v>4960.4499999997206</v>
      </c>
      <c r="Y29" s="367">
        <f>SUMIF(SARIMURNI!$B$7:$B$501,'Summary sales'!$A29,SARIMURNI!$J$7:$J$501)</f>
        <v>2236.7100000000792</v>
      </c>
      <c r="Z29" s="367">
        <f>SUMIF(TOI!$B$7:$B$500,'Summary sales'!$A29,TOI!$J$7:$J$500)</f>
        <v>0</v>
      </c>
      <c r="AA29" s="361">
        <f>SUMIF(HLI!$B$7:$B$499,'Summary sales'!$A29,HLI!$J$7:$J$499)</f>
        <v>1329.4599999999627</v>
      </c>
      <c r="AB29" s="367">
        <f>SUMIF(CERES!$B$7:$B$500,'Summary sales'!$A29,CERES!$J$7:$J$500)</f>
        <v>10639.110000000102</v>
      </c>
      <c r="AC29" s="367">
        <f>SUMIF(ALT!$B$7:$B$126,'Summary sales'!$A29,ALT!$L$7:$L$126)</f>
        <v>885.91299999994226</v>
      </c>
      <c r="AD29" s="361">
        <f>SUMIF(UJL!$B$8:$B$99,'Summary sales'!$A29,UJL!$O$8:$O$99)</f>
        <v>0</v>
      </c>
      <c r="AE29" s="361">
        <f ca="1">SUMIF(IDP!$B$7:$B$134,'Summary sales'!$A29,IDP!$O$7:$O$133)</f>
        <v>5684.41</v>
      </c>
      <c r="AF29" s="361">
        <f>SUMIF(FSI!$B$7:$B$500,'Summary sales'!$A29,FSI!$J$7:$J$500)</f>
        <v>94</v>
      </c>
      <c r="AG29" s="367">
        <f>SUMIF(PSD!$B$7:$B$500,'Summary sales'!$A29,PSD!$K$7:$K$500)</f>
        <v>0</v>
      </c>
      <c r="AH29" s="367">
        <f>SUMIF(EBM!$B$7:$B$500,'Summary sales'!$A29,EBM!$J$7:$J$500)</f>
        <v>51.248000000006869</v>
      </c>
      <c r="AI29" s="361">
        <f>SUMIF(CISF!$B$7:$B$500,'Summary sales'!$A29,CISF!$J$7:$J$500)</f>
        <v>2198.2000000001863</v>
      </c>
      <c r="AJ29" s="361">
        <f>SUMIF(KGM!$B$5:$B$470,'Summary sales'!$A29,KGM!$O$5:$O$470)</f>
        <v>0</v>
      </c>
      <c r="AK29" s="361">
        <f>SUMIF(PUJ!$B$7:$B$500,'Summary sales'!$A29,PUJ!$J$7:$J$500)</f>
        <v>4156.5999999996275</v>
      </c>
      <c r="AL29" s="361">
        <f>SUMIF(TORABIKACIKUPA!$B$7:$B$493,'Summary sales'!$A29,TORABIKACIKUPA!$L$7:$L$493)</f>
        <v>0</v>
      </c>
      <c r="AM29" s="361">
        <f>SUMIF(TORABIKAHF!$B$7:$B$504,'Summary sales'!$A29,TORABIKAHF!$L$7:$L$504)</f>
        <v>0</v>
      </c>
      <c r="AN29" s="361">
        <f>SUMIF(TORABIKAIC!$B$7:$B$492,'Summary sales'!$A29,TORABIKAIC!$L$7:$L$492)</f>
        <v>0</v>
      </c>
      <c r="AO29" s="361">
        <f>SUMIF(KALBEE!$B$7:$B$501,'Summary sales'!$A29,KALBEE!$J$7:$J$501)</f>
        <v>0</v>
      </c>
      <c r="AP29" s="361">
        <f>SUMIF(TOYOBO!$B$7:$B$479,'Summary sales'!$A29,TOYOBO!$O$7:$O$479)</f>
        <v>0</v>
      </c>
      <c r="AQ29" s="361">
        <f>SUMIF(SWS!$B$7:$B$483,'Summary sales'!$A29,SWS!$P$7:$P$483)</f>
        <v>0</v>
      </c>
      <c r="AR29" s="361">
        <f>SUMIF(KSN!$B$7:$B$483,'Summary sales'!$A29,KSN!$J$7:$J$483)</f>
        <v>3523.7799999999988</v>
      </c>
      <c r="AS29" s="361">
        <f>SUMIF(UMI!$B$7:$B$500,'Summary sales'!$A29,UMI!$J$7:$J$500)</f>
        <v>13839.815999999642</v>
      </c>
      <c r="AT29" s="361">
        <f>SUMIF(IPT!$B$7:$B$500,'Summary sales'!$A29,IPT!$J$7:$J$500)</f>
        <v>2021.1300000008196</v>
      </c>
      <c r="AU29" s="361">
        <f>SUMIF(KBRU!$B$7:$B$500,'Summary sales'!$A29,KBRU!$J$7:$J$500)</f>
        <v>933.53999999992084</v>
      </c>
      <c r="AV29" s="361">
        <f>SUMIF(AMI!$B$7:$B$499,'Summary sales'!$A29,AMI!$J$7:$J$499)</f>
        <v>7213.230000000447</v>
      </c>
      <c r="AW29" s="361">
        <f>SUMIF(KA!$B$7:$B$500,'Summary sales'!$A29,KA!$J$7:$J$500)</f>
        <v>3589.9800000000978</v>
      </c>
      <c r="AX29" s="361">
        <f>SUMIF(KTN!$B$7:$B$500,'Summary sales'!$A29,KTN!$J$7:$J$500)</f>
        <v>1492.1599999999162</v>
      </c>
      <c r="AY29" s="361">
        <f>SUMIF(TOMIMOTO!$B$7:$B$500,'Summary sales'!$A29,TOMIMOTO!$J$7:$J$500)</f>
        <v>1948.8699999999953</v>
      </c>
      <c r="AZ29" s="361">
        <f>SUMIF(NIAGAGARAM!$B$7:$B$500,'Summary sales'!$A29,NIAGAGARAM!$J$7:$J$500)</f>
        <v>1061.4800000000396</v>
      </c>
      <c r="BA29" s="361">
        <f>SUMIF('PCI84'!$B$7:$B$500,'Summary sales'!$A29,'PCI84'!$J$7:$J$500)</f>
        <v>8771.2099999999627</v>
      </c>
      <c r="BB29" s="361">
        <f>SUMIF(PCIM!$B$7:$B$500,'Summary sales'!$A29,PCIM!$J$7:$J$500)</f>
        <v>1967.5799999998417</v>
      </c>
      <c r="BC29" s="361">
        <f>SUMIF(INDOFOOD!$B$7:$B$500,'Summary sales'!$A29,INDOFOOD!$J$7:$J$500)</f>
        <v>5041.1400000001304</v>
      </c>
      <c r="BD29" s="361">
        <f>SUMIF(HCI!$B$7:$B$500,'Summary sales'!$A29,HCI!$J$7:$J$500)</f>
        <v>6833.9100000000326</v>
      </c>
      <c r="BE29" s="361">
        <f>SUMIF(DIC!$B$7:$B$499,'Summary sales'!$A29,DIC!$J$7:$J$499)</f>
        <v>3706.0600000000559</v>
      </c>
      <c r="BF29" s="361">
        <f>SUMIF(ASAHIMAS!$B$7:$B$499,'Summary sales'!$A29,ASAHIMAS!$J$7:$J$499)</f>
        <v>21829.179999999702</v>
      </c>
      <c r="BG29" s="361">
        <f>SUMIF('ABC KOGEN'!B28:B58,'Summary sales'!$A29,'ABC KOGEN'!J28:J58)</f>
        <v>5777.5500000000466</v>
      </c>
      <c r="BH29" s="361">
        <f>SUMIF(ADP!$B$7:$B$499,'Summary sales'!$A29,ADP!$J$7:$J$499)</f>
        <v>2.9000000000000909</v>
      </c>
      <c r="BI29" s="361">
        <f>SUMIF(Tongtji!$B$8:$B$501,'Summary sales'!$A29,Tongtji!$J$8:$J$501)</f>
        <v>3453.7000000001863</v>
      </c>
      <c r="BJ29" s="361">
        <f>SUMIF(CITYMALL!$B$7:$B$500,'Summary sales'!$A29,CITYMALL!$K$7:$K$500)</f>
        <v>0</v>
      </c>
      <c r="BK29" s="361">
        <f>SUMIF(PERHUTANI!$B$7:$B$500,'Summary sales'!$A29,PERHUTANI!$J$7:$J$500)</f>
        <v>0</v>
      </c>
      <c r="BL29" s="361">
        <f>SUMIF(PA!$B$7:$B$500,'Summary sales'!$A29,PA!$J$7:$J$500)</f>
        <v>658.92000000004191</v>
      </c>
      <c r="BM29" s="361">
        <f>SUMIF(RPI!$B$7:$B$500,'Summary sales'!$A29,RPI!$J$7:$J$500)</f>
        <v>0</v>
      </c>
      <c r="BN29" s="361">
        <f>SUMIF(RB!$B$7:$B$500,'Summary sales'!$A29,RB!$J$7:$J$500)</f>
        <v>3456.2700000000186</v>
      </c>
      <c r="BO29" s="361">
        <f>SUMIF(GFATOM!$B$7:$B$500,'Summary sales'!$A29,GFATOM!$J$7:$J$500)</f>
        <v>3655.059999999823</v>
      </c>
      <c r="BP29" s="361">
        <f>SUMIF(GFKULIT!$B$7:$B$500,'Summary sales'!$A29,GFKULIT!$J$7:$J$500)</f>
        <v>1485.8390000000363</v>
      </c>
      <c r="BQ29" s="361">
        <f>SUMIF(SPJES!$C$7:$C$523,'Summary sales'!$A29,SPJES!$P$7:$P$523)</f>
        <v>0</v>
      </c>
      <c r="BR29" s="361">
        <f>SUMIF(HSK!$B$7:$B$500,'Summary sales'!$A29,HSK!$J$7:$J$500)</f>
        <v>5368.3810000000522</v>
      </c>
      <c r="BS29" s="361">
        <f>SUMIF(SDM!$B$7:$B$500,'Summary sales'!$A29,SDM!$J$7:$J$500)</f>
        <v>1607.6200000001118</v>
      </c>
      <c r="BT29" s="361">
        <f>SUMIF(CCS!$B$7:$B$500,'Summary sales'!$A29,CCS!$J$7:$J$500)</f>
        <v>0</v>
      </c>
      <c r="BU29" s="361">
        <f>SUMIF(JARGAS!$B$7:$B$500,'Summary sales'!$A29,JARGAS!$J$7:$J$500)</f>
        <v>1600.9810000000289</v>
      </c>
      <c r="BV29" s="361">
        <f>SUMIF(SBI!$B$7:$B$500,'Summary sales'!$A29,SBI!$J$7:$J$500)</f>
        <v>2272.7700000000186</v>
      </c>
      <c r="BW29" s="361">
        <f>SUMIF(SPGLOBAL!$B$7:$B$542,'Summary sales'!$A29,SPGLOBAL!$M$7:$M$542)</f>
        <v>0</v>
      </c>
    </row>
    <row r="30" spans="1:76">
      <c r="A30" s="327">
        <f t="shared" si="53"/>
        <v>46045</v>
      </c>
      <c r="B30" s="328">
        <f t="shared" ca="1" si="54"/>
        <v>1.0501593042169179</v>
      </c>
      <c r="C30" s="329">
        <f t="shared" si="52"/>
        <v>151144.46100000077</v>
      </c>
      <c r="D30" s="330">
        <v>71127.700000000012</v>
      </c>
      <c r="E30" s="331">
        <v>44665.31</v>
      </c>
      <c r="F30" s="331">
        <v>21662.260000000002</v>
      </c>
      <c r="G30" s="331">
        <v>4926.55</v>
      </c>
      <c r="H30" s="331">
        <v>8762.64100000076</v>
      </c>
      <c r="I30" s="362">
        <v>0</v>
      </c>
      <c r="J30" s="331"/>
      <c r="K30" s="362">
        <v>0</v>
      </c>
      <c r="L30" s="362"/>
      <c r="M30" s="363">
        <f t="shared" ca="1" si="51"/>
        <v>158725.76200000188</v>
      </c>
      <c r="N30" s="364">
        <f>SUMIF(CLIN!$C$7:$C$501,'Summary sales'!$A30,CLIN!$J$7:$J$501)</f>
        <v>878.54000000003725</v>
      </c>
      <c r="O30" s="364">
        <f>SUMIF(BI!$B$7:$B$500,'Summary sales'!$A30,BI!$J$7:$J$500)</f>
        <v>5560.089999999851</v>
      </c>
      <c r="P30" s="364">
        <f>SUMIF(MKG!$B$7:$B$500,'Summary sales'!$A30,MKG!$J$7:$J$500)</f>
        <v>1191.8300000000745</v>
      </c>
      <c r="Q30" s="364">
        <f>SUMIF(STM!$B$7:$B$500,'Summary sales'!$A30,STM!$J$7:$J$500)</f>
        <v>3632.6299999998882</v>
      </c>
      <c r="R30" s="364">
        <f>SUMIF(OAJ!$B$7:$B$500,'Summary sales'!$A30,OAJ!$J$7:$J$500)</f>
        <v>503.56999999994878</v>
      </c>
      <c r="S30" s="364">
        <f>SUMIF(NNI!$B$7:$B$500,'Summary sales'!$A30,NNI!$J$7:$J$500)</f>
        <v>6520.4500000001863</v>
      </c>
      <c r="T30" s="364">
        <f>SUMIF(SHB!$B$7:$B$499,'Summary sales'!$A30,SHB!$J$7:$J$499)</f>
        <v>614.94000000000233</v>
      </c>
      <c r="U30" s="364">
        <f>SUMIF(GTL!$B$7:$B$500,'Summary sales'!$A30,GTL!$J$7:$J$500)</f>
        <v>834.01000000000931</v>
      </c>
      <c r="V30" s="364">
        <f>SUMIF(TWK!$B$7:$B$500,'Summary sales'!$A30,TWK!$J$7:$J$500)</f>
        <v>665.3399999999674</v>
      </c>
      <c r="W30" s="364">
        <f>SUMIF(BYC!$B$7:$B$500,'Summary sales'!$A30,BYC!$J$7:$J$500)</f>
        <v>4627.0800000000745</v>
      </c>
      <c r="X30" s="364">
        <f ca="1">SUMIF(GFIR!$B$7:$B$37,'Summary sales'!$A30,GFIR!$J$7:$J$37)+SUMIF(GFIR2!$B$7:$B$31,'Summary sales'!$A30,GFIR2!$J$7:$J$30)</f>
        <v>4621.2800000002608</v>
      </c>
      <c r="Y30" s="364">
        <f>SUMIF(SARIMURNI!$B$7:$B$501,'Summary sales'!$A30,SARIMURNI!$J$7:$J$501)</f>
        <v>2024.5299999999115</v>
      </c>
      <c r="Z30" s="364">
        <f>SUMIF(TOI!$B$7:$B$500,'Summary sales'!$A30,TOI!$J$7:$J$500)</f>
        <v>0</v>
      </c>
      <c r="AA30" s="364">
        <f>SUMIF(HLI!$B$7:$B$499,'Summary sales'!$A30,HLI!$J$7:$J$499)</f>
        <v>1255.7299999999814</v>
      </c>
      <c r="AB30" s="364">
        <f>SUMIF(CERES!$B$7:$B$500,'Summary sales'!$A30,CERES!$J$7:$J$500)</f>
        <v>10429.919999999925</v>
      </c>
      <c r="AC30" s="364">
        <f>SUMIF(ALT!$B$7:$B$126,'Summary sales'!$A30,ALT!$L$7:$L$126)</f>
        <v>1808.0310000000754</v>
      </c>
      <c r="AD30" s="364">
        <f>SUMIF(UJL!$B$8:$B$99,'Summary sales'!$A30,UJL!$O$8:$O$99)</f>
        <v>0</v>
      </c>
      <c r="AE30" s="364">
        <f ca="1">SUMIF(IDP!$B$7:$B$134,'Summary sales'!$A30,IDP!$O$7:$O$133)</f>
        <v>2885.7</v>
      </c>
      <c r="AF30" s="364">
        <f>SUMIF(FSI!$B$7:$B$500,'Summary sales'!$A30,FSI!$J$7:$J$500)</f>
        <v>98.100000000005821</v>
      </c>
      <c r="AG30" s="364">
        <f>SUMIF(PSD!$B$7:$B$500,'Summary sales'!$A30,PSD!$K$7:$K$500)</f>
        <v>0</v>
      </c>
      <c r="AH30" s="364">
        <f>SUMIF(EBM!$B$7:$B$500,'Summary sales'!$A30,EBM!$J$7:$J$500)</f>
        <v>59.857999999992899</v>
      </c>
      <c r="AI30" s="364">
        <f>SUMIF(CISF!$B$7:$B$500,'Summary sales'!$A30,CISF!$J$7:$J$500)</f>
        <v>3006.5</v>
      </c>
      <c r="AJ30" s="364">
        <f>SUMIF(KGM!$B$5:$B$470,'Summary sales'!$A30,KGM!$O$5:$O$470)</f>
        <v>0</v>
      </c>
      <c r="AK30" s="364">
        <f>SUMIF(PUJ!$B$7:$B$500,'Summary sales'!$A30,PUJ!$J$7:$J$500)</f>
        <v>4425.7000000001863</v>
      </c>
      <c r="AL30" s="364">
        <f>SUMIF(TORABIKACIKUPA!$B$7:$B$493,'Summary sales'!$A30,TORABIKACIKUPA!$L$7:$L$493)</f>
        <v>0</v>
      </c>
      <c r="AM30" s="364">
        <f>SUMIF(TORABIKAHF!$B$7:$B$504,'Summary sales'!$A30,TORABIKAHF!$L$7:$L$504)</f>
        <v>0</v>
      </c>
      <c r="AN30" s="364">
        <f>SUMIF(TORABIKAIC!$B$7:$B$492,'Summary sales'!$A30,TORABIKAIC!$L$7:$L$492)</f>
        <v>0</v>
      </c>
      <c r="AO30" s="364">
        <f>SUMIF(KALBEE!$B$7:$B$501,'Summary sales'!$A30,KALBEE!$J$7:$J$501)</f>
        <v>0</v>
      </c>
      <c r="AP30" s="364">
        <f>SUMIF(TOYOBO!$B$7:$B$479,'Summary sales'!$A30,TOYOBO!$O$7:$O$479)</f>
        <v>0</v>
      </c>
      <c r="AQ30" s="364">
        <f>SUMIF(SWS!$B$7:$B$483,'Summary sales'!$A30,SWS!$P$7:$P$483)</f>
        <v>0</v>
      </c>
      <c r="AR30" s="364">
        <f>SUMIF(KSN!$B$7:$B$483,'Summary sales'!$A30,KSN!$J$7:$J$483)</f>
        <v>3896.6000000000058</v>
      </c>
      <c r="AS30" s="364">
        <f>SUMIF(UMI!$B$7:$B$500,'Summary sales'!$A30,UMI!$J$7:$J$500)</f>
        <v>14642.545000001788</v>
      </c>
      <c r="AT30" s="364">
        <f>SUMIF(IPT!$B$7:$B$500,'Summary sales'!$A30,IPT!$J$7:$J$500)</f>
        <v>1940.8899999996647</v>
      </c>
      <c r="AU30" s="364">
        <f>SUMIF(KBRU!$B$7:$B$500,'Summary sales'!$A30,KBRU!$J$7:$J$500)</f>
        <v>931.89000000001397</v>
      </c>
      <c r="AV30" s="364">
        <f>SUMIF(AMI!$B$7:$B$499,'Summary sales'!$A30,AMI!$J$7:$J$499)</f>
        <v>6300.9500000001863</v>
      </c>
      <c r="AW30" s="364">
        <f>SUMIF(KA!$B$7:$B$500,'Summary sales'!$A30,KA!$J$7:$J$500)</f>
        <v>1921.0799999999581</v>
      </c>
      <c r="AX30" s="364">
        <f>SUMIF(KTN!$B$7:$B$500,'Summary sales'!$A30,KTN!$J$7:$J$500)</f>
        <v>1209.7299999999814</v>
      </c>
      <c r="AY30" s="364">
        <f>SUMIF(TOMIMOTO!$B$7:$B$500,'Summary sales'!$A30,TOMIMOTO!$J$7:$J$500)</f>
        <v>1902.8299999999581</v>
      </c>
      <c r="AZ30" s="364">
        <f>SUMIF(NIAGAGARAM!$B$7:$B$500,'Summary sales'!$A30,NIAGAGARAM!$J$7:$J$500)</f>
        <v>399.01000000000931</v>
      </c>
      <c r="BA30" s="364">
        <f>SUMIF('PCI84'!$B$7:$B$500,'Summary sales'!$A30,'PCI84'!$J$7:$J$500)</f>
        <v>9321.4799999999814</v>
      </c>
      <c r="BB30" s="364">
        <f>SUMIF(PCIM!$B$7:$B$500,'Summary sales'!$A30,PCIM!$J$7:$J$500)</f>
        <v>1930.3100000000559</v>
      </c>
      <c r="BC30" s="364">
        <f>SUMIF(INDOFOOD!$B$7:$B$500,'Summary sales'!$A30,INDOFOOD!$J$7:$J$500)</f>
        <v>5040.9799999999814</v>
      </c>
      <c r="BD30" s="364">
        <f>SUMIF(HCI!$B$7:$B$500,'Summary sales'!$A30,HCI!$J$7:$J$500)</f>
        <v>6217.25</v>
      </c>
      <c r="BE30" s="364">
        <f>SUMIF(DIC!$B$7:$B$499,'Summary sales'!$A30,DIC!$J$7:$J$499)</f>
        <v>3953.6199999998789</v>
      </c>
      <c r="BF30" s="364">
        <f>SUMIF(ASAHIMAS!$B$7:$B$499,'Summary sales'!$A30,ASAHIMAS!$J$7:$J$499)</f>
        <v>17579.240000000224</v>
      </c>
      <c r="BG30" s="364">
        <f>SUMIF('ABC KOGEN'!B29:B59,'Summary sales'!$A30,'ABC KOGEN'!J29:J59)</f>
        <v>5345.5400000000373</v>
      </c>
      <c r="BH30" s="364">
        <f>SUMIF(ADP!$B$7:$B$499,'Summary sales'!$A30,ADP!$J$7:$J$499)</f>
        <v>164</v>
      </c>
      <c r="BI30" s="364">
        <f>SUMIF(Tongtji!$B$8:$B$501,'Summary sales'!$A30,Tongtji!$J$8:$J$501)</f>
        <v>3289.7000000001863</v>
      </c>
      <c r="BJ30" s="364">
        <f>SUMIF(CITYMALL!$B$7:$B$500,'Summary sales'!$A30,CITYMALL!$K$7:$K$500)</f>
        <v>0</v>
      </c>
      <c r="BK30" s="364">
        <f>SUMIF(PERHUTANI!$B$7:$B$500,'Summary sales'!$A30,PERHUTANI!$J$7:$J$500)</f>
        <v>0</v>
      </c>
      <c r="BL30" s="364">
        <f>SUMIF(PA!$B$7:$B$500,'Summary sales'!$A30,PA!$J$7:$J$500)</f>
        <v>584.34999999997672</v>
      </c>
      <c r="BM30" s="364">
        <f>SUMIF(RPI!$B$7:$B$500,'Summary sales'!$A30,RPI!$J$7:$J$500)</f>
        <v>0</v>
      </c>
      <c r="BN30" s="364">
        <f>SUMIF(RB!$B$7:$B$500,'Summary sales'!$A30,RB!$J$7:$J$500)</f>
        <v>3560.5600000000559</v>
      </c>
      <c r="BO30" s="364">
        <f>SUMIF(GFATOM!$B$7:$B$500,'Summary sales'!$A30,GFATOM!$J$7:$J$500)</f>
        <v>2361.9500000001863</v>
      </c>
      <c r="BP30" s="364">
        <f>SUMIF(GFKULIT!$B$7:$B$500,'Summary sales'!$A30,GFKULIT!$J$7:$J$500)</f>
        <v>942.63300000003073</v>
      </c>
      <c r="BQ30" s="364">
        <f>SUMIF(SPJES!$C$7:$C$523,'Summary sales'!$A30,SPJES!$P$7:$P$523)</f>
        <v>0</v>
      </c>
      <c r="BR30" s="364">
        <f>SUMIF(HSK!$B$7:$B$500,'Summary sales'!$A30,HSK!$J$7:$J$500)</f>
        <v>5170.7029999997467</v>
      </c>
      <c r="BS30" s="364">
        <f>SUMIF(SDM!$B$7:$B$500,'Summary sales'!$A30,SDM!$J$7:$J$500)</f>
        <v>1664.5699999998324</v>
      </c>
      <c r="BT30" s="364">
        <f>SUMIF(CCS!$B$7:$B$500,'Summary sales'!$A30,CCS!$J$7:$J$500)</f>
        <v>0</v>
      </c>
      <c r="BU30" s="364">
        <f>SUMIF(JARGAS!$B$7:$B$500,'Summary sales'!$A30,JARGAS!$J$7:$J$500)</f>
        <v>1783.7619999999879</v>
      </c>
      <c r="BV30" s="364">
        <f>SUMIF(SBI!$B$7:$B$500,'Summary sales'!$A30,SBI!$J$7:$J$500)</f>
        <v>1025.7599999997765</v>
      </c>
      <c r="BW30" s="364">
        <f>SUMIF(SPGLOBAL!$B$7:$B$542,'Summary sales'!$A30,SPGLOBAL!$M$7:$M$542)</f>
        <v>0</v>
      </c>
    </row>
    <row r="31" spans="1:76">
      <c r="A31" s="322">
        <f t="shared" si="53"/>
        <v>46046</v>
      </c>
      <c r="B31" s="332">
        <f t="shared" ca="1" si="54"/>
        <v>0.8821103581989086</v>
      </c>
      <c r="C31" s="333">
        <f t="shared" si="52"/>
        <v>153802.80000000002</v>
      </c>
      <c r="D31" s="325">
        <v>68828.680000000008</v>
      </c>
      <c r="E31" s="334">
        <v>48436.28</v>
      </c>
      <c r="F31" s="326">
        <v>21272.93</v>
      </c>
      <c r="G31" s="334">
        <v>15264.91</v>
      </c>
      <c r="H31" s="334">
        <v>0</v>
      </c>
      <c r="I31" s="358">
        <v>0</v>
      </c>
      <c r="J31" s="334"/>
      <c r="K31" s="358">
        <v>0</v>
      </c>
      <c r="L31" s="358"/>
      <c r="M31" s="360">
        <f t="shared" ca="1" si="51"/>
        <v>135671.04299999512</v>
      </c>
      <c r="N31" s="361">
        <f>SUMIF(CLIN!$C$7:$C$501,'Summary sales'!$A31,CLIN!$J$7:$J$501)</f>
        <v>1119.6699999999255</v>
      </c>
      <c r="O31" s="367">
        <f>SUMIF(BI!$B$7:$B$500,'Summary sales'!$A31,BI!$J$7:$J$500)</f>
        <v>193.81000000052154</v>
      </c>
      <c r="P31" s="367">
        <f>SUMIF(MKG!$B$7:$B$500,'Summary sales'!$A31,MKG!$J$7:$J$500)</f>
        <v>848.14000000013039</v>
      </c>
      <c r="Q31" s="361">
        <f>SUMIF(STM!$B$7:$B$500,'Summary sales'!$A31,STM!$J$7:$J$500)</f>
        <v>3521.910000000149</v>
      </c>
      <c r="R31" s="367">
        <f>SUMIF(OAJ!$B$7:$B$500,'Summary sales'!$A31,OAJ!$J$7:$J$500)</f>
        <v>535.65000000002328</v>
      </c>
      <c r="S31" s="367">
        <f>SUMIF(NNI!$B$7:$B$500,'Summary sales'!$A31,NNI!$J$7:$J$500)</f>
        <v>5751.2999999998137</v>
      </c>
      <c r="T31" s="367">
        <f>SUMIF(SHB!$B$7:$B$499,'Summary sales'!$A31,SHB!$J$7:$J$499)</f>
        <v>548.55999999999767</v>
      </c>
      <c r="U31" s="367">
        <f>SUMIF(GTL!$B$7:$B$500,'Summary sales'!$A31,GTL!$J$7:$J$500)</f>
        <v>523.42999999993481</v>
      </c>
      <c r="V31" s="367">
        <f>SUMIF(TWK!$B$7:$B$500,'Summary sales'!$A31,TWK!$J$7:$J$500)</f>
        <v>506.22999999998137</v>
      </c>
      <c r="W31" s="361">
        <f>SUMIF(BYC!$B$7:$B$500,'Summary sales'!$A31,BYC!$J$7:$J$500)</f>
        <v>0</v>
      </c>
      <c r="X31" s="367">
        <f ca="1">SUMIF(GFIR!$B$7:$B$37,'Summary sales'!$A31,GFIR!$J$7:$J$37)+SUMIF(GFIR2!$B$7:$B$31,'Summary sales'!$A31,GFIR2!$J$7:$J$30)</f>
        <v>4842</v>
      </c>
      <c r="Y31" s="367">
        <f>SUMIF(SARIMURNI!$B$7:$B$501,'Summary sales'!$A31,SARIMURNI!$J$7:$J$501)</f>
        <v>1506.6199999999953</v>
      </c>
      <c r="Z31" s="367">
        <f>SUMIF(TOI!$B$7:$B$500,'Summary sales'!$A31,TOI!$J$7:$J$500)</f>
        <v>0</v>
      </c>
      <c r="AA31" s="361">
        <f>SUMIF(HLI!$B$7:$B$499,'Summary sales'!$A31,HLI!$J$7:$J$499)</f>
        <v>1272.0400000000373</v>
      </c>
      <c r="AB31" s="367">
        <f>SUMIF(CERES!$B$7:$B$500,'Summary sales'!$A31,CERES!$J$7:$J$500)</f>
        <v>8307.2800000000279</v>
      </c>
      <c r="AC31" s="367">
        <f>SUMIF(ALT!$B$7:$B$126,'Summary sales'!$A31,ALT!$L$7:$L$126)</f>
        <v>0</v>
      </c>
      <c r="AD31" s="361">
        <f>SUMIF(UJL!$B$8:$B$99,'Summary sales'!$A31,UJL!$O$8:$O$99)</f>
        <v>0</v>
      </c>
      <c r="AE31" s="361">
        <f ca="1">SUMIF(IDP!$B$7:$B$134,'Summary sales'!$A31,IDP!$O$7:$O$133)</f>
        <v>2694.04</v>
      </c>
      <c r="AF31" s="361">
        <f>SUMIF(FSI!$B$7:$B$500,'Summary sales'!$A31,FSI!$J$7:$J$500)</f>
        <v>0</v>
      </c>
      <c r="AG31" s="367">
        <f>SUMIF(PSD!$B$7:$B$500,'Summary sales'!$A31,PSD!$K$7:$K$500)</f>
        <v>0</v>
      </c>
      <c r="AH31" s="367">
        <f>SUMIF(EBM!$B$7:$B$500,'Summary sales'!$A31,EBM!$J$7:$J$500)</f>
        <v>70.379000000000815</v>
      </c>
      <c r="AI31" s="361">
        <f>SUMIF(CISF!$B$7:$B$500,'Summary sales'!$A31,CISF!$J$7:$J$500)</f>
        <v>3559.0999999996275</v>
      </c>
      <c r="AJ31" s="361">
        <f>SUMIF(KGM!$B$5:$B$470,'Summary sales'!$A31,KGM!$O$5:$O$470)</f>
        <v>0</v>
      </c>
      <c r="AK31" s="361">
        <f>SUMIF(PUJ!$B$7:$B$500,'Summary sales'!$A31,PUJ!$J$7:$J$500)</f>
        <v>0</v>
      </c>
      <c r="AL31" s="361">
        <f>SUMIF(TORABIKACIKUPA!$B$7:$B$493,'Summary sales'!$A31,TORABIKACIKUPA!$L$7:$L$493)</f>
        <v>0</v>
      </c>
      <c r="AM31" s="361">
        <f>SUMIF(TORABIKAHF!$B$7:$B$504,'Summary sales'!$A31,TORABIKAHF!$L$7:$L$504)</f>
        <v>0</v>
      </c>
      <c r="AN31" s="361">
        <f>SUMIF(TORABIKAIC!$B$7:$B$492,'Summary sales'!$A31,TORABIKAIC!$L$7:$L$492)</f>
        <v>0</v>
      </c>
      <c r="AO31" s="361">
        <f>SUMIF(KALBEE!$B$7:$B$501,'Summary sales'!$A31,KALBEE!$J$7:$J$501)</f>
        <v>0</v>
      </c>
      <c r="AP31" s="361">
        <f>SUMIF(TOYOBO!$B$7:$B$479,'Summary sales'!$A31,TOYOBO!$O$7:$O$479)</f>
        <v>0</v>
      </c>
      <c r="AQ31" s="361">
        <f>SUMIF(SWS!$B$7:$B$483,'Summary sales'!$A31,SWS!$P$7:$P$483)</f>
        <v>0</v>
      </c>
      <c r="AR31" s="361">
        <f>SUMIF(KSN!$B$7:$B$483,'Summary sales'!$A31,KSN!$J$7:$J$483)</f>
        <v>3109.7700000000186</v>
      </c>
      <c r="AS31" s="361">
        <f>SUMIF(UMI!$B$7:$B$500,'Summary sales'!$A31,UMI!$J$7:$J$500)</f>
        <v>12160.938999995589</v>
      </c>
      <c r="AT31" s="361">
        <f>SUMIF(IPT!$B$7:$B$500,'Summary sales'!$A31,IPT!$J$7:$J$500)</f>
        <v>2763.2199999997392</v>
      </c>
      <c r="AU31" s="361">
        <f>SUMIF(KBRU!$B$7:$B$500,'Summary sales'!$A31,KBRU!$J$7:$J$500)</f>
        <v>924.98999999999069</v>
      </c>
      <c r="AV31" s="361">
        <f>SUMIF(AMI!$B$7:$B$499,'Summary sales'!$A31,AMI!$J$7:$J$499)</f>
        <v>4448.5400000000373</v>
      </c>
      <c r="AW31" s="361">
        <f>SUMIF(KA!$B$7:$B$500,'Summary sales'!$A31,KA!$J$7:$J$500)</f>
        <v>0</v>
      </c>
      <c r="AX31" s="361">
        <f>SUMIF(KTN!$B$7:$B$500,'Summary sales'!$A31,KTN!$J$7:$J$500)</f>
        <v>1540.8700000001118</v>
      </c>
      <c r="AY31" s="361">
        <f>SUMIF(TOMIMOTO!$B$7:$B$500,'Summary sales'!$A31,TOMIMOTO!$J$7:$J$500)</f>
        <v>1985.6700000000419</v>
      </c>
      <c r="AZ31" s="361">
        <f>SUMIF(NIAGAGARAM!$B$7:$B$500,'Summary sales'!$A31,NIAGAGARAM!$J$7:$J$500)</f>
        <v>0</v>
      </c>
      <c r="BA31" s="361">
        <f>SUMIF('PCI84'!$B$7:$B$500,'Summary sales'!$A31,'PCI84'!$J$7:$J$500)</f>
        <v>10120.540000000037</v>
      </c>
      <c r="BB31" s="361">
        <f>SUMIF(PCIM!$B$7:$B$500,'Summary sales'!$A31,PCIM!$J$7:$J$500)</f>
        <v>1933.4199999999255</v>
      </c>
      <c r="BC31" s="361">
        <f>SUMIF(INDOFOOD!$B$7:$B$500,'Summary sales'!$A31,INDOFOOD!$J$7:$J$500)</f>
        <v>4248.2799999997951</v>
      </c>
      <c r="BD31" s="361">
        <f>SUMIF(HCI!$B$7:$B$500,'Summary sales'!$A31,HCI!$J$7:$J$500)</f>
        <v>4749.7399999999907</v>
      </c>
      <c r="BE31" s="361">
        <f>SUMIF(DIC!$B$7:$B$499,'Summary sales'!$A31,DIC!$J$7:$J$499)</f>
        <v>3976.8500000000931</v>
      </c>
      <c r="BF31" s="361">
        <f>SUMIF(ASAHIMAS!$B$7:$B$499,'Summary sales'!$A31,ASAHIMAS!$J$7:$J$499)</f>
        <v>20632.910000000149</v>
      </c>
      <c r="BG31" s="361">
        <f>SUMIF('ABC KOGEN'!B30:B60,'Summary sales'!$A31,'ABC KOGEN'!J30:J60)</f>
        <v>5678.6399999998976</v>
      </c>
      <c r="BH31" s="361">
        <f>SUMIF(ADP!$B$7:$B$499,'Summary sales'!$A31,ADP!$J$7:$J$499)</f>
        <v>0</v>
      </c>
      <c r="BI31" s="361">
        <f>SUMIF(Tongtji!$B$8:$B$501,'Summary sales'!$A31,Tongtji!$J$8:$J$501)</f>
        <v>3681.2000000001863</v>
      </c>
      <c r="BJ31" s="361">
        <f>SUMIF(CITYMALL!$B$7:$B$500,'Summary sales'!$A31,CITYMALL!$K$7:$K$500)</f>
        <v>0</v>
      </c>
      <c r="BK31" s="361">
        <f>SUMIF(PERHUTANI!$B$7:$B$500,'Summary sales'!$A31,PERHUTANI!$J$7:$J$500)</f>
        <v>0</v>
      </c>
      <c r="BL31" s="361">
        <f>SUMIF(PA!$B$7:$B$500,'Summary sales'!$A31,PA!$J$7:$J$500)</f>
        <v>798.21999999997206</v>
      </c>
      <c r="BM31" s="361">
        <f>SUMIF(RPI!$B$7:$B$500,'Summary sales'!$A31,RPI!$J$7:$J$500)</f>
        <v>0</v>
      </c>
      <c r="BN31" s="361">
        <f>SUMIF(RB!$B$7:$B$500,'Summary sales'!$A31,RB!$J$7:$J$500)</f>
        <v>3545.4499999997206</v>
      </c>
      <c r="BO31" s="361">
        <f>SUMIF(GFATOM!$B$7:$B$500,'Summary sales'!$A31,GFATOM!$J$7:$J$500)</f>
        <v>2802.2799999997951</v>
      </c>
      <c r="BP31" s="361">
        <f>SUMIF(GFKULIT!$B$7:$B$500,'Summary sales'!$A31,GFKULIT!$J$7:$J$500)</f>
        <v>0</v>
      </c>
      <c r="BQ31" s="361">
        <f>SUMIF(SPJES!$C$7:$C$523,'Summary sales'!$A31,SPJES!$P$7:$P$523)</f>
        <v>0</v>
      </c>
      <c r="BR31" s="361">
        <f>SUMIF(HSK!$B$7:$B$500,'Summary sales'!$A31,HSK!$J$7:$J$500)</f>
        <v>4775.8339999997988</v>
      </c>
      <c r="BS31" s="361">
        <f>SUMIF(SDM!$B$7:$B$500,'Summary sales'!$A31,SDM!$J$7:$J$500)</f>
        <v>65.479999999981374</v>
      </c>
      <c r="BT31" s="361">
        <f>SUMIF(CCS!$B$7:$B$500,'Summary sales'!$A31,CCS!$J$7:$J$500)</f>
        <v>0</v>
      </c>
      <c r="BU31" s="361">
        <f>SUMIF(JARGAS!$B$7:$B$500,'Summary sales'!$A31,JARGAS!$J$7:$J$500)</f>
        <v>1631.6909999999916</v>
      </c>
      <c r="BV31" s="361">
        <f>SUMIF(SBI!$B$7:$B$500,'Summary sales'!$A31,SBI!$J$7:$J$500)</f>
        <v>4296.3500000000931</v>
      </c>
      <c r="BW31" s="361">
        <f>SUMIF(SPGLOBAL!$B$7:$B$542,'Summary sales'!$A31,SPGLOBAL!$M$7:$M$542)</f>
        <v>0</v>
      </c>
    </row>
    <row r="32" spans="1:76">
      <c r="A32" s="327">
        <f t="shared" si="53"/>
        <v>46047</v>
      </c>
      <c r="B32" s="328">
        <f t="shared" ca="1" si="54"/>
        <v>0.74749865759746492</v>
      </c>
      <c r="C32" s="329">
        <f t="shared" si="52"/>
        <v>156473.18000000002</v>
      </c>
      <c r="D32" s="330">
        <v>72663.19</v>
      </c>
      <c r="E32" s="331">
        <v>49016.740000000005</v>
      </c>
      <c r="F32" s="331">
        <v>22827.300000000003</v>
      </c>
      <c r="G32" s="331">
        <v>11965.95</v>
      </c>
      <c r="H32" s="331">
        <v>0</v>
      </c>
      <c r="I32" s="362">
        <v>0</v>
      </c>
      <c r="J32" s="331"/>
      <c r="K32" s="362">
        <v>0</v>
      </c>
      <c r="L32" s="362"/>
      <c r="M32" s="363">
        <f t="shared" ca="1" si="51"/>
        <v>116963.49200000652</v>
      </c>
      <c r="N32" s="364">
        <f>SUMIF(CLIN!$C$7:$C$501,'Summary sales'!$A32,CLIN!$J$7:$J$501)</f>
        <v>927.54000000003725</v>
      </c>
      <c r="O32" s="364">
        <f>SUMIF(BI!$B$7:$B$500,'Summary sales'!$A32,BI!$J$7:$J$500)</f>
        <v>390.58000000007451</v>
      </c>
      <c r="P32" s="364">
        <f>SUMIF(MKG!$B$7:$B$500,'Summary sales'!$A32,MKG!$J$7:$J$500)</f>
        <v>518.41999999992549</v>
      </c>
      <c r="Q32" s="364">
        <f>SUMIF(STM!$B$7:$B$500,'Summary sales'!$A32,STM!$J$7:$J$500)</f>
        <v>2756.4700000002049</v>
      </c>
      <c r="R32" s="364">
        <f>SUMIF(OAJ!$B$7:$B$500,'Summary sales'!$A32,OAJ!$J$7:$J$500)</f>
        <v>342.02000000001863</v>
      </c>
      <c r="S32" s="364">
        <f>SUMIF(NNI!$B$7:$B$500,'Summary sales'!$A32,NNI!$J$7:$J$500)</f>
        <v>0</v>
      </c>
      <c r="T32" s="364">
        <f>SUMIF(SHB!$B$7:$B$499,'Summary sales'!$A32,SHB!$J$7:$J$499)</f>
        <v>505.36999999999534</v>
      </c>
      <c r="U32" s="364">
        <f>SUMIF(GTL!$B$7:$B$500,'Summary sales'!$A32,GTL!$J$7:$J$500)</f>
        <v>429.61000000010245</v>
      </c>
      <c r="V32" s="364">
        <f>SUMIF(TWK!$B$7:$B$500,'Summary sales'!$A32,TWK!$J$7:$J$500)</f>
        <v>505.39000000001397</v>
      </c>
      <c r="W32" s="364">
        <f>SUMIF(BYC!$B$7:$B$500,'Summary sales'!$A32,BYC!$J$7:$J$500)</f>
        <v>0</v>
      </c>
      <c r="X32" s="364">
        <f ca="1">SUMIF(GFIR!$B$7:$B$37,'Summary sales'!$A32,GFIR!$J$7:$J$37)+SUMIF(GFIR2!$B$7:$B$31,'Summary sales'!$A32,GFIR2!$J$7:$J$30)</f>
        <v>2180.160000000149</v>
      </c>
      <c r="Y32" s="364">
        <f>SUMIF(SARIMURNI!$B$7:$B$501,'Summary sales'!$A32,SARIMURNI!$J$7:$J$501)</f>
        <v>247.34000000008382</v>
      </c>
      <c r="Z32" s="364">
        <f>SUMIF(TOI!$B$7:$B$500,'Summary sales'!$A32,TOI!$J$7:$J$500)</f>
        <v>0</v>
      </c>
      <c r="AA32" s="364">
        <f>SUMIF(HLI!$B$7:$B$499,'Summary sales'!$A32,HLI!$J$7:$J$499)</f>
        <v>1223.1399999998976</v>
      </c>
      <c r="AB32" s="364">
        <f>SUMIF(CERES!$B$7:$B$500,'Summary sales'!$A32,CERES!$J$7:$J$500)</f>
        <v>5937.0900000000838</v>
      </c>
      <c r="AC32" s="364">
        <f>SUMIF(ALT!$B$7:$B$126,'Summary sales'!$A32,ALT!$L$7:$L$126)</f>
        <v>713.5679999999702</v>
      </c>
      <c r="AD32" s="364">
        <f>SUMIF(UJL!$B$8:$B$99,'Summary sales'!$A32,UJL!$O$8:$O$99)</f>
        <v>0</v>
      </c>
      <c r="AE32" s="364">
        <f ca="1">SUMIF(IDP!$B$7:$B$134,'Summary sales'!$A32,IDP!$O$7:$O$133)</f>
        <v>2683.35</v>
      </c>
      <c r="AF32" s="364">
        <f>SUMIF(FSI!$B$7:$B$500,'Summary sales'!$A32,FSI!$J$7:$J$500)</f>
        <v>0</v>
      </c>
      <c r="AG32" s="364">
        <f>SUMIF(PSD!$B$7:$B$500,'Summary sales'!$A32,PSD!$K$7:$K$500)</f>
        <v>0</v>
      </c>
      <c r="AH32" s="364">
        <f>SUMIF(EBM!$B$7:$B$500,'Summary sales'!$A32,EBM!$J$7:$J$500)</f>
        <v>63.01600000000326</v>
      </c>
      <c r="AI32" s="364">
        <f>SUMIF(CISF!$B$7:$B$500,'Summary sales'!$A32,CISF!$J$7:$J$500)</f>
        <v>181.10000000009313</v>
      </c>
      <c r="AJ32" s="364">
        <f>SUMIF(KGM!$B$5:$B$470,'Summary sales'!$A32,KGM!$O$5:$O$470)</f>
        <v>0</v>
      </c>
      <c r="AK32" s="364">
        <f>SUMIF(PUJ!$B$7:$B$500,'Summary sales'!$A32,PUJ!$J$7:$J$500)</f>
        <v>0</v>
      </c>
      <c r="AL32" s="364">
        <f>SUMIF(TORABIKACIKUPA!$B$7:$B$493,'Summary sales'!$A32,TORABIKACIKUPA!$L$7:$L$493)</f>
        <v>0</v>
      </c>
      <c r="AM32" s="364">
        <f>SUMIF(TORABIKAHF!$B$7:$B$504,'Summary sales'!$A32,TORABIKAHF!$L$7:$L$504)</f>
        <v>0</v>
      </c>
      <c r="AN32" s="364">
        <f>SUMIF(TORABIKAIC!$B$7:$B$492,'Summary sales'!$A32,TORABIKAIC!$L$7:$L$492)</f>
        <v>0</v>
      </c>
      <c r="AO32" s="364">
        <f>SUMIF(KALBEE!$B$7:$B$501,'Summary sales'!$A32,KALBEE!$J$7:$J$501)</f>
        <v>0</v>
      </c>
      <c r="AP32" s="364">
        <f>SUMIF(TOYOBO!$B$7:$B$479,'Summary sales'!$A32,TOYOBO!$O$7:$O$479)</f>
        <v>0</v>
      </c>
      <c r="AQ32" s="364">
        <f>SUMIF(SWS!$B$7:$B$483,'Summary sales'!$A32,SWS!$P$7:$P$483)</f>
        <v>0</v>
      </c>
      <c r="AR32" s="364">
        <f>SUMIF(KSN!$B$7:$B$483,'Summary sales'!$A32,KSN!$J$7:$J$483)</f>
        <v>3036.5</v>
      </c>
      <c r="AS32" s="364">
        <f>SUMIF(UMI!$B$7:$B$500,'Summary sales'!$A32,UMI!$J$7:$J$500)</f>
        <v>10054.301000006497</v>
      </c>
      <c r="AT32" s="364">
        <f>SUMIF(IPT!$B$7:$B$500,'Summary sales'!$A32,IPT!$J$7:$J$500)</f>
        <v>2521.9900000002235</v>
      </c>
      <c r="AU32" s="364">
        <f>SUMIF(KBRU!$B$7:$B$500,'Summary sales'!$A32,KBRU!$J$7:$J$500)</f>
        <v>40.680000000051223</v>
      </c>
      <c r="AV32" s="364">
        <f>SUMIF(AMI!$B$7:$B$499,'Summary sales'!$A32,AMI!$J$7:$J$499)</f>
        <v>966.42999999970198</v>
      </c>
      <c r="AW32" s="364">
        <f>SUMIF(KA!$B$7:$B$500,'Summary sales'!$A32,KA!$J$7:$J$500)</f>
        <v>0</v>
      </c>
      <c r="AX32" s="364">
        <f>SUMIF(KTN!$B$7:$B$500,'Summary sales'!$A32,KTN!$J$7:$J$500)</f>
        <v>1312.1099999998696</v>
      </c>
      <c r="AY32" s="364">
        <f>SUMIF(TOMIMOTO!$B$7:$B$500,'Summary sales'!$A32,TOMIMOTO!$J$7:$J$500)</f>
        <v>1753.4499999999534</v>
      </c>
      <c r="AZ32" s="364">
        <f>SUMIF(NIAGAGARAM!$B$7:$B$500,'Summary sales'!$A32,NIAGAGARAM!$J$7:$J$500)</f>
        <v>2.0899999999674037</v>
      </c>
      <c r="BA32" s="364">
        <f>SUMIF('PCI84'!$B$7:$B$500,'Summary sales'!$A32,'PCI84'!$J$7:$J$500)</f>
        <v>10179.090000000317</v>
      </c>
      <c r="BB32" s="364">
        <f>SUMIF(PCIM!$B$7:$B$500,'Summary sales'!$A32,PCIM!$J$7:$J$500)</f>
        <v>2172.190000000177</v>
      </c>
      <c r="BC32" s="364">
        <f>SUMIF(INDOFOOD!$B$7:$B$500,'Summary sales'!$A32,INDOFOOD!$J$7:$J$500)</f>
        <v>10358.680000000168</v>
      </c>
      <c r="BD32" s="364">
        <f>SUMIF(HCI!$B$7:$B$500,'Summary sales'!$A32,HCI!$J$7:$J$500)</f>
        <v>0</v>
      </c>
      <c r="BE32" s="364">
        <f>SUMIF(DIC!$B$7:$B$499,'Summary sales'!$A32,DIC!$J$7:$J$499)</f>
        <v>3896.5799999998417</v>
      </c>
      <c r="BF32" s="364">
        <f>SUMIF(ASAHIMAS!$B$7:$B$499,'Summary sales'!$A32,ASAHIMAS!$J$7:$J$499)</f>
        <v>28397.839999999851</v>
      </c>
      <c r="BG32" s="364">
        <f>SUMIF('ABC KOGEN'!B31:B61,'Summary sales'!$A32,'ABC KOGEN'!J31:J61)</f>
        <v>5708.2000000001863</v>
      </c>
      <c r="BH32" s="364">
        <f>SUMIF(ADP!$B$7:$B$499,'Summary sales'!$A32,ADP!$J$7:$J$499)</f>
        <v>0</v>
      </c>
      <c r="BI32" s="364">
        <f>SUMIF(Tongtji!$B$8:$B$501,'Summary sales'!$A32,Tongtji!$J$8:$J$501)</f>
        <v>3586.0999999996275</v>
      </c>
      <c r="BJ32" s="364">
        <f>SUMIF(CITYMALL!$B$7:$B$500,'Summary sales'!$A32,CITYMALL!$K$7:$K$500)</f>
        <v>0</v>
      </c>
      <c r="BK32" s="364">
        <f>SUMIF(PERHUTANI!$B$7:$B$500,'Summary sales'!$A32,PERHUTANI!$J$7:$J$500)</f>
        <v>0</v>
      </c>
      <c r="BL32" s="364">
        <f>SUMIF(PA!$B$7:$B$500,'Summary sales'!$A32,PA!$J$7:$J$500)</f>
        <v>768.02000000001863</v>
      </c>
      <c r="BM32" s="364">
        <f>SUMIF(RPI!$B$7:$B$500,'Summary sales'!$A32,RPI!$J$7:$J$500)</f>
        <v>0</v>
      </c>
      <c r="BN32" s="364">
        <f>SUMIF(RB!$B$7:$B$500,'Summary sales'!$A32,RB!$J$7:$J$500)</f>
        <v>3329.320000000298</v>
      </c>
      <c r="BO32" s="364">
        <f>SUMIF(GFATOM!$B$7:$B$500,'Summary sales'!$A32,GFATOM!$J$7:$J$500)</f>
        <v>568.95000000018626</v>
      </c>
      <c r="BP32" s="364">
        <f>SUMIF(GFKULIT!$B$7:$B$500,'Summary sales'!$A32,GFKULIT!$J$7:$J$500)</f>
        <v>0</v>
      </c>
      <c r="BQ32" s="364">
        <f>SUMIF(SPJES!$C$7:$C$523,'Summary sales'!$A32,SPJES!$P$7:$P$523)</f>
        <v>0</v>
      </c>
      <c r="BR32" s="364">
        <f>SUMIF(HSK!$B$7:$B$500,'Summary sales'!$A32,HSK!$J$7:$J$500)</f>
        <v>666.65800000075251</v>
      </c>
      <c r="BS32" s="364">
        <f>SUMIF(SDM!$B$7:$B$500,'Summary sales'!$A32,SDM!$J$7:$J$500)</f>
        <v>0</v>
      </c>
      <c r="BT32" s="364">
        <f>SUMIF(CCS!$B$7:$B$500,'Summary sales'!$A32,CCS!$J$7:$J$500)</f>
        <v>0</v>
      </c>
      <c r="BU32" s="364">
        <f>SUMIF(JARGAS!$B$7:$B$500,'Summary sales'!$A32,JARGAS!$J$7:$J$500)</f>
        <v>1548.804999999993</v>
      </c>
      <c r="BV32" s="364">
        <f>SUMIF(SBI!$B$7:$B$500,'Summary sales'!$A32,SBI!$J$7:$J$500)</f>
        <v>2300.9899999997579</v>
      </c>
      <c r="BW32" s="364">
        <f>SUMIF(SPGLOBAL!$B$7:$B$542,'Summary sales'!$A32,SPGLOBAL!$M$7:$M$542)</f>
        <v>4190.3539999984205</v>
      </c>
    </row>
    <row r="33" spans="1:75">
      <c r="A33" s="322">
        <f t="shared" si="53"/>
        <v>46048</v>
      </c>
      <c r="B33" s="332">
        <f t="shared" ca="1" si="54"/>
        <v>1.1344978486756425</v>
      </c>
      <c r="C33" s="333">
        <f t="shared" si="52"/>
        <v>150461.5070000017</v>
      </c>
      <c r="D33" s="325">
        <v>68812.820000000007</v>
      </c>
      <c r="E33" s="334">
        <v>47569.700000000004</v>
      </c>
      <c r="F33" s="326">
        <v>16676.47</v>
      </c>
      <c r="G33" s="334">
        <v>12445.7</v>
      </c>
      <c r="H33" s="334">
        <v>4956.8170000016689</v>
      </c>
      <c r="I33" s="358">
        <v>0</v>
      </c>
      <c r="J33" s="326"/>
      <c r="K33" s="359">
        <v>0</v>
      </c>
      <c r="L33" s="358"/>
      <c r="M33" s="360">
        <f t="shared" ca="1" si="51"/>
        <v>170698.25599999705</v>
      </c>
      <c r="N33" s="361">
        <f>SUMIF(CLIN!$C$7:$C$501,'Summary sales'!$A33,CLIN!$J$7:$J$501)</f>
        <v>1223.2199999999721</v>
      </c>
      <c r="O33" s="367">
        <f>SUMIF(BI!$B$7:$B$500,'Summary sales'!$A33,BI!$J$7:$J$500)</f>
        <v>1491.609999999404</v>
      </c>
      <c r="P33" s="367">
        <f>SUMIF(MKG!$B$7:$B$500,'Summary sales'!$A33,MKG!$J$7:$J$500)</f>
        <v>1185.7900000000373</v>
      </c>
      <c r="Q33" s="361">
        <f>SUMIF(STM!$B$7:$B$500,'Summary sales'!$A33,STM!$J$7:$J$500)</f>
        <v>1978.4599999999627</v>
      </c>
      <c r="R33" s="367">
        <f>SUMIF(OAJ!$B$7:$B$500,'Summary sales'!$A33,OAJ!$J$7:$J$500)</f>
        <v>585.38000000000466</v>
      </c>
      <c r="S33" s="367">
        <f>SUMIF(NNI!$B$7:$B$500,'Summary sales'!$A33,NNI!$J$7:$J$500)</f>
        <v>6485.0100000007078</v>
      </c>
      <c r="T33" s="367">
        <f>SUMIF(SHB!$B$7:$B$499,'Summary sales'!$A33,SHB!$J$7:$J$499)</f>
        <v>653.64999999999418</v>
      </c>
      <c r="U33" s="367">
        <f>SUMIF(GTL!$B$7:$B$500,'Summary sales'!$A33,GTL!$J$7:$J$500)</f>
        <v>856.76000000000931</v>
      </c>
      <c r="V33" s="367">
        <f>SUMIF(TWK!$B$7:$B$500,'Summary sales'!$A33,TWK!$J$7:$J$500)</f>
        <v>777.5</v>
      </c>
      <c r="W33" s="361">
        <f>SUMIF(BYC!$B$7:$B$500,'Summary sales'!$A33,BYC!$J$7:$J$500)</f>
        <v>6454.6200000010431</v>
      </c>
      <c r="X33" s="367">
        <f ca="1">SUMIF(GFIR!$B$7:$B$37,'Summary sales'!$A33,GFIR!$J$7:$J$37)+SUMIF(GFIR2!$B$7:$B$31,'Summary sales'!$A33,GFIR2!$J$7:$J$30)</f>
        <v>4736.1599999996834</v>
      </c>
      <c r="Y33" s="367">
        <f>SUMIF(SARIMURNI!$B$7:$B$501,'Summary sales'!$A33,SARIMURNI!$J$7:$J$501)</f>
        <v>2284.9599999999627</v>
      </c>
      <c r="Z33" s="367">
        <f>SUMIF(TOI!$B$7:$B$500,'Summary sales'!$A33,TOI!$J$7:$J$500)</f>
        <v>0</v>
      </c>
      <c r="AA33" s="361">
        <f>SUMIF(HLI!$B$7:$B$499,'Summary sales'!$A33,HLI!$J$7:$J$499)</f>
        <v>1264.8000000000466</v>
      </c>
      <c r="AB33" s="374">
        <f>SUMIF(CERES!$B$7:$B$500,'Summary sales'!$A33,CERES!$J$7:$J$500)</f>
        <v>11507.419999999925</v>
      </c>
      <c r="AC33" s="374">
        <f>SUMIF(ALT!$B$7:$B$126,'Summary sales'!$A33,ALT!$L$7:$L$126)</f>
        <v>904.77199999999721</v>
      </c>
      <c r="AD33" s="361">
        <f>SUMIF(UJL!$B$8:$B$99,'Summary sales'!$A33,UJL!$O$8:$O$99)</f>
        <v>0</v>
      </c>
      <c r="AE33" s="361">
        <f ca="1">SUMIF(IDP!$B$7:$B$134,'Summary sales'!$A33,IDP!$O$7:$O$133)</f>
        <v>3112.29</v>
      </c>
      <c r="AF33" s="361">
        <f>SUMIF(FSI!$B$7:$B$500,'Summary sales'!$A33,FSI!$J$7:$J$500)</f>
        <v>128.89999999999418</v>
      </c>
      <c r="AG33" s="367">
        <f>SUMIF(PSD!$B$7:$B$500,'Summary sales'!$A33,PSD!$K$7:$K$500)</f>
        <v>0</v>
      </c>
      <c r="AH33" s="367">
        <f>SUMIF(EBM!$B$7:$B$500,'Summary sales'!$A33,EBM!$J$7:$J$500)</f>
        <v>46</v>
      </c>
      <c r="AI33" s="361">
        <f>SUMIF(CISF!$B$7:$B$500,'Summary sales'!$A33,CISF!$J$7:$J$500)</f>
        <v>3284.2000000001863</v>
      </c>
      <c r="AJ33" s="361">
        <f>SUMIF(KGM!$B$5:$B$470,'Summary sales'!$A33,KGM!$O$5:$O$470)</f>
        <v>0</v>
      </c>
      <c r="AK33" s="361">
        <f>SUMIF(PUJ!$B$7:$B$500,'Summary sales'!$A33,PUJ!$J$7:$J$500)</f>
        <v>4885.2000000001863</v>
      </c>
      <c r="AL33" s="361">
        <f>SUMIF(TORABIKACIKUPA!$B$7:$B$493,'Summary sales'!$A33,TORABIKACIKUPA!$L$7:$L$493)</f>
        <v>0</v>
      </c>
      <c r="AM33" s="361">
        <f>SUMIF(TORABIKAHF!$B$7:$B$504,'Summary sales'!$A33,TORABIKAHF!$L$7:$L$504)</f>
        <v>0</v>
      </c>
      <c r="AN33" s="361">
        <f>SUMIF(TORABIKAIC!$B$7:$B$492,'Summary sales'!$A33,TORABIKAIC!$L$7:$L$492)</f>
        <v>0</v>
      </c>
      <c r="AO33" s="361">
        <f>SUMIF(KALBEE!$B$7:$B$501,'Summary sales'!$A33,KALBEE!$J$7:$J$501)</f>
        <v>0</v>
      </c>
      <c r="AP33" s="361">
        <f>SUMIF(TOYOBO!$B$7:$B$479,'Summary sales'!$A33,TOYOBO!$O$7:$O$479)</f>
        <v>0</v>
      </c>
      <c r="AQ33" s="361">
        <f>SUMIF(SWS!$B$7:$B$483,'Summary sales'!$A33,SWS!$P$7:$P$483)</f>
        <v>0</v>
      </c>
      <c r="AR33" s="361">
        <f>SUMIF(KSN!$B$7:$B$483,'Summary sales'!$A33,KSN!$J$7:$J$483)</f>
        <v>5272.5499999999884</v>
      </c>
      <c r="AS33" s="361">
        <f>SUMIF(UMI!$B$7:$B$500,'Summary sales'!$A33,UMI!$J$7:$J$500)</f>
        <v>13960.630999997258</v>
      </c>
      <c r="AT33" s="361">
        <f>SUMIF(IPT!$B$7:$B$500,'Summary sales'!$A33,IPT!$J$7:$J$500)</f>
        <v>1846.6399999996647</v>
      </c>
      <c r="AU33" s="361">
        <f>SUMIF(KBRU!$B$7:$B$500,'Summary sales'!$A33,KBRU!$J$7:$J$500)</f>
        <v>649</v>
      </c>
      <c r="AV33" s="361">
        <f>SUMIF(AMI!$B$7:$B$499,'Summary sales'!$A33,AMI!$J$7:$J$499)</f>
        <v>7357.429999999702</v>
      </c>
      <c r="AW33" s="361">
        <f>SUMIF(KA!$B$7:$B$500,'Summary sales'!$A33,KA!$J$7:$J$500)</f>
        <v>3649.8199999999488</v>
      </c>
      <c r="AX33" s="361">
        <f>SUMIF(KTN!$B$7:$B$500,'Summary sales'!$A33,KTN!$J$7:$J$500)</f>
        <v>1537.75</v>
      </c>
      <c r="AY33" s="361">
        <f>SUMIF(TOMIMOTO!$B$7:$B$500,'Summary sales'!$A33,TOMIMOTO!$J$7:$J$500)</f>
        <v>0</v>
      </c>
      <c r="AZ33" s="361">
        <f>SUMIF(NIAGAGARAM!$B$7:$B$500,'Summary sales'!$A33,NIAGAGARAM!$J$7:$J$500)</f>
        <v>1776.2299999999814</v>
      </c>
      <c r="BA33" s="361">
        <f>SUMIF('PCI84'!$B$7:$B$500,'Summary sales'!$A33,'PCI84'!$J$7:$J$500)</f>
        <v>10863.80999999959</v>
      </c>
      <c r="BB33" s="361">
        <f>SUMIF(PCIM!$B$7:$B$500,'Summary sales'!$A33,PCIM!$J$7:$J$500)</f>
        <v>2128.6999999999534</v>
      </c>
      <c r="BC33" s="361">
        <f>SUMIF(INDOFOOD!$B$7:$B$500,'Summary sales'!$A33,INDOFOOD!$J$7:$J$500)</f>
        <v>6413.1200000001118</v>
      </c>
      <c r="BD33" s="361">
        <f>SUMIF(HCI!$B$7:$B$500,'Summary sales'!$A33,HCI!$J$7:$J$500)</f>
        <v>6805.8099999999395</v>
      </c>
      <c r="BE33" s="361">
        <f>SUMIF(DIC!$B$7:$B$499,'Summary sales'!$A33,DIC!$J$7:$J$499)</f>
        <v>3932.0900000000838</v>
      </c>
      <c r="BF33" s="361">
        <f>SUMIF(ASAHIMAS!$B$7:$B$499,'Summary sales'!$A33,ASAHIMAS!$J$7:$J$499)</f>
        <v>28494.580000000075</v>
      </c>
      <c r="BG33" s="361">
        <f>SUMIF('ABC KOGEN'!B32:B62,'Summary sales'!$A33,'ABC KOGEN'!J32:J62)</f>
        <v>2727.25</v>
      </c>
      <c r="BH33" s="361">
        <f>SUMIF(ADP!$B$7:$B$499,'Summary sales'!$A33,ADP!$J$7:$J$499)</f>
        <v>0</v>
      </c>
      <c r="BI33" s="361">
        <f>SUMIF(Tongtji!$B$8:$B$501,'Summary sales'!$A33,Tongtji!$J$8:$J$501)</f>
        <v>4022.5</v>
      </c>
      <c r="BJ33" s="361">
        <f>SUMIF(CITYMALL!$B$7:$B$500,'Summary sales'!$A33,CITYMALL!$K$7:$K$500)</f>
        <v>0</v>
      </c>
      <c r="BK33" s="361">
        <f>SUMIF(PERHUTANI!$B$7:$B$500,'Summary sales'!$A33,PERHUTANI!$J$7:$J$500)</f>
        <v>0</v>
      </c>
      <c r="BL33" s="361">
        <f>SUMIF(PA!$B$7:$B$500,'Summary sales'!$A33,PA!$J$7:$J$500)</f>
        <v>790.79000000003725</v>
      </c>
      <c r="BM33" s="361">
        <f>SUMIF(RPI!$B$7:$B$500,'Summary sales'!$A33,RPI!$J$7:$J$500)</f>
        <v>0</v>
      </c>
      <c r="BN33" s="361">
        <f>SUMIF(RB!$B$7:$B$500,'Summary sales'!$A33,RB!$J$7:$J$500)</f>
        <v>3643.1399999996647</v>
      </c>
      <c r="BO33" s="361">
        <f>SUMIF(GFATOM!$B$7:$B$500,'Summary sales'!$A33,GFATOM!$J$7:$J$500)</f>
        <v>2452.8199999998324</v>
      </c>
      <c r="BP33" s="361">
        <f>SUMIF(GFKULIT!$B$7:$B$500,'Summary sales'!$A33,GFKULIT!$J$7:$J$500)</f>
        <v>502.22999999998137</v>
      </c>
      <c r="BQ33" s="361">
        <f>SUMIF(SPJES!$C$7:$C$523,'Summary sales'!$A33,SPJES!$P$7:$P$523)</f>
        <v>0</v>
      </c>
      <c r="BR33" s="361">
        <f>SUMIF(HSK!$B$7:$B$500,'Summary sales'!$A33,HSK!$J$7:$J$500)</f>
        <v>3566.8899999996647</v>
      </c>
      <c r="BS33" s="361">
        <f>SUMIF(SDM!$B$7:$B$500,'Summary sales'!$A33,SDM!$J$7:$J$500)</f>
        <v>997.41000000014901</v>
      </c>
      <c r="BT33" s="361">
        <f>SUMIF(CCS!$B$7:$B$500,'Summary sales'!$A33,CCS!$J$7:$J$500)</f>
        <v>0</v>
      </c>
      <c r="BU33" s="361">
        <f>SUMIF(JARGAS!$B$7:$B$500,'Summary sales'!$A33,JARGAS!$J$7:$J$500)</f>
        <v>1669.0430000000051</v>
      </c>
      <c r="BV33" s="361">
        <f>SUMIF(SBI!$B$7:$B$500,'Summary sales'!$A33,SBI!$J$7:$J$500)</f>
        <v>1791.320000000298</v>
      </c>
      <c r="BW33" s="361">
        <f>SUMIF(SPGLOBAL!$B$7:$B$542,'Summary sales'!$A33,SPGLOBAL!$M$7:$M$542)</f>
        <v>0</v>
      </c>
    </row>
    <row r="34" spans="1:75">
      <c r="A34" s="327">
        <f t="shared" si="53"/>
        <v>46049</v>
      </c>
      <c r="B34" s="328">
        <f t="shared" ca="1" si="54"/>
        <v>1.3133199314914541</v>
      </c>
      <c r="C34" s="329">
        <f t="shared" si="52"/>
        <v>144641.81</v>
      </c>
      <c r="D34" s="330">
        <v>73212.070000000007</v>
      </c>
      <c r="E34" s="331">
        <v>52486.64</v>
      </c>
      <c r="F34" s="331">
        <v>16790.439999999999</v>
      </c>
      <c r="G34" s="331">
        <v>2152.66</v>
      </c>
      <c r="H34" s="331">
        <v>0</v>
      </c>
      <c r="I34" s="362">
        <v>0</v>
      </c>
      <c r="J34" s="331"/>
      <c r="K34" s="362">
        <v>0</v>
      </c>
      <c r="L34" s="362"/>
      <c r="M34" s="363">
        <f t="shared" ca="1" si="51"/>
        <v>189960.97199999992</v>
      </c>
      <c r="N34" s="364">
        <f>SUMIF(CLIN!$C$7:$C$501,'Summary sales'!$A34,CLIN!$J$7:$J$501)</f>
        <v>1242.3000000000466</v>
      </c>
      <c r="O34" s="364">
        <f>SUMIF(BI!$B$7:$B$500,'Summary sales'!$A34,BI!$J$7:$J$500)</f>
        <v>2301.1800000015646</v>
      </c>
      <c r="P34" s="364">
        <f>SUMIF(MKG!$B$7:$B$500,'Summary sales'!$A34,MKG!$J$7:$J$500)</f>
        <v>1041.1399999996647</v>
      </c>
      <c r="Q34" s="364">
        <f>SUMIF(STM!$B$7:$B$500,'Summary sales'!$A34,STM!$J$7:$J$500)</f>
        <v>3116.3199999998324</v>
      </c>
      <c r="R34" s="364">
        <f>SUMIF(OAJ!$B$7:$B$500,'Summary sales'!$A34,OAJ!$J$7:$J$500)</f>
        <v>553.32999999995809</v>
      </c>
      <c r="S34" s="364">
        <f>SUMIF(NNI!$B$7:$B$500,'Summary sales'!$A34,NNI!$J$7:$J$500)</f>
        <v>6241.9399999994785</v>
      </c>
      <c r="T34" s="364">
        <f>SUMIF(SHB!$B$7:$B$499,'Summary sales'!$A34,SHB!$J$7:$J$499)</f>
        <v>616.58999999999651</v>
      </c>
      <c r="U34" s="364">
        <f>SUMIF(GTL!$B$7:$B$500,'Summary sales'!$A34,GTL!$J$7:$J$500)</f>
        <v>967.17999999993481</v>
      </c>
      <c r="V34" s="364">
        <f>SUMIF(TWK!$B$7:$B$500,'Summary sales'!$A34,TWK!$J$7:$J$500)</f>
        <v>734.04000000003725</v>
      </c>
      <c r="W34" s="364">
        <f>SUMIF(BYC!$B$7:$B$500,'Summary sales'!$A34,BYC!$J$7:$J$500)</f>
        <v>6565.6299999989569</v>
      </c>
      <c r="X34" s="364">
        <f ca="1">SUMIF(GFIR!$B$7:$B$37,'Summary sales'!$A34,GFIR!$J$7:$J$37)+SUMIF(GFIR2!$B$7:$B$31,'Summary sales'!$A34,GFIR2!$J$7:$J$30)</f>
        <v>5304.6800000001676</v>
      </c>
      <c r="Y34" s="364">
        <f>SUMIF(SARIMURNI!$B$7:$B$501,'Summary sales'!$A34,SARIMURNI!$J$7:$J$501)</f>
        <v>2037.8800000000047</v>
      </c>
      <c r="Z34" s="364">
        <f>SUMIF(TOI!$B$7:$B$500,'Summary sales'!$A34,TOI!$J$7:$J$500)</f>
        <v>0</v>
      </c>
      <c r="AA34" s="364">
        <f>SUMIF(HLI!$B$7:$B$499,'Summary sales'!$A34,HLI!$J$7:$J$499)</f>
        <v>1255.5100000000093</v>
      </c>
      <c r="AB34" s="364">
        <f>SUMIF(CERES!$B$7:$B$500,'Summary sales'!$A34,CERES!$J$7:$J$500)</f>
        <v>11279.669999999925</v>
      </c>
      <c r="AC34" s="364">
        <f>SUMIF(ALT!$B$7:$B$126,'Summary sales'!$A34,ALT!$L$7:$L$126)</f>
        <v>734.57400000002235</v>
      </c>
      <c r="AD34" s="364">
        <f>SUMIF(UJL!$B$8:$B$99,'Summary sales'!$A34,UJL!$O$8:$O$99)</f>
        <v>0</v>
      </c>
      <c r="AE34" s="364">
        <f ca="1">SUMIF(IDP!$B$7:$B$134,'Summary sales'!$A34,IDP!$O$7:$O$133)</f>
        <v>5714.57</v>
      </c>
      <c r="AF34" s="364">
        <f>SUMIF(FSI!$B$7:$B$500,'Summary sales'!$A34,FSI!$J$7:$J$500)</f>
        <v>96</v>
      </c>
      <c r="AG34" s="364">
        <f>SUMIF(PSD!$B$7:$B$500,'Summary sales'!$A34,PSD!$K$7:$K$500)</f>
        <v>0</v>
      </c>
      <c r="AH34" s="364">
        <f>SUMIF(EBM!$B$7:$B$500,'Summary sales'!$A34,EBM!$J$7:$J$500)</f>
        <v>60</v>
      </c>
      <c r="AI34" s="364">
        <f>SUMIF(CISF!$B$7:$B$500,'Summary sales'!$A34,CISF!$J$7:$J$500)</f>
        <v>3591.1000000000931</v>
      </c>
      <c r="AJ34" s="364">
        <f>SUMIF(KGM!$B$5:$B$470,'Summary sales'!$A34,KGM!$O$5:$O$470)</f>
        <v>0</v>
      </c>
      <c r="AK34" s="364">
        <f>SUMIF(PUJ!$B$7:$B$500,'Summary sales'!$A34,PUJ!$J$7:$J$500)</f>
        <v>4930.8999999994412</v>
      </c>
      <c r="AL34" s="364">
        <f>SUMIF(TORABIKACIKUPA!$B$7:$B$493,'Summary sales'!$A34,TORABIKACIKUPA!$L$7:$L$493)</f>
        <v>0</v>
      </c>
      <c r="AM34" s="364">
        <f>SUMIF(TORABIKAHF!$B$7:$B$504,'Summary sales'!$A34,TORABIKAHF!$L$7:$L$504)</f>
        <v>0</v>
      </c>
      <c r="AN34" s="364">
        <f>SUMIF(TORABIKAIC!$B$7:$B$492,'Summary sales'!$A34,TORABIKAIC!$L$7:$L$492)</f>
        <v>0</v>
      </c>
      <c r="AO34" s="364">
        <f>SUMIF(KALBEE!$B$7:$B$501,'Summary sales'!$A34,KALBEE!$J$7:$J$501)</f>
        <v>0</v>
      </c>
      <c r="AP34" s="364">
        <f>SUMIF(TOYOBO!$B$7:$B$479,'Summary sales'!$A34,TOYOBO!$O$7:$O$479)</f>
        <v>0</v>
      </c>
      <c r="AQ34" s="364">
        <f>SUMIF(SWS!$B$7:$B$483,'Summary sales'!$A34,SWS!$P$7:$P$483)</f>
        <v>0</v>
      </c>
      <c r="AR34" s="364">
        <f>SUMIF(KSN!$B$7:$B$483,'Summary sales'!$A34,KSN!$J$7:$J$483)</f>
        <v>5005.9899999999907</v>
      </c>
      <c r="AS34" s="364">
        <f>SUMIF(UMI!$B$7:$B$500,'Summary sales'!$A34,UMI!$J$7:$J$500)</f>
        <v>14727.098999999464</v>
      </c>
      <c r="AT34" s="364">
        <f>SUMIF(IPT!$B$7:$B$500,'Summary sales'!$A34,IPT!$J$7:$J$500)</f>
        <v>2144.0400000000373</v>
      </c>
      <c r="AU34" s="364">
        <f>SUMIF(KBRU!$B$7:$B$500,'Summary sales'!$A34,KBRU!$J$7:$J$500)</f>
        <v>922.69999999995343</v>
      </c>
      <c r="AV34" s="364">
        <f>SUMIF(AMI!$B$7:$B$499,'Summary sales'!$A34,AMI!$J$7:$J$499)</f>
        <v>8237.890000000596</v>
      </c>
      <c r="AW34" s="364">
        <f>SUMIF(KA!$B$7:$B$500,'Summary sales'!$A34,KA!$J$7:$J$500)</f>
        <v>3246.5400000000373</v>
      </c>
      <c r="AX34" s="364">
        <f>SUMIF(KTN!$B$7:$B$500,'Summary sales'!$A34,KTN!$J$7:$J$500)</f>
        <v>1687.2099999999627</v>
      </c>
      <c r="AY34" s="364">
        <f>SUMIF(TOMIMOTO!$B$7:$B$500,'Summary sales'!$A34,TOMIMOTO!$J$7:$J$500)</f>
        <v>1292.5800000000745</v>
      </c>
      <c r="AZ34" s="364">
        <f>SUMIF(NIAGAGARAM!$B$7:$B$500,'Summary sales'!$A34,NIAGAGARAM!$J$7:$J$500)</f>
        <v>1574.2800000000279</v>
      </c>
      <c r="BA34" s="364">
        <f>SUMIF('PCI84'!$B$7:$B$500,'Summary sales'!$A34,'PCI84'!$J$7:$J$500)</f>
        <v>10114.110000000335</v>
      </c>
      <c r="BB34" s="364">
        <f>SUMIF(PCIM!$B$7:$B$500,'Summary sales'!$A34,PCIM!$J$7:$J$500)</f>
        <v>2620.9199999999255</v>
      </c>
      <c r="BC34" s="364">
        <f>SUMIF(INDOFOOD!$B$7:$B$500,'Summary sales'!$A34,INDOFOOD!$J$7:$J$500)</f>
        <v>6342.4899999997579</v>
      </c>
      <c r="BD34" s="364">
        <f>SUMIF(HCI!$B$7:$B$500,'Summary sales'!$A34,HCI!$J$7:$J$500)</f>
        <v>6050.3800000000047</v>
      </c>
      <c r="BE34" s="364">
        <f>SUMIF(DIC!$B$7:$B$499,'Summary sales'!$A34,DIC!$J$7:$J$499)</f>
        <v>3123.8100000000559</v>
      </c>
      <c r="BF34" s="364">
        <f>SUMIF(ASAHIMAS!$B$7:$B$499,'Summary sales'!$A34,ASAHIMAS!$J$7:$J$499)</f>
        <v>22131.400000000373</v>
      </c>
      <c r="BG34" s="364">
        <f>SUMIF('ABC KOGEN'!B33:B63,'Summary sales'!$A34,'ABC KOGEN'!J33:J63)</f>
        <v>7754.8899999998976</v>
      </c>
      <c r="BH34" s="364">
        <f>SUMIF(ADP!$B$7:$B$499,'Summary sales'!$A34,ADP!$J$7:$J$499)</f>
        <v>164.36</v>
      </c>
      <c r="BI34" s="364">
        <f>SUMIF(Tongtji!$B$8:$B$501,'Summary sales'!$A34,Tongtji!$J$8:$J$501)</f>
        <v>3090.5999999996275</v>
      </c>
      <c r="BJ34" s="364">
        <f>SUMIF(CITYMALL!$B$7:$B$500,'Summary sales'!$A34,CITYMALL!$K$7:$K$500)</f>
        <v>0</v>
      </c>
      <c r="BK34" s="364">
        <f>SUMIF(PERHUTANI!$B$7:$B$500,'Summary sales'!$A34,PERHUTANI!$J$7:$J$500)</f>
        <v>0</v>
      </c>
      <c r="BL34" s="364">
        <f>SUMIF(PA!$B$7:$B$500,'Summary sales'!$A34,PA!$J$7:$J$500)</f>
        <v>804.67000000004191</v>
      </c>
      <c r="BM34" s="364">
        <f>SUMIF(RPI!$B$7:$B$500,'Summary sales'!$A34,RPI!$J$7:$J$500)</f>
        <v>0</v>
      </c>
      <c r="BN34" s="364">
        <f>SUMIF(RB!$B$7:$B$500,'Summary sales'!$A34,RB!$J$7:$J$500)</f>
        <v>3687.3500000000931</v>
      </c>
      <c r="BO34" s="364">
        <f>SUMIF(GFATOM!$B$7:$B$500,'Summary sales'!$A34,GFATOM!$J$7:$J$500)</f>
        <v>2495.7199999999721</v>
      </c>
      <c r="BP34" s="364">
        <f>SUMIF(GFKULIT!$B$7:$B$500,'Summary sales'!$A34,GFKULIT!$J$7:$J$500)</f>
        <v>2024.0389999999898</v>
      </c>
      <c r="BQ34" s="364">
        <f>SUMIF(SPJES!$C$7:$C$523,'Summary sales'!$A34,SPJES!$P$7:$P$523)</f>
        <v>8762.64100000076</v>
      </c>
      <c r="BR34" s="364">
        <f>SUMIF(HSK!$B$7:$B$500,'Summary sales'!$A34,HSK!$J$7:$J$500)</f>
        <v>4152.3580000000075</v>
      </c>
      <c r="BS34" s="364">
        <f>SUMIF(SDM!$B$7:$B$500,'Summary sales'!$A34,SDM!$J$7:$J$500)</f>
        <v>1356.4899999997579</v>
      </c>
      <c r="BT34" s="364">
        <f>SUMIF(CCS!$B$7:$B$500,'Summary sales'!$A34,CCS!$J$7:$J$500)</f>
        <v>0</v>
      </c>
      <c r="BU34" s="364">
        <f>SUMIF(JARGAS!$B$7:$B$500,'Summary sales'!$A34,JARGAS!$J$7:$J$500)</f>
        <v>1617.8009999999776</v>
      </c>
      <c r="BV34" s="364">
        <f>SUMIF(SBI!$B$7:$B$500,'Summary sales'!$A34,SBI!$J$7:$J$500)</f>
        <v>6444.0800000000745</v>
      </c>
      <c r="BW34" s="364">
        <f>SUMIF(SPGLOBAL!$B$7:$B$542,'Summary sales'!$A34,SPGLOBAL!$M$7:$M$542)</f>
        <v>0</v>
      </c>
    </row>
    <row r="35" spans="1:75">
      <c r="A35" s="322">
        <f t="shared" si="53"/>
        <v>46050</v>
      </c>
      <c r="B35" s="332">
        <f t="shared" ca="1" si="54"/>
        <v>1.1781615031144668</v>
      </c>
      <c r="C35" s="333">
        <f t="shared" si="52"/>
        <v>154487.93100000056</v>
      </c>
      <c r="D35" s="325">
        <v>70383.69</v>
      </c>
      <c r="E35" s="334">
        <v>48133.09</v>
      </c>
      <c r="F35" s="326">
        <v>18923.550000000003</v>
      </c>
      <c r="G35" s="334">
        <v>7937.2000000000007</v>
      </c>
      <c r="H35" s="334">
        <v>9110.4010000005364</v>
      </c>
      <c r="I35" s="358">
        <v>0</v>
      </c>
      <c r="J35" s="326"/>
      <c r="K35" s="359">
        <v>0</v>
      </c>
      <c r="L35" s="358"/>
      <c r="M35" s="360">
        <f t="shared" ca="1" si="51"/>
        <v>182011.73300000469</v>
      </c>
      <c r="N35" s="361">
        <f>SUMIF(CLIN!$C$7:$C$501,'Summary sales'!$A35,CLIN!$J$7:$J$501)</f>
        <v>1015.75</v>
      </c>
      <c r="O35" s="367">
        <f>SUMIF(BI!$B$7:$B$500,'Summary sales'!$A35,BI!$J$7:$J$500)</f>
        <v>2816.0399999991059</v>
      </c>
      <c r="P35" s="367">
        <f>SUMIF(MKG!$B$7:$B$500,'Summary sales'!$A35,MKG!$J$7:$J$500)</f>
        <v>1248.570000000298</v>
      </c>
      <c r="Q35" s="361">
        <f>SUMIF(STM!$B$7:$B$500,'Summary sales'!$A35,STM!$J$7:$J$500)</f>
        <v>3232.6400000001304</v>
      </c>
      <c r="R35" s="367">
        <f>SUMIF(OAJ!$B$7:$B$500,'Summary sales'!$A35,OAJ!$J$7:$J$500)</f>
        <v>556.85999999998603</v>
      </c>
      <c r="S35" s="367">
        <f>SUMIF(NNI!$B$7:$B$500,'Summary sales'!$A35,NNI!$J$7:$J$500)</f>
        <v>6534.0600000005215</v>
      </c>
      <c r="T35" s="367">
        <f>SUMIF(SHB!$B$7:$B$499,'Summary sales'!$A35,SHB!$J$7:$J$499)</f>
        <v>557.52000000001863</v>
      </c>
      <c r="U35" s="367">
        <f>SUMIF(GTL!$B$7:$B$500,'Summary sales'!$A35,GTL!$J$7:$J$500)</f>
        <v>852.09999999997672</v>
      </c>
      <c r="V35" s="367">
        <f>SUMIF(TWK!$B$7:$B$500,'Summary sales'!$A35,TWK!$J$7:$J$500)</f>
        <v>706.61999999999534</v>
      </c>
      <c r="W35" s="361">
        <f>SUMIF(BYC!$B$7:$B$500,'Summary sales'!$A35,BYC!$J$7:$J$500)</f>
        <v>6313.6500000003725</v>
      </c>
      <c r="X35" s="367">
        <f ca="1">SUMIF(GFIR!$B$7:$B$37,'Summary sales'!$A35,GFIR!$J$7:$J$37)+SUMIF(GFIR2!$B$7:$B$31,'Summary sales'!$A35,GFIR2!$J$7:$J$30)</f>
        <v>5571.1699999999255</v>
      </c>
      <c r="Y35" s="367">
        <f>SUMIF(SARIMURNI!$B$7:$B$501,'Summary sales'!$A35,SARIMURNI!$J$7:$J$501)</f>
        <v>2025.25</v>
      </c>
      <c r="Z35" s="367">
        <f>SUMIF(TOI!$B$7:$B$500,'Summary sales'!$A35,TOI!$J$7:$J$500)</f>
        <v>0</v>
      </c>
      <c r="AA35" s="361">
        <f>SUMIF(HLI!$B$7:$B$499,'Summary sales'!$A35,HLI!$J$7:$J$499)</f>
        <v>1257.6899999999441</v>
      </c>
      <c r="AB35" s="374">
        <f>SUMIF(CERES!$B$7:$B$500,'Summary sales'!$A35,CERES!$J$7:$J$500)</f>
        <v>11090.239999999991</v>
      </c>
      <c r="AC35" s="374">
        <f>SUMIF(ALT!$B$7:$B$126,'Summary sales'!$A35,ALT!$L$7:$L$126)</f>
        <v>1612.9479999999749</v>
      </c>
      <c r="AD35" s="361">
        <f>SUMIF(UJL!$B$8:$B$99,'Summary sales'!$A35,UJL!$O$8:$O$99)</f>
        <v>0</v>
      </c>
      <c r="AE35" s="361">
        <f ca="1">SUMIF(IDP!$B$7:$B$134,'Summary sales'!$A35,IDP!$O$7:$O$133)</f>
        <v>2492.2199999999998</v>
      </c>
      <c r="AF35" s="361">
        <f>SUMIF(FSI!$B$7:$B$500,'Summary sales'!$A35,FSI!$J$7:$J$500)</f>
        <v>92</v>
      </c>
      <c r="AG35" s="367">
        <f>SUMIF(PSD!$B$7:$B$500,'Summary sales'!$A35,PSD!$K$7:$K$500)</f>
        <v>0</v>
      </c>
      <c r="AH35" s="367">
        <f>SUMIF(EBM!$B$7:$B$500,'Summary sales'!$A35,EBM!$J$7:$J$500)</f>
        <v>50</v>
      </c>
      <c r="AI35" s="361">
        <f>SUMIF(CISF!$B$7:$B$500,'Summary sales'!$A35,CISF!$J$7:$J$500)</f>
        <v>3558.5</v>
      </c>
      <c r="AJ35" s="361">
        <f>SUMIF(KGM!$B$5:$B$470,'Summary sales'!$A35,KGM!$O$5:$O$470)</f>
        <v>0</v>
      </c>
      <c r="AK35" s="361">
        <f>SUMIF(PUJ!$B$7:$B$500,'Summary sales'!$A35,PUJ!$J$7:$J$500)</f>
        <v>4508.3000000007451</v>
      </c>
      <c r="AL35" s="361">
        <f>SUMIF(TORABIKACIKUPA!$B$7:$B$493,'Summary sales'!$A35,TORABIKACIKUPA!$L$7:$L$493)</f>
        <v>0</v>
      </c>
      <c r="AM35" s="361">
        <f>SUMIF(TORABIKAHF!$B$7:$B$504,'Summary sales'!$A35,TORABIKAHF!$L$7:$L$504)</f>
        <v>0</v>
      </c>
      <c r="AN35" s="361">
        <f>SUMIF(TORABIKAIC!$B$7:$B$492,'Summary sales'!$A35,TORABIKAIC!$L$7:$L$492)</f>
        <v>0</v>
      </c>
      <c r="AO35" s="361">
        <f>SUMIF(KALBEE!$B$7:$B$501,'Summary sales'!$A35,KALBEE!$J$7:$J$501)</f>
        <v>0</v>
      </c>
      <c r="AP35" s="361">
        <f>SUMIF(TOYOBO!$B$7:$B$479,'Summary sales'!$A35,TOYOBO!$O$7:$O$479)</f>
        <v>0</v>
      </c>
      <c r="AQ35" s="361">
        <f>SUMIF(SWS!$B$7:$B$483,'Summary sales'!$A35,SWS!$P$7:$P$483)</f>
        <v>0</v>
      </c>
      <c r="AR35" s="361">
        <f>SUMIF(KSN!$B$7:$B$483,'Summary sales'!$A35,KSN!$J$7:$J$483)</f>
        <v>4372.820000000007</v>
      </c>
      <c r="AS35" s="361">
        <f>SUMIF(UMI!$B$7:$B$500,'Summary sales'!$A35,UMI!$J$7:$J$500)</f>
        <v>15667.217000000179</v>
      </c>
      <c r="AT35" s="361">
        <f>SUMIF(IPT!$B$7:$B$500,'Summary sales'!$A35,IPT!$J$7:$J$500)</f>
        <v>2262.4500000001863</v>
      </c>
      <c r="AU35" s="361">
        <f>SUMIF(KBRU!$B$7:$B$500,'Summary sales'!$A35,KBRU!$J$7:$J$500)</f>
        <v>19.729999999981374</v>
      </c>
      <c r="AV35" s="361">
        <f>SUMIF(AMI!$B$7:$B$499,'Summary sales'!$A35,AMI!$J$7:$J$499)</f>
        <v>7355.3299999991432</v>
      </c>
      <c r="AW35" s="361">
        <f>SUMIF(KA!$B$7:$B$500,'Summary sales'!$A35,KA!$J$7:$J$500)</f>
        <v>3267.8399999999674</v>
      </c>
      <c r="AX35" s="361">
        <f>SUMIF(KTN!$B$7:$B$500,'Summary sales'!$A35,KTN!$J$7:$J$500)</f>
        <v>1279.5400000000373</v>
      </c>
      <c r="AY35" s="361">
        <f>SUMIF(TOMIMOTO!$B$7:$B$500,'Summary sales'!$A35,TOMIMOTO!$J$7:$J$500)</f>
        <v>4365.9299999999348</v>
      </c>
      <c r="AZ35" s="361">
        <f>SUMIF(NIAGAGARAM!$B$7:$B$500,'Summary sales'!$A35,NIAGAGARAM!$J$7:$J$500)</f>
        <v>1795.9099999999744</v>
      </c>
      <c r="BA35" s="361">
        <f>SUMIF('PCI84'!$B$7:$B$500,'Summary sales'!$A35,'PCI84'!$J$7:$J$500)</f>
        <v>8994.3600000003353</v>
      </c>
      <c r="BB35" s="361">
        <f>SUMIF(PCIM!$B$7:$B$500,'Summary sales'!$A35,PCIM!$J$7:$J$500)</f>
        <v>2507.8700000001118</v>
      </c>
      <c r="BC35" s="361">
        <f>SUMIF(INDOFOOD!$B$7:$B$500,'Summary sales'!$A35,INDOFOOD!$J$7:$J$500)</f>
        <v>5052.9199999999255</v>
      </c>
      <c r="BD35" s="361">
        <f>SUMIF(HCI!$B$7:$B$500,'Summary sales'!$A35,HCI!$J$7:$J$500)</f>
        <v>8436.7000000000698</v>
      </c>
      <c r="BE35" s="361">
        <f>SUMIF(DIC!$B$7:$B$499,'Summary sales'!$A35,DIC!$J$7:$J$499)</f>
        <v>3764.1899999999441</v>
      </c>
      <c r="BF35" s="361">
        <f>SUMIF(ASAHIMAS!$B$7:$B$499,'Summary sales'!$A35,ASAHIMAS!$J$7:$J$499)</f>
        <v>12226</v>
      </c>
      <c r="BG35" s="361">
        <f>SUMIF('ABC KOGEN'!B34:B64,'Summary sales'!$A35,'ABC KOGEN'!J34:J64)</f>
        <v>7191.6599999999162</v>
      </c>
      <c r="BH35" s="361">
        <f>SUMIF(ADP!$B$7:$B$499,'Summary sales'!$A35,ADP!$J$7:$J$499)</f>
        <v>0</v>
      </c>
      <c r="BI35" s="361">
        <f>SUMIF(Tongtji!$B$8:$B$501,'Summary sales'!$A35,Tongtji!$J$8:$J$501)</f>
        <v>4014.8000000007451</v>
      </c>
      <c r="BJ35" s="361">
        <f>SUMIF(CITYMALL!$B$7:$B$500,'Summary sales'!$A35,CITYMALL!$K$7:$K$500)</f>
        <v>0</v>
      </c>
      <c r="BK35" s="361">
        <f>SUMIF(PERHUTANI!$B$7:$B$500,'Summary sales'!$A35,PERHUTANI!$J$7:$J$500)</f>
        <v>0</v>
      </c>
      <c r="BL35" s="361">
        <f>SUMIF(PA!$B$7:$B$500,'Summary sales'!$A35,PA!$J$7:$J$500)</f>
        <v>755.72999999998137</v>
      </c>
      <c r="BM35" s="361">
        <f>SUMIF(RPI!$B$7:$B$500,'Summary sales'!$A35,RPI!$J$7:$J$500)</f>
        <v>0</v>
      </c>
      <c r="BN35" s="361">
        <f>SUMIF(RB!$B$7:$B$500,'Summary sales'!$A35,RB!$J$7:$J$500)</f>
        <v>3277.9700000002049</v>
      </c>
      <c r="BO35" s="361">
        <f>SUMIF(GFATOM!$B$7:$B$500,'Summary sales'!$A35,GFATOM!$J$7:$J$500)</f>
        <v>5863.4600000001956</v>
      </c>
      <c r="BP35" s="361">
        <f>SUMIF(GFKULIT!$B$7:$B$500,'Summary sales'!$A35,GFKULIT!$J$7:$J$500)</f>
        <v>1459.2249999999767</v>
      </c>
      <c r="BQ35" s="361">
        <f>SUMIF(SPJES!$C$7:$C$523,'Summary sales'!$A35,SPJES!$P$7:$P$523)</f>
        <v>4080.0420000012964</v>
      </c>
      <c r="BR35" s="361">
        <f>SUMIF(HSK!$B$7:$B$500,'Summary sales'!$A35,HSK!$J$7:$J$500)</f>
        <v>4202.9079999998212</v>
      </c>
      <c r="BS35" s="361">
        <f>SUMIF(SDM!$B$7:$B$500,'Summary sales'!$A35,SDM!$J$7:$J$500)</f>
        <v>1473.3500000000931</v>
      </c>
      <c r="BT35" s="361">
        <f>SUMIF(CCS!$B$7:$B$500,'Summary sales'!$A35,CCS!$J$7:$J$500)</f>
        <v>0</v>
      </c>
      <c r="BU35" s="361">
        <f>SUMIF(JARGAS!$B$7:$B$500,'Summary sales'!$A35,JARGAS!$J$7:$J$500)</f>
        <v>1810.8760000000475</v>
      </c>
      <c r="BV35" s="361">
        <f>SUMIF(SBI!$B$7:$B$500,'Summary sales'!$A35,SBI!$J$7:$J$500)</f>
        <v>5463.9599999999627</v>
      </c>
      <c r="BW35" s="361">
        <f>SUMIF(SPGLOBAL!$B$7:$B$542,'Summary sales'!$A35,SPGLOBAL!$M$7:$M$542)</f>
        <v>4956.8170000016689</v>
      </c>
    </row>
    <row r="36" spans="1:75">
      <c r="A36" s="327">
        <f t="shared" si="53"/>
        <v>46051</v>
      </c>
      <c r="B36" s="328">
        <f t="shared" ref="B36:B38" ca="1" si="55">IFERROR(M36/C36,"")</f>
        <v>1.044443726917756</v>
      </c>
      <c r="C36" s="329">
        <f t="shared" si="52"/>
        <v>157640.29000000004</v>
      </c>
      <c r="D36" s="330">
        <v>78176.850000000006</v>
      </c>
      <c r="E36" s="331">
        <v>40482.450000000004</v>
      </c>
      <c r="F36" s="331">
        <v>26996.82</v>
      </c>
      <c r="G36" s="331">
        <v>11984.17</v>
      </c>
      <c r="H36" s="331">
        <v>0</v>
      </c>
      <c r="I36" s="362">
        <v>0</v>
      </c>
      <c r="J36" s="331"/>
      <c r="K36" s="362">
        <v>0</v>
      </c>
      <c r="L36" s="362"/>
      <c r="M36" s="363">
        <f t="shared" ca="1" si="51"/>
        <v>164646.41199999591</v>
      </c>
      <c r="N36" s="364">
        <f>SUMIF(CLIN!$C$7:$C$501,'Summary sales'!$A36,CLIN!$J$7:$J$501)</f>
        <v>1174.5800000000745</v>
      </c>
      <c r="O36" s="364">
        <f>SUMIF(BI!$B$7:$B$500,'Summary sales'!$A36,BI!$J$7:$J$500)</f>
        <v>3960.9600000008941</v>
      </c>
      <c r="P36" s="364">
        <f>SUMIF(MKG!$B$7:$B$500,'Summary sales'!$A36,MKG!$J$7:$J$500)</f>
        <v>1196.4199999999255</v>
      </c>
      <c r="Q36" s="364">
        <f>SUMIF(STM!$B$7:$B$500,'Summary sales'!$A36,STM!$J$7:$J$500)</f>
        <v>4542.7999999998137</v>
      </c>
      <c r="R36" s="364">
        <f>SUMIF(OAJ!$B$7:$B$500,'Summary sales'!$A36,OAJ!$J$7:$J$500)</f>
        <v>507.6600000000326</v>
      </c>
      <c r="S36" s="364">
        <f>SUMIF(NNI!$B$7:$B$500,'Summary sales'!$A36,NNI!$J$7:$J$500)</f>
        <v>6452.9599999999627</v>
      </c>
      <c r="T36" s="364">
        <f>SUMIF(SHB!$B$7:$B$499,'Summary sales'!$A36,SHB!$J$7:$J$499)</f>
        <v>693.26999999998952</v>
      </c>
      <c r="U36" s="364">
        <f>SUMIF(GTL!$B$7:$B$500,'Summary sales'!$A36,GTL!$J$7:$J$500)</f>
        <v>747</v>
      </c>
      <c r="V36" s="364">
        <f>SUMIF(TWK!$B$7:$B$500,'Summary sales'!$A36,TWK!$J$7:$J$500)</f>
        <v>687.85999999998603</v>
      </c>
      <c r="W36" s="364">
        <f>SUMIF(BYC!$B$7:$B$500,'Summary sales'!$A36,BYC!$J$7:$J$500)</f>
        <v>6048.9000000003725</v>
      </c>
      <c r="X36" s="364">
        <f ca="1">SUMIF(GFIR!$B$7:$B$37,'Summary sales'!$A36,GFIR!$J$7:$J$37)+SUMIF(GFIR2!$B$7:$B$31,'Summary sales'!$A36,GFIR2!$J$7:$J$30)</f>
        <v>4498.2400000002235</v>
      </c>
      <c r="Y36" s="364">
        <f>SUMIF(SARIMURNI!$B$7:$B$501,'Summary sales'!$A36,SARIMURNI!$J$7:$J$501)</f>
        <v>1614.7399999999907</v>
      </c>
      <c r="Z36" s="364">
        <f>SUMIF(TOI!$B$7:$B$500,'Summary sales'!$A36,TOI!$J$7:$J$500)</f>
        <v>0</v>
      </c>
      <c r="AA36" s="364">
        <f>SUMIF(HLI!$B$7:$B$499,'Summary sales'!$A36,HLI!$J$7:$J$499)</f>
        <v>1263.6500000001397</v>
      </c>
      <c r="AB36" s="364">
        <f>SUMIF(CERES!$B$7:$B$500,'Summary sales'!$A36,CERES!$J$7:$J$500)</f>
        <v>10503.170000000158</v>
      </c>
      <c r="AC36" s="364">
        <f>SUMIF(ALT!$B$7:$B$126,'Summary sales'!$A36,ALT!$L$7:$L$126)</f>
        <v>970.78300000005402</v>
      </c>
      <c r="AD36" s="364">
        <f>SUMIF(UJL!$B$8:$B$99,'Summary sales'!$A36,UJL!$O$8:$O$99)</f>
        <v>0</v>
      </c>
      <c r="AE36" s="364">
        <f ca="1">SUMIF(IDP!$B$7:$B$134,'Summary sales'!$A36,IDP!$O$7:$O$133)</f>
        <v>5586.6100000000006</v>
      </c>
      <c r="AF36" s="364">
        <f>SUMIF(FSI!$B$7:$B$500,'Summary sales'!$A36,FSI!$J$7:$J$500)</f>
        <v>97</v>
      </c>
      <c r="AG36" s="364">
        <f>SUMIF(PSD!$B$7:$B$500,'Summary sales'!$A36,PSD!$K$7:$K$500)</f>
        <v>0</v>
      </c>
      <c r="AH36" s="364">
        <f>SUMIF(EBM!$B$7:$B$500,'Summary sales'!$A36,EBM!$J$7:$J$500)</f>
        <v>60.673999999999069</v>
      </c>
      <c r="AI36" s="364">
        <f>SUMIF(CISF!$B$7:$B$500,'Summary sales'!$A36,CISF!$J$7:$J$500)</f>
        <v>2999.5999999996275</v>
      </c>
      <c r="AJ36" s="364">
        <f>SUMIF(KGM!$B$5:$B$470,'Summary sales'!$A36,KGM!$O$5:$O$470)</f>
        <v>0</v>
      </c>
      <c r="AK36" s="364">
        <f>SUMIF(PUJ!$B$7:$B$500,'Summary sales'!$A36,PUJ!$J$7:$J$500)</f>
        <v>2897.7999999998137</v>
      </c>
      <c r="AL36" s="364">
        <f>SUMIF(TORABIKACIKUPA!$B$7:$B$493,'Summary sales'!$A36,TORABIKACIKUPA!$L$7:$L$493)</f>
        <v>0</v>
      </c>
      <c r="AM36" s="364">
        <f>SUMIF(TORABIKAHF!$B$7:$B$504,'Summary sales'!$A36,TORABIKAHF!$L$7:$L$504)</f>
        <v>0</v>
      </c>
      <c r="AN36" s="364">
        <f>SUMIF(TORABIKAIC!$B$7:$B$492,'Summary sales'!$A36,TORABIKAIC!$L$7:$L$492)</f>
        <v>0</v>
      </c>
      <c r="AO36" s="364">
        <f>SUMIF(KALBEE!$B$7:$B$501,'Summary sales'!$A36,KALBEE!$J$7:$J$501)</f>
        <v>0</v>
      </c>
      <c r="AP36" s="364">
        <f>SUMIF(TOYOBO!$B$7:$B$479,'Summary sales'!$A36,TOYOBO!$O$7:$O$479)</f>
        <v>0</v>
      </c>
      <c r="AQ36" s="364">
        <f>SUMIF(SWS!$B$7:$B$483,'Summary sales'!$A36,SWS!$P$7:$P$483)</f>
        <v>0</v>
      </c>
      <c r="AR36" s="364">
        <f>SUMIF(KSN!$B$7:$B$483,'Summary sales'!$A36,KSN!$J$7:$J$483)</f>
        <v>2688.4000000000233</v>
      </c>
      <c r="AS36" s="364">
        <f>SUMIF(UMI!$B$7:$B$500,'Summary sales'!$A36,UMI!$J$7:$J$500)</f>
        <v>15417.108999997377</v>
      </c>
      <c r="AT36" s="364">
        <f>SUMIF(IPT!$B$7:$B$500,'Summary sales'!$A36,IPT!$J$7:$J$500)</f>
        <v>2264.1399999996647</v>
      </c>
      <c r="AU36" s="364">
        <f>SUMIF(KBRU!$B$7:$B$500,'Summary sales'!$A36,KBRU!$J$7:$J$500)</f>
        <v>988.79000000003725</v>
      </c>
      <c r="AV36" s="364">
        <f>SUMIF(AMI!$B$7:$B$499,'Summary sales'!$A36,AMI!$J$7:$J$499)</f>
        <v>7103.5800000000745</v>
      </c>
      <c r="AW36" s="364">
        <f>SUMIF(KA!$B$7:$B$500,'Summary sales'!$A36,KA!$J$7:$J$500)</f>
        <v>3383.390000000014</v>
      </c>
      <c r="AX36" s="364">
        <f>SUMIF(KTN!$B$7:$B$500,'Summary sales'!$A36,KTN!$J$7:$J$500)</f>
        <v>1299.8200000000652</v>
      </c>
      <c r="AY36" s="364">
        <f>SUMIF(TOMIMOTO!$B$7:$B$500,'Summary sales'!$A36,TOMIMOTO!$J$7:$J$500)</f>
        <v>2047.4100000000326</v>
      </c>
      <c r="AZ36" s="364">
        <f>SUMIF(NIAGAGARAM!$B$7:$B$500,'Summary sales'!$A36,NIAGAGARAM!$J$7:$J$500)</f>
        <v>1700.070000000007</v>
      </c>
      <c r="BA36" s="364">
        <f>SUMIF('PCI84'!$B$7:$B$500,'Summary sales'!$A36,'PCI84'!$J$7:$J$500)</f>
        <v>8874.429999999702</v>
      </c>
      <c r="BB36" s="364">
        <f>SUMIF(PCIM!$B$7:$B$500,'Summary sales'!$A36,PCIM!$J$7:$J$500)</f>
        <v>2487.3299999998417</v>
      </c>
      <c r="BC36" s="364">
        <f>SUMIF(INDOFOOD!$B$7:$B$500,'Summary sales'!$A36,INDOFOOD!$J$7:$J$500)</f>
        <v>4535.8500000000931</v>
      </c>
      <c r="BD36" s="364">
        <f>SUMIF(HCI!$B$7:$B$500,'Summary sales'!$A36,HCI!$J$7:$J$500)</f>
        <v>7929.6899999999441</v>
      </c>
      <c r="BE36" s="364">
        <f>SUMIF(DIC!$B$7:$B$499,'Summary sales'!$A36,DIC!$J$7:$J$499)</f>
        <v>4358.1100000001024</v>
      </c>
      <c r="BF36" s="364">
        <f>SUMIF(ASAHIMAS!$B$7:$B$499,'Summary sales'!$A36,ASAHIMAS!$J$7:$J$499)</f>
        <v>9129.769999999553</v>
      </c>
      <c r="BG36" s="364">
        <f>SUMIF('ABC KOGEN'!B35:B65,'Summary sales'!$A36,'ABC KOGEN'!J35:J65)</f>
        <v>6633.9500000001863</v>
      </c>
      <c r="BH36" s="364">
        <f>SUMIF(ADP!$B$7:$B$499,'Summary sales'!$A36,ADP!$J$7:$J$499)</f>
        <v>137.01999999999998</v>
      </c>
      <c r="BI36" s="364">
        <f>SUMIF(Tongtji!$B$8:$B$501,'Summary sales'!$A36,Tongtji!$J$8:$J$501)</f>
        <v>3595.2999999998137</v>
      </c>
      <c r="BJ36" s="364">
        <f>SUMIF(CITYMALL!$B$7:$B$500,'Summary sales'!$A36,CITYMALL!$K$7:$K$500)</f>
        <v>0</v>
      </c>
      <c r="BK36" s="364">
        <f>SUMIF(PERHUTANI!$B$7:$B$500,'Summary sales'!$A36,PERHUTANI!$J$7:$J$500)</f>
        <v>0</v>
      </c>
      <c r="BL36" s="364">
        <f>SUMIF(PA!$B$7:$B$500,'Summary sales'!$A36,PA!$J$7:$J$500)</f>
        <v>779.40999999991618</v>
      </c>
      <c r="BM36" s="364">
        <f>SUMIF(RPI!$B$7:$B$500,'Summary sales'!$A36,RPI!$J$7:$J$500)</f>
        <v>0</v>
      </c>
      <c r="BN36" s="364">
        <f>SUMIF(RB!$B$7:$B$500,'Summary sales'!$A36,RB!$J$7:$J$500)</f>
        <v>3250.8199999998324</v>
      </c>
      <c r="BO36" s="364">
        <f>SUMIF(GFATOM!$B$7:$B$500,'Summary sales'!$A36,GFATOM!$J$7:$J$500)</f>
        <v>3252.0399999998044</v>
      </c>
      <c r="BP36" s="364">
        <f>SUMIF(GFKULIT!$B$7:$B$500,'Summary sales'!$A36,GFKULIT!$J$7:$J$500)</f>
        <v>1764.3660000000382</v>
      </c>
      <c r="BQ36" s="364">
        <f>SUMIF(SPJES!$C$7:$C$523,'Summary sales'!$A36,SPJES!$P$7:$P$523)</f>
        <v>5030.35899999924</v>
      </c>
      <c r="BR36" s="364">
        <f>SUMIF(HSK!$B$7:$B$500,'Summary sales'!$A36,HSK!$J$7:$J$500)</f>
        <v>5117.6979999998584</v>
      </c>
      <c r="BS36" s="364">
        <f>SUMIF(SDM!$B$7:$B$500,'Summary sales'!$A36,SDM!$J$7:$J$500)</f>
        <v>1367.0099999997765</v>
      </c>
      <c r="BT36" s="364">
        <f>SUMIF(CCS!$B$7:$B$500,'Summary sales'!$A36,CCS!$J$7:$J$500)</f>
        <v>0</v>
      </c>
      <c r="BU36" s="364">
        <f>SUMIF(JARGAS!$B$7:$B$500,'Summary sales'!$A36,JARGAS!$J$7:$J$500)</f>
        <v>1721.7629999999772</v>
      </c>
      <c r="BV36" s="364">
        <f>SUMIF(SBI!$B$7:$B$500,'Summary sales'!$A36,SBI!$J$7:$J$500)</f>
        <v>1284.1099999998696</v>
      </c>
      <c r="BW36" s="364">
        <f>SUMIF(SPGLOBAL!$B$7:$B$542,'Summary sales'!$A36,SPGLOBAL!$M$7:$M$542)</f>
        <v>0</v>
      </c>
    </row>
    <row r="37" spans="1:75">
      <c r="A37" s="322">
        <f t="shared" si="53"/>
        <v>46052</v>
      </c>
      <c r="B37" s="332">
        <f t="shared" ca="1" si="55"/>
        <v>0.89129075272845315</v>
      </c>
      <c r="C37" s="333">
        <f t="shared" si="52"/>
        <v>156862.80999999997</v>
      </c>
      <c r="D37" s="337">
        <v>71235.37999999999</v>
      </c>
      <c r="E37" s="334">
        <v>46582.689999999995</v>
      </c>
      <c r="F37" s="334">
        <v>23999.65</v>
      </c>
      <c r="G37" s="334">
        <v>12615.09</v>
      </c>
      <c r="H37" s="334">
        <v>2430</v>
      </c>
      <c r="I37" s="358">
        <v>0</v>
      </c>
      <c r="J37" s="326"/>
      <c r="K37" s="359">
        <v>0</v>
      </c>
      <c r="L37" s="368"/>
      <c r="M37" s="360">
        <f t="shared" ca="1" si="51"/>
        <v>139810.37200000029</v>
      </c>
      <c r="N37" s="361">
        <f>SUMIF(CLIN!$C$7:$C$501,'Summary sales'!$A37,CLIN!$J$7:$J$501)</f>
        <v>1222.5800000000745</v>
      </c>
      <c r="O37" s="367">
        <f>SUMIF(BI!$B$7:$B$500,'Summary sales'!$A37,BI!$J$7:$J$500)</f>
        <v>3072.8799999989569</v>
      </c>
      <c r="P37" s="367">
        <f>SUMIF(MKG!$B$7:$B$500,'Summary sales'!$A37,MKG!$J$7:$J$500)</f>
        <v>1133</v>
      </c>
      <c r="Q37" s="361">
        <f>SUMIF(STM!$B$7:$B$500,'Summary sales'!$A37,STM!$J$7:$J$500)</f>
        <v>4652.2299999999814</v>
      </c>
      <c r="R37" s="367">
        <f>SUMIF(OAJ!$B$7:$B$500,'Summary sales'!$A37,OAJ!$J$7:$J$500)</f>
        <v>549.14000000001397</v>
      </c>
      <c r="S37" s="367">
        <f>SUMIF(NNI!$B$7:$B$500,'Summary sales'!$A37,NNI!$J$7:$J$500)</f>
        <v>6323.8899999996647</v>
      </c>
      <c r="T37" s="367">
        <f>SUMIF(SHB!$B$7:$B$499,'Summary sales'!$A37,SHB!$J$7:$J$499)</f>
        <v>682.17000000001281</v>
      </c>
      <c r="U37" s="367">
        <f>SUMIF(GTL!$B$7:$B$500,'Summary sales'!$A37,GTL!$J$7:$J$500)</f>
        <v>771.47000000008848</v>
      </c>
      <c r="V37" s="367">
        <f>SUMIF(TWK!$B$7:$B$500,'Summary sales'!$A37,TWK!$J$7:$J$500)</f>
        <v>577.70999999996275</v>
      </c>
      <c r="W37" s="361">
        <f>SUMIF(BYC!$B$7:$B$500,'Summary sales'!$A37,BYC!$J$7:$J$500)</f>
        <v>6453.4199999999255</v>
      </c>
      <c r="X37" s="367">
        <f ca="1">SUMIF(GFIR!$B$7:$B$37,'Summary sales'!$A37,GFIR!$J$7:$J$37)+SUMIF(GFIR2!$B$7:$B$31,'Summary sales'!$A37,GFIR2!$J$7:$J$30)</f>
        <v>1399.7999999998137</v>
      </c>
      <c r="Y37" s="367">
        <f>SUMIF(SARIMURNI!$B$7:$B$501,'Summary sales'!$A37,SARIMURNI!$J$7:$J$501)</f>
        <v>1071.9100000000326</v>
      </c>
      <c r="Z37" s="367">
        <f>SUMIF(TOI!$B$7:$B$500,'Summary sales'!$A37,TOI!$J$7:$J$500)</f>
        <v>0</v>
      </c>
      <c r="AA37" s="361">
        <f>SUMIF(HLI!$B$7:$B$499,'Summary sales'!$A37,HLI!$J$7:$J$499)</f>
        <v>1269.1199999998789</v>
      </c>
      <c r="AB37" s="374">
        <f>SUMIF(CERES!$B$7:$B$500,'Summary sales'!$A37,CERES!$J$7:$J$500)</f>
        <v>9134.8999999999069</v>
      </c>
      <c r="AC37" s="374">
        <f>SUMIF(ALT!$B$7:$B$126,'Summary sales'!$A37,ALT!$L$7:$L$126)</f>
        <v>1555.0069999999832</v>
      </c>
      <c r="AD37" s="361">
        <f>SUMIF(UJL!$B$8:$B$99,'Summary sales'!$A37,UJL!$O$8:$O$99)</f>
        <v>0</v>
      </c>
      <c r="AE37" s="361">
        <f ca="1">SUMIF(IDP!$B$7:$B$134,'Summary sales'!$A37,IDP!$O$7:$O$133)</f>
        <v>2764.99</v>
      </c>
      <c r="AF37" s="361">
        <f>SUMIF(FSI!$B$7:$B$500,'Summary sales'!$A37,FSI!$J$7:$J$500)</f>
        <v>98.30000000000291</v>
      </c>
      <c r="AG37" s="367">
        <f>SUMIF(PSD!$B$7:$B$500,'Summary sales'!$A37,PSD!$K$7:$K$500)</f>
        <v>0</v>
      </c>
      <c r="AH37" s="367">
        <f>SUMIF(EBM!$B$7:$B$500,'Summary sales'!$A37,EBM!$J$7:$J$500)</f>
        <v>53.755999999993946</v>
      </c>
      <c r="AI37" s="361">
        <f>SUMIF(CISF!$B$7:$B$500,'Summary sales'!$A37,CISF!$J$7:$J$500)</f>
        <v>2541.5</v>
      </c>
      <c r="AJ37" s="361">
        <f>SUMIF(KGM!$B$5:$B$470,'Summary sales'!$A37,KGM!$O$5:$O$470)</f>
        <v>0</v>
      </c>
      <c r="AK37" s="361">
        <f>SUMIF(PUJ!$B$7:$B$500,'Summary sales'!$A37,PUJ!$J$7:$J$500)</f>
        <v>5142.5</v>
      </c>
      <c r="AL37" s="361">
        <f>SUMIF(TORABIKACIKUPA!$B$7:$B$493,'Summary sales'!$A37,TORABIKACIKUPA!$L$7:$L$493)</f>
        <v>0</v>
      </c>
      <c r="AM37" s="361">
        <f>SUMIF(TORABIKAHF!$B$7:$B$504,'Summary sales'!$A37,TORABIKAHF!$L$7:$L$504)</f>
        <v>0</v>
      </c>
      <c r="AN37" s="361">
        <f>SUMIF(TORABIKAIC!$B$7:$B$492,'Summary sales'!$A37,TORABIKAIC!$L$7:$L$492)</f>
        <v>0</v>
      </c>
      <c r="AO37" s="361">
        <f>SUMIF(KALBEE!$B$7:$B$501,'Summary sales'!$A37,KALBEE!$J$7:$J$501)</f>
        <v>0</v>
      </c>
      <c r="AP37" s="361">
        <f>SUMIF(TOYOBO!$B$7:$B$479,'Summary sales'!$A37,TOYOBO!$O$7:$O$479)</f>
        <v>0</v>
      </c>
      <c r="AQ37" s="361">
        <f>SUMIF(SWS!$B$7:$B$483,'Summary sales'!$A37,SWS!$P$7:$P$483)</f>
        <v>0</v>
      </c>
      <c r="AR37" s="361">
        <f>SUMIF(KSN!$B$7:$B$483,'Summary sales'!$A37,KSN!$J$7:$J$483)</f>
        <v>3083.6499999999651</v>
      </c>
      <c r="AS37" s="361">
        <f>SUMIF(UMI!$B$7:$B$500,'Summary sales'!$A37,UMI!$J$7:$J$500)</f>
        <v>12046.357000000775</v>
      </c>
      <c r="AT37" s="361">
        <f>SUMIF(IPT!$B$7:$B$500,'Summary sales'!$A37,IPT!$J$7:$J$500)</f>
        <v>2086.0800000000745</v>
      </c>
      <c r="AU37" s="361">
        <f>SUMIF(KBRU!$B$7:$B$500,'Summary sales'!$A37,KBRU!$J$7:$J$500)</f>
        <v>1025.3100000000559</v>
      </c>
      <c r="AV37" s="361">
        <f>SUMIF(AMI!$B$7:$B$499,'Summary sales'!$A37,AMI!$J$7:$J$499)</f>
        <v>6972.8400000007823</v>
      </c>
      <c r="AW37" s="361">
        <f>SUMIF(KA!$B$7:$B$500,'Summary sales'!$A37,KA!$J$7:$J$500)</f>
        <v>2906.2700000000186</v>
      </c>
      <c r="AX37" s="361">
        <f>SUMIF(KTN!$B$7:$B$500,'Summary sales'!$A37,KTN!$J$7:$J$500)</f>
        <v>1106.8300000000745</v>
      </c>
      <c r="AY37" s="361">
        <f>SUMIF(TOMIMOTO!$B$7:$B$500,'Summary sales'!$A37,TOMIMOTO!$J$7:$J$500)</f>
        <v>2203.5400000000373</v>
      </c>
      <c r="AZ37" s="361">
        <f>SUMIF(NIAGAGARAM!$B$7:$B$500,'Summary sales'!$A37,NIAGAGARAM!$J$7:$J$500)</f>
        <v>1560.6500000000233</v>
      </c>
      <c r="BA37" s="361">
        <f>SUMIF('PCI84'!$B$7:$B$500,'Summary sales'!$A37,'PCI84'!$J$7:$J$500)</f>
        <v>8652.6399999996647</v>
      </c>
      <c r="BB37" s="361">
        <f>SUMIF(PCIM!$B$7:$B$500,'Summary sales'!$A37,PCIM!$J$7:$J$500)</f>
        <v>2238.7900000000373</v>
      </c>
      <c r="BC37" s="361">
        <f>SUMIF(INDOFOOD!$B$7:$B$500,'Summary sales'!$A37,INDOFOOD!$J$7:$J$500)</f>
        <v>0</v>
      </c>
      <c r="BD37" s="361">
        <f>SUMIF(HCI!$B$7:$B$500,'Summary sales'!$A37,HCI!$J$7:$J$500)</f>
        <v>6743.8200000000652</v>
      </c>
      <c r="BE37" s="361">
        <f>SUMIF(DIC!$B$7:$B$499,'Summary sales'!$A37,DIC!$J$7:$J$499)</f>
        <v>4269.309999999823</v>
      </c>
      <c r="BF37" s="361">
        <f>SUMIF(ASAHIMAS!$B$7:$B$499,'Summary sales'!$A37,ASAHIMAS!$J$7:$J$499)</f>
        <v>9483.6200000001118</v>
      </c>
      <c r="BG37" s="361">
        <f>SUMIF('ABC KOGEN'!B36:B66,'Summary sales'!$A37,'ABC KOGEN'!J36:J66)</f>
        <v>5173.589999999851</v>
      </c>
      <c r="BH37" s="361">
        <f>SUMIF(ADP!$B$7:$B$499,'Summary sales'!$A37,ADP!$J$7:$J$499)</f>
        <v>46.779999999999973</v>
      </c>
      <c r="BI37" s="361">
        <f>SUMIF(Tongtji!$B$8:$B$501,'Summary sales'!$A37,Tongtji!$J$8:$J$501)</f>
        <v>3051.2999999998137</v>
      </c>
      <c r="BJ37" s="361">
        <f>SUMIF(CITYMALL!$B$7:$B$500,'Summary sales'!$A37,CITYMALL!$K$7:$K$500)</f>
        <v>0</v>
      </c>
      <c r="BK37" s="361">
        <f>SUMIF(PERHUTANI!$B$7:$B$500,'Summary sales'!$A37,PERHUTANI!$J$7:$J$500)</f>
        <v>0</v>
      </c>
      <c r="BL37" s="361">
        <f>SUMIF(PA!$B$7:$B$500,'Summary sales'!$A37,PA!$J$7:$J$500)</f>
        <v>797.08000000007451</v>
      </c>
      <c r="BM37" s="361">
        <f>SUMIF(RPI!$B$7:$B$500,'Summary sales'!$A37,RPI!$J$7:$J$500)</f>
        <v>0</v>
      </c>
      <c r="BN37" s="361">
        <f>SUMIF(RB!$B$7:$B$500,'Summary sales'!$A37,RB!$J$7:$J$500)</f>
        <v>971.45999999996275</v>
      </c>
      <c r="BO37" s="361">
        <f>SUMIF(GFATOM!$B$7:$B$500,'Summary sales'!$A37,GFATOM!$J$7:$J$500)</f>
        <v>3620.0100000000093</v>
      </c>
      <c r="BP37" s="361">
        <f>SUMIF(GFKULIT!$B$7:$B$500,'Summary sales'!$A37,GFKULIT!$J$7:$J$500)</f>
        <v>0</v>
      </c>
      <c r="BQ37" s="361">
        <f>SUMIF(SPJES!$C$7:$C$523,'Summary sales'!$A37,SPJES!$P$7:$P$523)</f>
        <v>0</v>
      </c>
      <c r="BR37" s="361">
        <f>SUMIF(HSK!$B$7:$B$500,'Summary sales'!$A37,HSK!$J$7:$J$500)</f>
        <v>5259.8090000003576</v>
      </c>
      <c r="BS37" s="361">
        <f>SUMIF(SDM!$B$7:$B$500,'Summary sales'!$A37,SDM!$J$7:$J$500)</f>
        <v>1098.5300000002608</v>
      </c>
      <c r="BT37" s="361">
        <f>SUMIF(CCS!$B$7:$B$500,'Summary sales'!$A37,CCS!$J$7:$J$500)</f>
        <v>0</v>
      </c>
      <c r="BU37" s="361">
        <f>SUMIF(JARGAS!$B$7:$B$500,'Summary sales'!$A37,JARGAS!$J$7:$J$500)</f>
        <v>1672.1930000000284</v>
      </c>
      <c r="BV37" s="361">
        <f>SUMIF(SBI!$B$7:$B$500,'Summary sales'!$A37,SBI!$J$7:$J$500)</f>
        <v>3269.6400000001304</v>
      </c>
      <c r="BW37" s="361">
        <f>SUMIF(SPGLOBAL!$B$7:$B$542,'Summary sales'!$A37,SPGLOBAL!$M$7:$M$542)</f>
        <v>0</v>
      </c>
    </row>
    <row r="38" spans="1:75">
      <c r="A38" s="327">
        <f t="shared" si="53"/>
        <v>46053</v>
      </c>
      <c r="B38" s="328">
        <f t="shared" ca="1" si="55"/>
        <v>0.8826500350698907</v>
      </c>
      <c r="C38" s="329">
        <f t="shared" si="52"/>
        <v>139649.84999999998</v>
      </c>
      <c r="D38" s="330">
        <v>71297.039999999994</v>
      </c>
      <c r="E38" s="331">
        <v>30989.210000000003</v>
      </c>
      <c r="F38" s="331">
        <v>20374.96</v>
      </c>
      <c r="G38" s="331">
        <v>14558.64</v>
      </c>
      <c r="H38" s="331">
        <v>2430</v>
      </c>
      <c r="I38" s="362">
        <v>0</v>
      </c>
      <c r="J38" s="331"/>
      <c r="K38" s="362">
        <v>0</v>
      </c>
      <c r="L38" s="362"/>
      <c r="M38" s="363">
        <f t="shared" ca="1" si="51"/>
        <v>123261.94500000495</v>
      </c>
      <c r="N38" s="364">
        <f>SUMIF(CLIN!$C$7:$C$501,'Summary sales'!$A38,CLIN!$J$7:$J$501)</f>
        <v>1319.4399999999441</v>
      </c>
      <c r="O38" s="364">
        <f>SUMIF(BI!$B$7:$B$500,'Summary sales'!$A38,BI!$J$7:$J$500)</f>
        <v>2393.5400000009686</v>
      </c>
      <c r="P38" s="364">
        <f>SUMIF(MKG!$B$7:$B$500,'Summary sales'!$A38,MKG!$J$7:$J$500)</f>
        <v>774.02000000001863</v>
      </c>
      <c r="Q38" s="364">
        <f>SUMIF(STM!$B$7:$B$500,'Summary sales'!$A38,STM!$J$7:$J$500)</f>
        <v>4274.1299999998882</v>
      </c>
      <c r="R38" s="364">
        <f>SUMIF(OAJ!$B$7:$B$500,'Summary sales'!$A38,OAJ!$J$7:$J$500)</f>
        <v>494.86999999999534</v>
      </c>
      <c r="S38" s="364">
        <f>SUMIF(NNI!$B$7:$B$500,'Summary sales'!$A38,NNI!$J$7:$J$500)</f>
        <v>2774.4500000001863</v>
      </c>
      <c r="T38" s="364">
        <f>SUMIF(SHB!$B$7:$B$499,'Summary sales'!$A38,SHB!$J$7:$J$499)</f>
        <v>232.16000000000349</v>
      </c>
      <c r="U38" s="364">
        <f>SUMIF(GTL!$B$7:$B$500,'Summary sales'!$A38,GTL!$J$7:$J$500)</f>
        <v>676.5</v>
      </c>
      <c r="V38" s="364">
        <f>SUMIF(TWK!$B$7:$B$500,'Summary sales'!$A38,TWK!$J$7:$J$500)</f>
        <v>342.96000000007916</v>
      </c>
      <c r="W38" s="364">
        <f>SUMIF(BYC!$B$7:$B$500,'Summary sales'!$A38,BYC!$J$7:$J$500)</f>
        <v>5490.730000000447</v>
      </c>
      <c r="X38" s="364">
        <f ca="1">SUMIF(GFIR!$B$7:$B$37,'Summary sales'!$A38,GFIR!$J$7:$J$37)+SUMIF(GFIR2!$B$7:$B$31,'Summary sales'!$A38,GFIR2!$J$7:$J$30)</f>
        <v>105.95999999996275</v>
      </c>
      <c r="Y38" s="364">
        <f>SUMIF(SARIMURNI!$B$7:$B$501,'Summary sales'!$A38,SARIMURNI!$J$7:$J$501)</f>
        <v>1594.9299999999348</v>
      </c>
      <c r="Z38" s="364">
        <f>SUMIF(TOI!$B$7:$B$500,'Summary sales'!$A38,TOI!$J$7:$J$500)</f>
        <v>0</v>
      </c>
      <c r="AA38" s="364">
        <f>SUMIF(HLI!$B$7:$B$499,'Summary sales'!$A38,HLI!$J$7:$J$499)</f>
        <v>1283.5700000000652</v>
      </c>
      <c r="AB38" s="364">
        <f>SUMIF(CERES!$B$7:$B$500,'Summary sales'!$A38,CERES!$J$7:$J$500)</f>
        <v>7208.8300000000745</v>
      </c>
      <c r="AC38" s="364">
        <f>SUMIF(ALT!$B$7:$B$126,'Summary sales'!$A38,ALT!$L$7:$L$126)</f>
        <v>0</v>
      </c>
      <c r="AD38" s="364">
        <f>SUMIF(UJL!$B$8:$B$99,'Summary sales'!$A38,UJL!$O$8:$O$99)</f>
        <v>0</v>
      </c>
      <c r="AE38" s="364">
        <f ca="1">SUMIF(IDP!$B$7:$B$134,'Summary sales'!$A38,IDP!$O$7:$O$133)</f>
        <v>5357.18</v>
      </c>
      <c r="AF38" s="364">
        <f>SUMIF(FSI!$B$7:$B$500,'Summary sales'!$A38,FSI!$J$7:$J$500)</f>
        <v>0</v>
      </c>
      <c r="AG38" s="364">
        <f>SUMIF(PSD!$B$7:$B$500,'Summary sales'!$A38,PSD!$K$7:$K$500)</f>
        <v>0</v>
      </c>
      <c r="AH38" s="364">
        <f>SUMIF(EBM!$B$7:$B$500,'Summary sales'!$A38,EBM!$J$7:$J$500)</f>
        <v>87.530000000013388</v>
      </c>
      <c r="AI38" s="364">
        <f>SUMIF(CISF!$B$7:$B$500,'Summary sales'!$A38,CISF!$J$7:$J$500)</f>
        <v>3305.5</v>
      </c>
      <c r="AJ38" s="364">
        <f>SUMIF(KGM!$B$5:$B$470,'Summary sales'!$A38,KGM!$O$5:$O$470)</f>
        <v>0</v>
      </c>
      <c r="AK38" s="364">
        <f>SUMIF(PUJ!$B$7:$B$500,'Summary sales'!$A38,PUJ!$J$7:$J$500)</f>
        <v>3342.2999999998137</v>
      </c>
      <c r="AL38" s="364">
        <f>SUMIF(TORABIKACIKUPA!$B$7:$B$493,'Summary sales'!$A38,TORABIKACIKUPA!$L$7:$L$493)</f>
        <v>0</v>
      </c>
      <c r="AM38" s="364">
        <f>SUMIF(TORABIKAHF!$B$7:$B$504,'Summary sales'!$A38,TORABIKAHF!$L$7:$L$504)</f>
        <v>0</v>
      </c>
      <c r="AN38" s="364">
        <f>SUMIF(TORABIKAIC!$B$7:$B$492,'Summary sales'!$A38,TORABIKAIC!$L$7:$L$492)</f>
        <v>0</v>
      </c>
      <c r="AO38" s="364">
        <f>SUMIF(KALBEE!$B$7:$B$501,'Summary sales'!$A38,KALBEE!$J$7:$J$501)</f>
        <v>0</v>
      </c>
      <c r="AP38" s="364">
        <f>SUMIF(TOYOBO!$B$7:$B$479,'Summary sales'!$A38,TOYOBO!$O$7:$O$479)</f>
        <v>0</v>
      </c>
      <c r="AQ38" s="364">
        <f>SUMIF(SWS!$B$7:$B$483,'Summary sales'!$A38,SWS!$P$7:$P$483)</f>
        <v>0</v>
      </c>
      <c r="AR38" s="364">
        <f>SUMIF(KSN!$B$7:$B$483,'Summary sales'!$A38,KSN!$J$7:$J$483)</f>
        <v>2250.140000000014</v>
      </c>
      <c r="AS38" s="364">
        <f>SUMIF(UMI!$B$7:$B$500,'Summary sales'!$A38,UMI!$J$7:$J$500)</f>
        <v>14137.097000002861</v>
      </c>
      <c r="AT38" s="364">
        <f>SUMIF(IPT!$B$7:$B$500,'Summary sales'!$A38,IPT!$J$7:$J$500)</f>
        <v>2501.070000000298</v>
      </c>
      <c r="AU38" s="364">
        <f>SUMIF(KBRU!$B$7:$B$500,'Summary sales'!$A38,KBRU!$J$7:$J$500)</f>
        <v>928.53999999992084</v>
      </c>
      <c r="AV38" s="364">
        <f>SUMIF(AMI!$B$7:$B$499,'Summary sales'!$A38,AMI!$J$7:$J$499)</f>
        <v>4895</v>
      </c>
      <c r="AW38" s="364">
        <f>SUMIF(KA!$B$7:$B$500,'Summary sales'!$A38,KA!$J$7:$J$500)</f>
        <v>0</v>
      </c>
      <c r="AX38" s="364">
        <f>SUMIF(KTN!$B$7:$B$500,'Summary sales'!$A38,KTN!$J$7:$J$500)</f>
        <v>1414.4599999999627</v>
      </c>
      <c r="AY38" s="364">
        <f>SUMIF(TOMIMOTO!$B$7:$B$500,'Summary sales'!$A38,TOMIMOTO!$J$7:$J$500)</f>
        <v>2105.6399999998976</v>
      </c>
      <c r="AZ38" s="364">
        <f>SUMIF(NIAGAGARAM!$B$7:$B$500,'Summary sales'!$A38,NIAGAGARAM!$J$7:$J$500)</f>
        <v>646.34999999997672</v>
      </c>
      <c r="BA38" s="364">
        <f>SUMIF('PCI84'!$B$7:$B$500,'Summary sales'!$A38,'PCI84'!$J$7:$J$500)</f>
        <v>7551.230000000447</v>
      </c>
      <c r="BB38" s="364">
        <f>SUMIF(PCIM!$B$7:$B$500,'Summary sales'!$A38,PCIM!$J$7:$J$500)</f>
        <v>2383.0900000000838</v>
      </c>
      <c r="BC38" s="364">
        <f>SUMIF(INDOFOOD!$B$7:$B$500,'Summary sales'!$A38,INDOFOOD!$J$7:$J$500)</f>
        <v>0</v>
      </c>
      <c r="BD38" s="364">
        <f>SUMIF(HCI!$B$7:$B$500,'Summary sales'!$A38,HCI!$J$7:$J$500)</f>
        <v>473.60999999998603</v>
      </c>
      <c r="BE38" s="364">
        <f>SUMIF(DIC!$B$7:$B$499,'Summary sales'!$A38,DIC!$J$7:$J$499)</f>
        <v>5344.9899999999907</v>
      </c>
      <c r="BF38" s="364">
        <f>SUMIF(ASAHIMAS!$B$7:$B$499,'Summary sales'!$A38,ASAHIMAS!$J$7:$J$499)</f>
        <v>8364.9400000004098</v>
      </c>
      <c r="BG38" s="364">
        <f>SUMIF('ABC KOGEN'!B37:B67,'Summary sales'!$A38,'ABC KOGEN'!J37:J67)</f>
        <v>7839.3100000000559</v>
      </c>
      <c r="BH38" s="364">
        <f>SUMIF(ADP!$B$7:$B$499,'Summary sales'!$A38,ADP!$J$7:$J$499)</f>
        <v>75.029999999999973</v>
      </c>
      <c r="BI38" s="364">
        <f>SUMIF(Tongtji!$B$8:$B$501,'Summary sales'!$A38,Tongtji!$J$8:$J$501)</f>
        <v>3532.2999999998137</v>
      </c>
      <c r="BJ38" s="364">
        <f>SUMIF(CITYMALL!$B$7:$B$500,'Summary sales'!$A38,CITYMALL!$K$7:$K$500)</f>
        <v>0</v>
      </c>
      <c r="BK38" s="364">
        <f>SUMIF(PERHUTANI!$B$7:$B$500,'Summary sales'!$A38,PERHUTANI!$J$7:$J$500)</f>
        <v>0</v>
      </c>
      <c r="BL38" s="364">
        <f>SUMIF(PA!$B$7:$B$500,'Summary sales'!$A38,PA!$J$7:$J$500)</f>
        <v>760.6600000000326</v>
      </c>
      <c r="BM38" s="364">
        <f>SUMIF(RPI!$B$7:$B$500,'Summary sales'!$A38,RPI!$J$7:$J$500)</f>
        <v>0</v>
      </c>
      <c r="BN38" s="364">
        <f>SUMIF(RB!$B$7:$B$500,'Summary sales'!$A38,RB!$J$7:$J$500)</f>
        <v>2784.3599999998696</v>
      </c>
      <c r="BO38" s="364">
        <f>SUMIF(GFATOM!$B$7:$B$500,'Summary sales'!$A38,GFATOM!$J$7:$J$500)</f>
        <v>1683.1700000001583</v>
      </c>
      <c r="BP38" s="364">
        <f>SUMIF(GFKULIT!$B$7:$B$500,'Summary sales'!$A38,GFKULIT!$J$7:$J$500)</f>
        <v>292.42799999995623</v>
      </c>
      <c r="BQ38" s="364">
        <f>SUMIF(SPJES!$C$7:$C$523,'Summary sales'!$A38,SPJES!$P$7:$P$523)</f>
        <v>0</v>
      </c>
      <c r="BR38" s="364">
        <f>SUMIF(HSK!$B$7:$B$500,'Summary sales'!$A38,HSK!$J$7:$J$500)</f>
        <v>5083.6260000001639</v>
      </c>
      <c r="BS38" s="364">
        <f>SUMIF(SDM!$B$7:$B$500,'Summary sales'!$A38,SDM!$J$7:$J$500)</f>
        <v>560.02000000001863</v>
      </c>
      <c r="BT38" s="364">
        <f>SUMIF(CCS!$B$7:$B$500,'Summary sales'!$A38,CCS!$J$7:$J$500)</f>
        <v>0</v>
      </c>
      <c r="BU38" s="364">
        <f>SUMIF(JARGAS!$B$7:$B$500,'Summary sales'!$A38,JARGAS!$J$7:$J$500)</f>
        <v>1720.6439999999711</v>
      </c>
      <c r="BV38" s="364">
        <f>SUMIF(SBI!$B$7:$B$500,'Summary sales'!$A38,SBI!$J$7:$J$500)</f>
        <v>4875.6399999996647</v>
      </c>
      <c r="BW38" s="364">
        <f>SUMIF(SPGLOBAL!$B$7:$B$542,'Summary sales'!$A38,SPGLOBAL!$M$7:$M$542)</f>
        <v>0</v>
      </c>
    </row>
    <row r="39" spans="1:75" s="311" customFormat="1">
      <c r="A39" s="338"/>
      <c r="B39" s="339"/>
      <c r="C39" s="340"/>
      <c r="D39" s="341"/>
      <c r="E39" s="340"/>
      <c r="F39" s="340"/>
      <c r="G39" s="340"/>
      <c r="H39" s="340"/>
      <c r="I39" s="369"/>
      <c r="J39" s="340"/>
      <c r="K39" s="369"/>
      <c r="L39" s="369"/>
      <c r="M39" s="370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Z39" s="371"/>
      <c r="AA39" s="371"/>
      <c r="AB39" s="371"/>
      <c r="AC39" s="371"/>
      <c r="AD39" s="371"/>
      <c r="AE39" s="371"/>
      <c r="AF39" s="371"/>
      <c r="AG39" s="371"/>
      <c r="AH39" s="371"/>
      <c r="AI39" s="371"/>
      <c r="AJ39" s="371"/>
      <c r="AK39" s="371"/>
      <c r="AL39" s="371"/>
      <c r="AM39" s="371"/>
      <c r="AN39" s="371"/>
      <c r="AO39" s="371"/>
      <c r="AP39" s="371"/>
      <c r="AQ39" s="371"/>
      <c r="AR39" s="371"/>
      <c r="AS39" s="371"/>
      <c r="AT39" s="371"/>
      <c r="AU39" s="371"/>
      <c r="AV39" s="371"/>
      <c r="AW39" s="371"/>
      <c r="AX39" s="371"/>
      <c r="AY39" s="371"/>
      <c r="AZ39" s="371"/>
      <c r="BA39" s="371"/>
      <c r="BB39" s="371"/>
      <c r="BC39" s="371"/>
      <c r="BD39" s="371"/>
      <c r="BE39" s="371"/>
      <c r="BF39" s="371"/>
      <c r="BG39" s="371"/>
      <c r="BH39" s="371"/>
      <c r="BI39" s="371"/>
      <c r="BJ39" s="371"/>
      <c r="BK39" s="371"/>
      <c r="BL39" s="371"/>
      <c r="BM39" s="371"/>
      <c r="BN39" s="371"/>
      <c r="BO39" s="371"/>
      <c r="BP39" s="371"/>
      <c r="BQ39" s="371"/>
      <c r="BR39" s="371"/>
      <c r="BS39" s="371"/>
      <c r="BT39" s="371"/>
      <c r="BU39" s="371"/>
      <c r="BV39" s="371"/>
      <c r="BW39" s="371"/>
    </row>
    <row r="40" spans="1:75" s="312" customFormat="1" ht="15.75">
      <c r="A40" s="342" t="s">
        <v>19</v>
      </c>
      <c r="B40" s="343">
        <f ca="1">IFERROR(M40/C40,"")</f>
        <v>1.0327771627378697</v>
      </c>
      <c r="C40" s="344">
        <f t="shared" ref="C40:BR40" si="56">SUM(C8:C39)</f>
        <v>4641782.7930000005</v>
      </c>
      <c r="D40" s="344">
        <f t="shared" si="56"/>
        <v>2217339.04</v>
      </c>
      <c r="E40" s="344">
        <f t="shared" si="56"/>
        <v>1458310.2899999998</v>
      </c>
      <c r="F40" s="344">
        <f t="shared" si="56"/>
        <v>616458.68999999994</v>
      </c>
      <c r="G40" s="344">
        <f t="shared" si="56"/>
        <v>248892.11000000004</v>
      </c>
      <c r="H40" s="344">
        <f t="shared" si="56"/>
        <v>31880.213000001386</v>
      </c>
      <c r="I40" s="344">
        <f t="shared" ref="I40:K40" si="57">SUM(I8:I39)</f>
        <v>37016.450000000004</v>
      </c>
      <c r="J40" s="344">
        <f t="shared" si="56"/>
        <v>0</v>
      </c>
      <c r="K40" s="344">
        <f t="shared" si="57"/>
        <v>31886</v>
      </c>
      <c r="L40" s="344">
        <f t="shared" si="56"/>
        <v>0</v>
      </c>
      <c r="M40" s="344">
        <f t="shared" ca="1" si="56"/>
        <v>4793927.2630000049</v>
      </c>
      <c r="N40" s="344">
        <f t="shared" si="56"/>
        <v>28687.14000000013</v>
      </c>
      <c r="O40" s="344">
        <f t="shared" si="56"/>
        <v>63302.240000000224</v>
      </c>
      <c r="P40" s="344">
        <f t="shared" si="56"/>
        <v>29125.399999999907</v>
      </c>
      <c r="Q40" s="344">
        <f t="shared" si="56"/>
        <v>77687.189999999944</v>
      </c>
      <c r="R40" s="344">
        <f t="shared" si="56"/>
        <v>17680.640000000014</v>
      </c>
      <c r="S40" s="344">
        <f t="shared" si="56"/>
        <v>167287.12000000011</v>
      </c>
      <c r="T40" s="344">
        <f t="shared" si="56"/>
        <v>16273.770000000019</v>
      </c>
      <c r="U40" s="344">
        <f t="shared" si="56"/>
        <v>24451.860000000102</v>
      </c>
      <c r="V40" s="344">
        <f t="shared" si="56"/>
        <v>17718.890000000014</v>
      </c>
      <c r="W40" s="344">
        <f t="shared" si="56"/>
        <v>135524.25</v>
      </c>
      <c r="X40" s="344">
        <f t="shared" ca="1" si="56"/>
        <v>147269.90000000008</v>
      </c>
      <c r="Y40" s="344">
        <f t="shared" si="56"/>
        <v>46743.309999999939</v>
      </c>
      <c r="Z40" s="344">
        <f t="shared" si="56"/>
        <v>0</v>
      </c>
      <c r="AA40" s="344">
        <f t="shared" si="56"/>
        <v>52878.959999999963</v>
      </c>
      <c r="AB40" s="344">
        <f t="shared" si="56"/>
        <v>268183.63000000012</v>
      </c>
      <c r="AC40" s="344">
        <f t="shared" si="56"/>
        <v>29380.84600000002</v>
      </c>
      <c r="AD40" s="344">
        <f t="shared" si="56"/>
        <v>0</v>
      </c>
      <c r="AE40" s="344">
        <f t="shared" ca="1" si="56"/>
        <v>99129.969999999972</v>
      </c>
      <c r="AF40" s="344">
        <f t="shared" si="56"/>
        <v>1941.3000000000029</v>
      </c>
      <c r="AG40" s="344">
        <f t="shared" si="56"/>
        <v>0</v>
      </c>
      <c r="AH40" s="344">
        <f t="shared" si="56"/>
        <v>1982.471000000005</v>
      </c>
      <c r="AI40" s="344">
        <f t="shared" si="56"/>
        <v>83420.099999999627</v>
      </c>
      <c r="AJ40" s="344">
        <f t="shared" si="56"/>
        <v>0</v>
      </c>
      <c r="AK40" s="344">
        <f t="shared" si="56"/>
        <v>71490.700000000186</v>
      </c>
      <c r="AL40" s="344">
        <f t="shared" si="56"/>
        <v>0</v>
      </c>
      <c r="AM40" s="344">
        <f t="shared" si="56"/>
        <v>0</v>
      </c>
      <c r="AN40" s="344">
        <f t="shared" si="56"/>
        <v>0</v>
      </c>
      <c r="AO40" s="344">
        <f t="shared" si="56"/>
        <v>0</v>
      </c>
      <c r="AP40" s="344">
        <f t="shared" si="56"/>
        <v>0</v>
      </c>
      <c r="AQ40" s="344">
        <f t="shared" si="56"/>
        <v>0</v>
      </c>
      <c r="AR40" s="344">
        <f t="shared" si="56"/>
        <v>121928.91</v>
      </c>
      <c r="AS40" s="344">
        <f t="shared" si="56"/>
        <v>425734.58600000292</v>
      </c>
      <c r="AT40" s="344">
        <f t="shared" si="56"/>
        <v>59945.709999999963</v>
      </c>
      <c r="AU40" s="344">
        <f t="shared" si="56"/>
        <v>18694.709999999963</v>
      </c>
      <c r="AV40" s="344">
        <f t="shared" si="56"/>
        <v>182060.65000000037</v>
      </c>
      <c r="AW40" s="344">
        <f t="shared" si="56"/>
        <v>60122.069999999949</v>
      </c>
      <c r="AX40" s="344">
        <f t="shared" si="56"/>
        <v>37752.770000000019</v>
      </c>
      <c r="AY40" s="344">
        <f t="shared" si="56"/>
        <v>59865.449999999953</v>
      </c>
      <c r="AZ40" s="344">
        <f t="shared" si="56"/>
        <v>26759.52999999997</v>
      </c>
      <c r="BA40" s="344">
        <f t="shared" si="56"/>
        <v>275531.93000000017</v>
      </c>
      <c r="BB40" s="344">
        <f t="shared" si="56"/>
        <v>64663.699999999953</v>
      </c>
      <c r="BC40" s="344">
        <f t="shared" si="56"/>
        <v>86247.899999999907</v>
      </c>
      <c r="BD40" s="344">
        <f t="shared" si="56"/>
        <v>136908.58999999997</v>
      </c>
      <c r="BE40" s="344">
        <f t="shared" si="56"/>
        <v>92111.049999999814</v>
      </c>
      <c r="BF40" s="344">
        <f t="shared" si="56"/>
        <v>889177.24000000022</v>
      </c>
      <c r="BG40" s="344">
        <f t="shared" si="56"/>
        <v>182020.39999999991</v>
      </c>
      <c r="BH40" s="344">
        <f t="shared" si="56"/>
        <v>1259.1199999999999</v>
      </c>
      <c r="BI40" s="344">
        <f t="shared" si="56"/>
        <v>94466.899999999441</v>
      </c>
      <c r="BJ40" s="344">
        <f t="shared" si="56"/>
        <v>0</v>
      </c>
      <c r="BK40" s="344">
        <f t="shared" si="56"/>
        <v>0</v>
      </c>
      <c r="BL40" s="344">
        <f t="shared" si="56"/>
        <v>23972.680000000051</v>
      </c>
      <c r="BM40" s="344">
        <f t="shared" si="56"/>
        <v>31057.910000000149</v>
      </c>
      <c r="BN40" s="344">
        <f t="shared" si="56"/>
        <v>101711.58999999985</v>
      </c>
      <c r="BO40" s="344">
        <f t="shared" si="56"/>
        <v>72063.370000000112</v>
      </c>
      <c r="BP40" s="344">
        <f t="shared" si="56"/>
        <v>23004.021999999997</v>
      </c>
      <c r="BQ40" s="344">
        <f t="shared" si="56"/>
        <v>17873.042000001296</v>
      </c>
      <c r="BR40" s="344">
        <f t="shared" si="56"/>
        <v>122990.12999999989</v>
      </c>
      <c r="BS40" s="344">
        <f t="shared" ref="BS40:BW40" si="58">SUM(BS8:BS39)</f>
        <v>33274.85999999987</v>
      </c>
      <c r="BT40" s="344">
        <f t="shared" si="58"/>
        <v>0</v>
      </c>
      <c r="BU40" s="344">
        <f t="shared" si="58"/>
        <v>51201.90499999997</v>
      </c>
      <c r="BV40" s="344">
        <f t="shared" si="58"/>
        <v>112219.6799999997</v>
      </c>
      <c r="BW40" s="344">
        <f t="shared" si="58"/>
        <v>9147.1710000000894</v>
      </c>
    </row>
    <row r="42" spans="1:75">
      <c r="D42" s="345"/>
      <c r="E42" s="345"/>
      <c r="F42" s="345"/>
      <c r="M42" s="345"/>
      <c r="Q42" s="345"/>
      <c r="AG42" s="345"/>
      <c r="AH42" s="345"/>
      <c r="AI42" s="345"/>
      <c r="AJ42" s="345"/>
    </row>
    <row r="43" spans="1:75">
      <c r="C43" s="224"/>
      <c r="D43" s="346"/>
      <c r="G43" s="347"/>
      <c r="H43" s="347"/>
      <c r="J43" s="347"/>
      <c r="K43" s="347"/>
      <c r="M43" s="345"/>
    </row>
    <row r="44" spans="1:75">
      <c r="C44" s="345"/>
      <c r="D44" s="345"/>
      <c r="M44" s="345"/>
      <c r="N44" s="345"/>
    </row>
    <row r="45" spans="1:75">
      <c r="C45" s="348"/>
      <c r="M45" s="345"/>
      <c r="Y45" s="224"/>
    </row>
    <row r="46" spans="1:75">
      <c r="D46" s="345"/>
      <c r="M46" s="223"/>
    </row>
    <row r="47" spans="1:75">
      <c r="C47" s="348"/>
      <c r="M47" s="346"/>
    </row>
    <row r="49" spans="3:13">
      <c r="C49" s="349"/>
      <c r="M49" s="345"/>
    </row>
  </sheetData>
  <mergeCells count="6">
    <mergeCell ref="A3:C3"/>
    <mergeCell ref="A4:B4"/>
    <mergeCell ref="C6:L6"/>
    <mergeCell ref="M6:BW6"/>
    <mergeCell ref="A6:A7"/>
    <mergeCell ref="B6:B7"/>
  </mergeCells>
  <conditionalFormatting sqref="N7:AQ7">
    <cfRule type="cellIs" dxfId="5" priority="3" operator="lessThan">
      <formula>0</formula>
    </cfRule>
  </conditionalFormatting>
  <conditionalFormatting sqref="BD7:BH7">
    <cfRule type="cellIs" dxfId="4" priority="2" operator="lessThan">
      <formula>0</formula>
    </cfRule>
  </conditionalFormatting>
  <conditionalFormatting sqref="C23:BW40 C8:C22 L8:BW22">
    <cfRule type="cellIs" dxfId="3" priority="1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6" sqref="H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136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0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9">
        <v>0</v>
      </c>
      <c r="E7" s="7">
        <f>C7+1</f>
        <v>46024</v>
      </c>
      <c r="F7" s="9">
        <v>0</v>
      </c>
      <c r="G7" s="10">
        <f>IFERROR(((E7-C7)+(F7-D7)),"")</f>
        <v>1</v>
      </c>
      <c r="H7" s="11"/>
      <c r="I7" s="11"/>
      <c r="J7" s="11">
        <f t="shared" ref="J7:J36" si="0">I7-H7</f>
        <v>0</v>
      </c>
      <c r="K7" s="27">
        <f t="shared" ref="K7:K36" si="1">J7/24</f>
        <v>0</v>
      </c>
      <c r="L7" s="101"/>
    </row>
    <row r="8" spans="1:12">
      <c r="A8" s="12">
        <f>A7+1</f>
        <v>2</v>
      </c>
      <c r="B8" s="8">
        <f>B7+1</f>
        <v>46024</v>
      </c>
      <c r="C8" s="8">
        <f t="shared" ref="C8:C36" si="2">B8</f>
        <v>46024</v>
      </c>
      <c r="D8" s="9">
        <v>0</v>
      </c>
      <c r="E8" s="8">
        <f t="shared" ref="E8:E36" si="3">C8+1</f>
        <v>46025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4">A8+1</f>
        <v>3</v>
      </c>
      <c r="B9" s="8">
        <f t="shared" si="4"/>
        <v>46025</v>
      </c>
      <c r="C9" s="8">
        <f t="shared" si="2"/>
        <v>46025</v>
      </c>
      <c r="D9" s="9">
        <v>0</v>
      </c>
      <c r="E9" s="8">
        <f t="shared" si="3"/>
        <v>46026</v>
      </c>
      <c r="F9" s="9"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4"/>
        <v>4</v>
      </c>
      <c r="B10" s="8">
        <f t="shared" si="4"/>
        <v>46026</v>
      </c>
      <c r="C10" s="8">
        <f t="shared" si="2"/>
        <v>46026</v>
      </c>
      <c r="D10" s="9">
        <v>0</v>
      </c>
      <c r="E10" s="8">
        <f t="shared" si="3"/>
        <v>46027</v>
      </c>
      <c r="F10" s="9">
        <v>0</v>
      </c>
      <c r="G10" s="10">
        <f>IFERROR(((E10-C10)+(F10-D10)),"")</f>
        <v>1</v>
      </c>
      <c r="H10" s="11"/>
      <c r="I10" s="309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4"/>
        <v>5</v>
      </c>
      <c r="B11" s="8">
        <f t="shared" si="4"/>
        <v>46027</v>
      </c>
      <c r="C11" s="8">
        <f t="shared" si="2"/>
        <v>46027</v>
      </c>
      <c r="D11" s="9">
        <v>0</v>
      </c>
      <c r="E11" s="8">
        <f t="shared" si="3"/>
        <v>46028</v>
      </c>
      <c r="F11" s="9">
        <v>0</v>
      </c>
      <c r="G11" s="10">
        <f t="shared" ref="G11:G36" si="5">IFERROR(((E11-C11)+(F11-D11)),"")</f>
        <v>1</v>
      </c>
      <c r="H11" s="11"/>
      <c r="I11" s="309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4"/>
        <v>6</v>
      </c>
      <c r="B12" s="8">
        <f t="shared" si="4"/>
        <v>46028</v>
      </c>
      <c r="C12" s="8">
        <f t="shared" si="2"/>
        <v>46028</v>
      </c>
      <c r="D12" s="9">
        <v>0</v>
      </c>
      <c r="E12" s="8">
        <f t="shared" si="3"/>
        <v>46029</v>
      </c>
      <c r="F12" s="9">
        <v>0</v>
      </c>
      <c r="G12" s="10">
        <f t="shared" si="5"/>
        <v>1</v>
      </c>
      <c r="H12" s="11"/>
      <c r="I12" s="309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4"/>
        <v>7</v>
      </c>
      <c r="B13" s="8">
        <f t="shared" si="4"/>
        <v>46029</v>
      </c>
      <c r="C13" s="8">
        <f t="shared" si="2"/>
        <v>46029</v>
      </c>
      <c r="D13" s="9">
        <v>0</v>
      </c>
      <c r="E13" s="8">
        <f t="shared" si="3"/>
        <v>46030</v>
      </c>
      <c r="F13" s="9">
        <v>0</v>
      </c>
      <c r="G13" s="10">
        <f t="shared" si="5"/>
        <v>1</v>
      </c>
      <c r="H13" s="11"/>
      <c r="I13" s="309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4"/>
        <v>8</v>
      </c>
      <c r="B14" s="8">
        <f t="shared" si="4"/>
        <v>46030</v>
      </c>
      <c r="C14" s="8">
        <f t="shared" si="2"/>
        <v>46030</v>
      </c>
      <c r="D14" s="9">
        <v>0</v>
      </c>
      <c r="E14" s="8">
        <f t="shared" si="3"/>
        <v>46031</v>
      </c>
      <c r="F14" s="9">
        <v>0</v>
      </c>
      <c r="G14" s="10">
        <f t="shared" si="5"/>
        <v>1</v>
      </c>
      <c r="H14" s="11"/>
      <c r="I14" s="309"/>
      <c r="J14" s="11">
        <f t="shared" si="0"/>
        <v>0</v>
      </c>
      <c r="K14" s="27">
        <f t="shared" si="1"/>
        <v>0</v>
      </c>
      <c r="L14" s="28"/>
    </row>
    <row r="15" spans="1:12">
      <c r="A15" s="12">
        <f t="shared" si="4"/>
        <v>9</v>
      </c>
      <c r="B15" s="8">
        <f t="shared" si="4"/>
        <v>46031</v>
      </c>
      <c r="C15" s="8">
        <f t="shared" si="2"/>
        <v>46031</v>
      </c>
      <c r="D15" s="9">
        <v>0</v>
      </c>
      <c r="E15" s="8">
        <f t="shared" si="3"/>
        <v>46032</v>
      </c>
      <c r="F15" s="9">
        <v>0</v>
      </c>
      <c r="G15" s="10">
        <f t="shared" si="5"/>
        <v>1</v>
      </c>
      <c r="H15" s="11"/>
      <c r="I15" s="309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4"/>
        <v>10</v>
      </c>
      <c r="B16" s="8">
        <f t="shared" si="4"/>
        <v>46032</v>
      </c>
      <c r="C16" s="8">
        <f t="shared" si="2"/>
        <v>46032</v>
      </c>
      <c r="D16" s="9">
        <v>0</v>
      </c>
      <c r="E16" s="8">
        <f t="shared" si="3"/>
        <v>46033</v>
      </c>
      <c r="F16" s="9">
        <v>0</v>
      </c>
      <c r="G16" s="10">
        <f t="shared" si="5"/>
        <v>1</v>
      </c>
      <c r="H16" s="11"/>
      <c r="I16" s="309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4"/>
        <v>11</v>
      </c>
      <c r="B17" s="8">
        <f t="shared" si="4"/>
        <v>46033</v>
      </c>
      <c r="C17" s="8">
        <f t="shared" si="2"/>
        <v>46033</v>
      </c>
      <c r="D17" s="9">
        <v>0</v>
      </c>
      <c r="E17" s="8">
        <f t="shared" si="3"/>
        <v>46034</v>
      </c>
      <c r="F17" s="9">
        <v>0</v>
      </c>
      <c r="G17" s="10">
        <f t="shared" si="5"/>
        <v>1</v>
      </c>
      <c r="H17" s="11"/>
      <c r="I17" s="11"/>
      <c r="J17" s="11">
        <f t="shared" si="0"/>
        <v>0</v>
      </c>
      <c r="K17" s="27">
        <f t="shared" si="1"/>
        <v>0</v>
      </c>
      <c r="L17" s="28"/>
    </row>
    <row r="18" spans="1:14">
      <c r="A18" s="12">
        <f t="shared" si="4"/>
        <v>12</v>
      </c>
      <c r="B18" s="8">
        <f t="shared" si="4"/>
        <v>46034</v>
      </c>
      <c r="C18" s="8">
        <f t="shared" si="2"/>
        <v>46034</v>
      </c>
      <c r="D18" s="9">
        <v>0</v>
      </c>
      <c r="E18" s="8">
        <f t="shared" si="3"/>
        <v>46035</v>
      </c>
      <c r="F18" s="9">
        <v>0</v>
      </c>
      <c r="G18" s="10">
        <f t="shared" si="5"/>
        <v>1</v>
      </c>
      <c r="H18" s="11"/>
      <c r="J18" s="11">
        <f t="shared" si="0"/>
        <v>0</v>
      </c>
      <c r="K18" s="27">
        <f t="shared" si="1"/>
        <v>0</v>
      </c>
      <c r="L18" s="28"/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2"/>
        <v>46035</v>
      </c>
      <c r="D19" s="9">
        <v>0</v>
      </c>
      <c r="E19" s="8">
        <f t="shared" si="3"/>
        <v>46036</v>
      </c>
      <c r="F19" s="9">
        <v>0</v>
      </c>
      <c r="G19" s="10">
        <f t="shared" si="5"/>
        <v>1</v>
      </c>
      <c r="H19" s="11"/>
      <c r="J19" s="11">
        <f t="shared" si="0"/>
        <v>0</v>
      </c>
      <c r="K19" s="27">
        <f t="shared" si="1"/>
        <v>0</v>
      </c>
      <c r="L19" s="28"/>
    </row>
    <row r="20" spans="1:14">
      <c r="A20" s="12">
        <f t="shared" si="4"/>
        <v>14</v>
      </c>
      <c r="B20" s="8">
        <f t="shared" si="4"/>
        <v>46036</v>
      </c>
      <c r="C20" s="8">
        <f t="shared" si="2"/>
        <v>46036</v>
      </c>
      <c r="D20" s="9">
        <v>0</v>
      </c>
      <c r="E20" s="8">
        <f t="shared" si="3"/>
        <v>46037</v>
      </c>
      <c r="F20" s="9">
        <v>0</v>
      </c>
      <c r="G20" s="10">
        <f t="shared" si="5"/>
        <v>1</v>
      </c>
      <c r="H20" s="11"/>
      <c r="I20" s="11"/>
      <c r="J20" s="11">
        <f t="shared" si="0"/>
        <v>0</v>
      </c>
      <c r="K20" s="27">
        <f t="shared" si="1"/>
        <v>0</v>
      </c>
      <c r="L20" s="105"/>
    </row>
    <row r="21" spans="1:14">
      <c r="A21" s="12">
        <f t="shared" si="4"/>
        <v>15</v>
      </c>
      <c r="B21" s="8">
        <f t="shared" si="4"/>
        <v>46037</v>
      </c>
      <c r="C21" s="8">
        <f t="shared" si="2"/>
        <v>46037</v>
      </c>
      <c r="D21" s="9">
        <v>0</v>
      </c>
      <c r="E21" s="8">
        <f t="shared" si="3"/>
        <v>46038</v>
      </c>
      <c r="F21" s="9">
        <v>0</v>
      </c>
      <c r="G21" s="10">
        <f t="shared" si="5"/>
        <v>1</v>
      </c>
      <c r="H21" s="11"/>
      <c r="I21" s="11"/>
      <c r="J21" s="11">
        <f t="shared" si="0"/>
        <v>0</v>
      </c>
      <c r="K21" s="27">
        <f t="shared" si="1"/>
        <v>0</v>
      </c>
      <c r="L21" s="105"/>
    </row>
    <row r="22" spans="1:14">
      <c r="A22" s="12">
        <f t="shared" si="4"/>
        <v>16</v>
      </c>
      <c r="B22" s="8">
        <f t="shared" si="4"/>
        <v>46038</v>
      </c>
      <c r="C22" s="8">
        <f t="shared" si="2"/>
        <v>46038</v>
      </c>
      <c r="D22" s="9">
        <v>0</v>
      </c>
      <c r="E22" s="8">
        <f t="shared" si="3"/>
        <v>46039</v>
      </c>
      <c r="F22" s="9">
        <v>0</v>
      </c>
      <c r="G22" s="10">
        <f t="shared" si="5"/>
        <v>1</v>
      </c>
      <c r="H22" s="11"/>
      <c r="J22" s="11">
        <f t="shared" si="0"/>
        <v>0</v>
      </c>
      <c r="K22" s="27">
        <f t="shared" si="1"/>
        <v>0</v>
      </c>
      <c r="L22" s="105"/>
    </row>
    <row r="23" spans="1:14">
      <c r="A23" s="12">
        <f t="shared" si="4"/>
        <v>17</v>
      </c>
      <c r="B23" s="8">
        <f t="shared" si="4"/>
        <v>46039</v>
      </c>
      <c r="C23" s="8">
        <f t="shared" si="2"/>
        <v>46039</v>
      </c>
      <c r="D23" s="9">
        <v>0</v>
      </c>
      <c r="E23" s="8">
        <f t="shared" si="3"/>
        <v>46040</v>
      </c>
      <c r="F23" s="9">
        <v>0</v>
      </c>
      <c r="G23" s="10">
        <f t="shared" si="5"/>
        <v>1</v>
      </c>
      <c r="H23" s="11"/>
      <c r="J23" s="11">
        <f t="shared" si="0"/>
        <v>0</v>
      </c>
      <c r="K23" s="27">
        <f t="shared" si="1"/>
        <v>0</v>
      </c>
      <c r="L23" s="105"/>
    </row>
    <row r="24" spans="1:14">
      <c r="A24" s="12">
        <f t="shared" si="4"/>
        <v>18</v>
      </c>
      <c r="B24" s="8">
        <f t="shared" si="4"/>
        <v>46040</v>
      </c>
      <c r="C24" s="8">
        <f t="shared" si="2"/>
        <v>46040</v>
      </c>
      <c r="D24" s="9">
        <v>0</v>
      </c>
      <c r="E24" s="8">
        <f t="shared" si="3"/>
        <v>46041</v>
      </c>
      <c r="F24" s="9">
        <v>0</v>
      </c>
      <c r="G24" s="10">
        <f t="shared" si="5"/>
        <v>1</v>
      </c>
      <c r="H24" s="11"/>
      <c r="J24" s="11">
        <f t="shared" si="0"/>
        <v>0</v>
      </c>
      <c r="K24" s="27">
        <f t="shared" si="1"/>
        <v>0</v>
      </c>
      <c r="L24" s="105"/>
    </row>
    <row r="25" spans="1:14">
      <c r="A25" s="12">
        <f t="shared" ref="A25:B36" si="6">A24+1</f>
        <v>19</v>
      </c>
      <c r="B25" s="8">
        <f t="shared" si="6"/>
        <v>46041</v>
      </c>
      <c r="C25" s="8">
        <f t="shared" si="2"/>
        <v>46041</v>
      </c>
      <c r="D25" s="9">
        <v>0</v>
      </c>
      <c r="E25" s="8">
        <f t="shared" si="3"/>
        <v>46042</v>
      </c>
      <c r="F25" s="9">
        <v>0</v>
      </c>
      <c r="G25" s="10">
        <f t="shared" si="5"/>
        <v>1</v>
      </c>
      <c r="H25" s="11"/>
      <c r="I25" s="11"/>
      <c r="J25" s="11">
        <f t="shared" si="0"/>
        <v>0</v>
      </c>
      <c r="K25" s="27">
        <f t="shared" si="1"/>
        <v>0</v>
      </c>
      <c r="L25" s="105"/>
    </row>
    <row r="26" spans="1:14">
      <c r="A26" s="12">
        <f t="shared" si="6"/>
        <v>20</v>
      </c>
      <c r="B26" s="8">
        <f t="shared" si="6"/>
        <v>46042</v>
      </c>
      <c r="C26" s="8">
        <f t="shared" si="2"/>
        <v>46042</v>
      </c>
      <c r="D26" s="9">
        <v>0</v>
      </c>
      <c r="E26" s="8">
        <f t="shared" si="3"/>
        <v>46043</v>
      </c>
      <c r="F26" s="9">
        <v>0</v>
      </c>
      <c r="G26" s="10">
        <f t="shared" si="5"/>
        <v>1</v>
      </c>
      <c r="H26" s="11"/>
      <c r="I26" s="11"/>
      <c r="J26" s="11">
        <f t="shared" si="0"/>
        <v>0</v>
      </c>
      <c r="K26" s="27">
        <f t="shared" si="1"/>
        <v>0</v>
      </c>
      <c r="L26" s="105"/>
    </row>
    <row r="27" spans="1:14">
      <c r="A27" s="12">
        <f t="shared" si="6"/>
        <v>21</v>
      </c>
      <c r="B27" s="8">
        <f t="shared" si="6"/>
        <v>46043</v>
      </c>
      <c r="C27" s="8">
        <f t="shared" si="2"/>
        <v>46043</v>
      </c>
      <c r="D27" s="9">
        <v>0</v>
      </c>
      <c r="E27" s="8">
        <f t="shared" si="3"/>
        <v>46044</v>
      </c>
      <c r="F27" s="9">
        <v>0</v>
      </c>
      <c r="G27" s="10">
        <f t="shared" si="5"/>
        <v>1</v>
      </c>
      <c r="H27" s="11"/>
      <c r="I27" s="11"/>
      <c r="J27" s="11">
        <f t="shared" si="0"/>
        <v>0</v>
      </c>
      <c r="K27" s="27">
        <f t="shared" si="1"/>
        <v>0</v>
      </c>
      <c r="L27" s="105"/>
    </row>
    <row r="28" spans="1:14">
      <c r="A28" s="12">
        <f t="shared" si="6"/>
        <v>22</v>
      </c>
      <c r="B28" s="8">
        <f t="shared" si="6"/>
        <v>46044</v>
      </c>
      <c r="C28" s="8">
        <f t="shared" si="2"/>
        <v>46044</v>
      </c>
      <c r="D28" s="9">
        <v>0</v>
      </c>
      <c r="E28" s="8">
        <f t="shared" si="3"/>
        <v>46045</v>
      </c>
      <c r="F28" s="9">
        <v>0</v>
      </c>
      <c r="G28" s="10">
        <f t="shared" si="5"/>
        <v>1</v>
      </c>
      <c r="H28" s="11"/>
      <c r="J28" s="11">
        <f t="shared" si="0"/>
        <v>0</v>
      </c>
      <c r="K28" s="27">
        <f t="shared" si="1"/>
        <v>0</v>
      </c>
      <c r="L28" s="105"/>
    </row>
    <row r="29" spans="1:14">
      <c r="A29" s="12">
        <f t="shared" si="6"/>
        <v>23</v>
      </c>
      <c r="B29" s="8">
        <f t="shared" si="6"/>
        <v>46045</v>
      </c>
      <c r="C29" s="8">
        <f t="shared" si="2"/>
        <v>46045</v>
      </c>
      <c r="D29" s="9">
        <v>0</v>
      </c>
      <c r="E29" s="8">
        <f t="shared" si="3"/>
        <v>46046</v>
      </c>
      <c r="F29" s="9">
        <v>0</v>
      </c>
      <c r="G29" s="10">
        <f t="shared" si="5"/>
        <v>1</v>
      </c>
      <c r="H29" s="11"/>
      <c r="I29" s="11"/>
      <c r="J29" s="11">
        <f t="shared" si="0"/>
        <v>0</v>
      </c>
      <c r="K29" s="27">
        <f t="shared" si="1"/>
        <v>0</v>
      </c>
      <c r="L29" s="105"/>
    </row>
    <row r="30" spans="1:14">
      <c r="A30" s="12">
        <f t="shared" si="6"/>
        <v>24</v>
      </c>
      <c r="B30" s="8">
        <f t="shared" si="6"/>
        <v>46046</v>
      </c>
      <c r="C30" s="8">
        <f t="shared" si="2"/>
        <v>46046</v>
      </c>
      <c r="D30" s="9">
        <v>0</v>
      </c>
      <c r="E30" s="8">
        <f t="shared" si="3"/>
        <v>46047</v>
      </c>
      <c r="F30" s="9">
        <v>0</v>
      </c>
      <c r="G30" s="10">
        <f t="shared" si="5"/>
        <v>1</v>
      </c>
      <c r="H30" s="11"/>
      <c r="I30" s="11"/>
      <c r="J30" s="11">
        <f t="shared" si="0"/>
        <v>0</v>
      </c>
      <c r="K30" s="27">
        <f t="shared" si="1"/>
        <v>0</v>
      </c>
      <c r="L30" s="105"/>
    </row>
    <row r="31" spans="1:14">
      <c r="A31" s="12">
        <f t="shared" si="6"/>
        <v>25</v>
      </c>
      <c r="B31" s="8">
        <f t="shared" si="6"/>
        <v>46047</v>
      </c>
      <c r="C31" s="8">
        <f t="shared" si="2"/>
        <v>46047</v>
      </c>
      <c r="D31" s="9">
        <v>0</v>
      </c>
      <c r="E31" s="8">
        <f t="shared" si="3"/>
        <v>46048</v>
      </c>
      <c r="F31" s="9">
        <v>0</v>
      </c>
      <c r="G31" s="10">
        <f t="shared" si="5"/>
        <v>1</v>
      </c>
      <c r="H31" s="11"/>
      <c r="I31" s="11"/>
      <c r="J31" s="11">
        <f t="shared" si="0"/>
        <v>0</v>
      </c>
      <c r="K31" s="27">
        <f t="shared" si="1"/>
        <v>0</v>
      </c>
      <c r="L31" s="105"/>
    </row>
    <row r="32" spans="1:14">
      <c r="A32" s="12">
        <f t="shared" si="6"/>
        <v>26</v>
      </c>
      <c r="B32" s="8">
        <f t="shared" si="6"/>
        <v>46048</v>
      </c>
      <c r="C32" s="8">
        <f t="shared" si="2"/>
        <v>46048</v>
      </c>
      <c r="D32" s="9">
        <v>0</v>
      </c>
      <c r="E32" s="8">
        <f t="shared" si="3"/>
        <v>46049</v>
      </c>
      <c r="F32" s="9">
        <v>0</v>
      </c>
      <c r="G32" s="10">
        <f t="shared" si="5"/>
        <v>1</v>
      </c>
      <c r="H32" s="11"/>
      <c r="I32" s="11"/>
      <c r="J32" s="11">
        <f t="shared" si="0"/>
        <v>0</v>
      </c>
      <c r="K32" s="27">
        <f t="shared" si="1"/>
        <v>0</v>
      </c>
      <c r="L32" s="105"/>
    </row>
    <row r="33" spans="1:12">
      <c r="A33" s="12">
        <f t="shared" si="6"/>
        <v>27</v>
      </c>
      <c r="B33" s="8">
        <f t="shared" si="6"/>
        <v>46049</v>
      </c>
      <c r="C33" s="8">
        <f t="shared" si="2"/>
        <v>46049</v>
      </c>
      <c r="D33" s="9">
        <v>0</v>
      </c>
      <c r="E33" s="8">
        <f t="shared" si="3"/>
        <v>46050</v>
      </c>
      <c r="F33" s="9">
        <v>0</v>
      </c>
      <c r="G33" s="10">
        <f t="shared" si="5"/>
        <v>1</v>
      </c>
      <c r="H33" s="11"/>
      <c r="I33" s="11"/>
      <c r="J33" s="11">
        <f t="shared" si="0"/>
        <v>0</v>
      </c>
      <c r="K33" s="27">
        <f t="shared" si="1"/>
        <v>0</v>
      </c>
      <c r="L33" s="105"/>
    </row>
    <row r="34" spans="1:12">
      <c r="A34" s="12">
        <f t="shared" si="6"/>
        <v>28</v>
      </c>
      <c r="B34" s="8">
        <f t="shared" si="6"/>
        <v>46050</v>
      </c>
      <c r="C34" s="8">
        <f t="shared" si="2"/>
        <v>46050</v>
      </c>
      <c r="D34" s="9">
        <v>0</v>
      </c>
      <c r="E34" s="8">
        <f t="shared" si="3"/>
        <v>46051</v>
      </c>
      <c r="F34" s="9">
        <v>0</v>
      </c>
      <c r="G34" s="10">
        <f t="shared" si="5"/>
        <v>1</v>
      </c>
      <c r="H34" s="11"/>
      <c r="I34" s="11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si="6"/>
        <v>29</v>
      </c>
      <c r="B35" s="8">
        <f t="shared" si="6"/>
        <v>46051</v>
      </c>
      <c r="C35" s="8">
        <f t="shared" si="2"/>
        <v>46051</v>
      </c>
      <c r="D35" s="9">
        <v>0</v>
      </c>
      <c r="E35" s="8">
        <f t="shared" si="3"/>
        <v>46052</v>
      </c>
      <c r="F35" s="9">
        <v>0</v>
      </c>
      <c r="G35" s="10">
        <f t="shared" si="5"/>
        <v>1</v>
      </c>
      <c r="H35" s="11"/>
      <c r="I35" s="11"/>
      <c r="J35" s="11">
        <f t="shared" si="0"/>
        <v>0</v>
      </c>
      <c r="K35" s="27">
        <f t="shared" si="1"/>
        <v>0</v>
      </c>
      <c r="L35" s="28"/>
    </row>
    <row r="36" spans="1:12">
      <c r="A36" s="12">
        <f t="shared" si="6"/>
        <v>30</v>
      </c>
      <c r="B36" s="8">
        <f t="shared" si="6"/>
        <v>46052</v>
      </c>
      <c r="C36" s="8">
        <f t="shared" si="2"/>
        <v>46052</v>
      </c>
      <c r="D36" s="9">
        <v>0</v>
      </c>
      <c r="E36" s="8">
        <f t="shared" si="3"/>
        <v>46053</v>
      </c>
      <c r="F36" s="9">
        <v>0</v>
      </c>
      <c r="G36" s="10">
        <f t="shared" si="5"/>
        <v>1</v>
      </c>
      <c r="H36" s="11"/>
      <c r="I36" s="11"/>
      <c r="J36" s="11">
        <f t="shared" si="0"/>
        <v>0</v>
      </c>
      <c r="K36" s="27">
        <f t="shared" si="1"/>
        <v>0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>
      <pane ySplit="6" topLeftCell="A13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2"/>
      <c r="C1" s="3" t="s">
        <v>135</v>
      </c>
      <c r="D1" s="2"/>
      <c r="E1" s="2"/>
      <c r="F1" s="2"/>
    </row>
    <row r="2" spans="1:15">
      <c r="B2" s="2"/>
      <c r="C2" s="3" t="s">
        <v>153</v>
      </c>
      <c r="D2" s="2"/>
      <c r="E2" s="2"/>
      <c r="F2" s="2"/>
      <c r="L2" s="25" t="s">
        <v>137</v>
      </c>
    </row>
    <row r="3" spans="1:15">
      <c r="B3" s="2"/>
      <c r="C3" s="3" t="str">
        <f>SCI!C3</f>
        <v>Bulan Januari 2026</v>
      </c>
      <c r="D3" s="2"/>
      <c r="E3" s="2"/>
      <c r="F3" s="2"/>
    </row>
    <row r="4" spans="1:15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MAX(K7:K39)</f>
        <v>54.976666666664336</v>
      </c>
    </row>
    <row r="5" spans="1:15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5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5">
      <c r="A7" s="6">
        <v>1</v>
      </c>
      <c r="B7" s="7">
        <f>C4</f>
        <v>46023</v>
      </c>
      <c r="C7" s="7">
        <f>C4</f>
        <v>46023</v>
      </c>
      <c r="D7" s="291">
        <v>0</v>
      </c>
      <c r="E7" s="7">
        <f>C7+1</f>
        <v>46024</v>
      </c>
      <c r="F7" s="291">
        <v>0</v>
      </c>
      <c r="G7" s="10">
        <f>IFERROR(((E7-C7)+(F7-D7)),"")</f>
        <v>1</v>
      </c>
      <c r="H7" s="11">
        <v>1493904.92</v>
      </c>
      <c r="I7" s="11">
        <v>1493904.92</v>
      </c>
      <c r="J7" s="11">
        <f t="shared" ref="J7:J32" si="0">I7-H7</f>
        <v>0</v>
      </c>
      <c r="K7" s="27">
        <f t="shared" ref="K7:K33" si="1">J7/24</f>
        <v>0</v>
      </c>
      <c r="L7" s="632" t="s">
        <v>161</v>
      </c>
    </row>
    <row r="8" spans="1:15">
      <c r="A8" s="12">
        <f>A7+1</f>
        <v>2</v>
      </c>
      <c r="B8" s="8">
        <f>B7+1</f>
        <v>46024</v>
      </c>
      <c r="C8" s="8">
        <f t="shared" ref="C8:C13" si="2">B8</f>
        <v>46024</v>
      </c>
      <c r="D8" s="9">
        <f>D7</f>
        <v>0</v>
      </c>
      <c r="E8" s="8">
        <f>C8+1</f>
        <v>46025</v>
      </c>
      <c r="F8" s="9">
        <v>0</v>
      </c>
      <c r="G8" s="10">
        <f>IFERROR(((E8-C8)+(F8-D8)),"")</f>
        <v>1</v>
      </c>
      <c r="H8" s="11">
        <f t="shared" ref="H8:H37" si="3">I7</f>
        <v>1493904.92</v>
      </c>
      <c r="I8" s="11">
        <v>1493904.92</v>
      </c>
      <c r="J8" s="11">
        <f t="shared" si="0"/>
        <v>0</v>
      </c>
      <c r="K8" s="27">
        <f t="shared" si="1"/>
        <v>0</v>
      </c>
      <c r="L8" s="633" t="s">
        <v>161</v>
      </c>
    </row>
    <row r="9" spans="1:15">
      <c r="A9" s="12">
        <f t="shared" ref="A9:B24" si="4">A8+1</f>
        <v>3</v>
      </c>
      <c r="B9" s="8">
        <f t="shared" si="4"/>
        <v>46025</v>
      </c>
      <c r="C9" s="8">
        <f t="shared" si="2"/>
        <v>46025</v>
      </c>
      <c r="D9" s="9">
        <f t="shared" ref="D9:D37" si="5">D8</f>
        <v>0</v>
      </c>
      <c r="E9" s="8">
        <f t="shared" ref="E9:E19" si="6">C9+1</f>
        <v>46026</v>
      </c>
      <c r="F9" s="9">
        <f t="shared" ref="F9:F37" si="7">F8</f>
        <v>0</v>
      </c>
      <c r="G9" s="10">
        <f>IFERROR(((E9-C9)+(F9-D9)),"")</f>
        <v>1</v>
      </c>
      <c r="H9" s="11">
        <f t="shared" si="3"/>
        <v>1493904.92</v>
      </c>
      <c r="I9" s="11">
        <v>1494625.2</v>
      </c>
      <c r="J9" s="11">
        <f t="shared" ref="J9" si="8">I9-H9</f>
        <v>720.28000000002794</v>
      </c>
      <c r="K9" s="27">
        <f t="shared" ref="K9" si="9">J9/24</f>
        <v>30.011666666667832</v>
      </c>
      <c r="L9" s="633"/>
      <c r="O9" s="104"/>
    </row>
    <row r="10" spans="1:15">
      <c r="A10" s="12">
        <f t="shared" si="4"/>
        <v>4</v>
      </c>
      <c r="B10" s="8">
        <f t="shared" si="4"/>
        <v>46026</v>
      </c>
      <c r="C10" s="8">
        <f t="shared" si="2"/>
        <v>46026</v>
      </c>
      <c r="D10" s="9">
        <f t="shared" si="5"/>
        <v>0</v>
      </c>
      <c r="E10" s="8">
        <f t="shared" si="6"/>
        <v>46027</v>
      </c>
      <c r="F10" s="9">
        <f t="shared" si="7"/>
        <v>0</v>
      </c>
      <c r="G10" s="10">
        <f>IFERROR(((E10-C10)+(F10-D10)),"")</f>
        <v>1</v>
      </c>
      <c r="H10" s="11">
        <f t="shared" si="3"/>
        <v>1494625.2</v>
      </c>
      <c r="I10" s="11">
        <v>1495478.38</v>
      </c>
      <c r="J10" s="11">
        <f t="shared" ref="J10" si="10">I10-H10</f>
        <v>853.17999999993481</v>
      </c>
      <c r="K10" s="27">
        <f t="shared" ref="K10" si="11">J10/24</f>
        <v>35.54916666666395</v>
      </c>
      <c r="L10" s="105"/>
    </row>
    <row r="11" spans="1:15">
      <c r="A11" s="12">
        <f t="shared" si="4"/>
        <v>5</v>
      </c>
      <c r="B11" s="8">
        <f t="shared" si="4"/>
        <v>46027</v>
      </c>
      <c r="C11" s="8">
        <f t="shared" si="2"/>
        <v>46027</v>
      </c>
      <c r="D11" s="9">
        <f t="shared" si="5"/>
        <v>0</v>
      </c>
      <c r="E11" s="8">
        <f t="shared" si="6"/>
        <v>46028</v>
      </c>
      <c r="F11" s="9">
        <f t="shared" si="7"/>
        <v>0</v>
      </c>
      <c r="G11" s="10">
        <f t="shared" ref="G11:G34" si="12">IFERROR(((E11-C11)+(F11-D11)),"")</f>
        <v>1</v>
      </c>
      <c r="H11" s="11">
        <f t="shared" si="3"/>
        <v>1495478.38</v>
      </c>
      <c r="I11" s="11">
        <v>1496414.41</v>
      </c>
      <c r="J11" s="11">
        <f t="shared" ref="J11" si="13">I11-H11</f>
        <v>936.03000000002794</v>
      </c>
      <c r="K11" s="27">
        <f t="shared" ref="K11" si="14">J11/24</f>
        <v>39.001250000001164</v>
      </c>
      <c r="L11" s="105"/>
    </row>
    <row r="12" spans="1:15">
      <c r="A12" s="12">
        <f t="shared" si="4"/>
        <v>6</v>
      </c>
      <c r="B12" s="8">
        <f t="shared" si="4"/>
        <v>46028</v>
      </c>
      <c r="C12" s="8">
        <f t="shared" si="2"/>
        <v>46028</v>
      </c>
      <c r="D12" s="9">
        <f t="shared" si="5"/>
        <v>0</v>
      </c>
      <c r="E12" s="8">
        <f t="shared" si="6"/>
        <v>46029</v>
      </c>
      <c r="F12" s="9">
        <f t="shared" si="7"/>
        <v>0</v>
      </c>
      <c r="G12" s="10">
        <f t="shared" si="12"/>
        <v>1</v>
      </c>
      <c r="H12" s="11">
        <f t="shared" si="3"/>
        <v>1496414.41</v>
      </c>
      <c r="I12" s="11">
        <v>1497492.84</v>
      </c>
      <c r="J12" s="11">
        <f t="shared" si="0"/>
        <v>1078.4300000001676</v>
      </c>
      <c r="K12" s="27">
        <f t="shared" si="1"/>
        <v>44.934583333340321</v>
      </c>
      <c r="L12" s="105"/>
    </row>
    <row r="13" spans="1:15">
      <c r="A13" s="12">
        <f t="shared" si="4"/>
        <v>7</v>
      </c>
      <c r="B13" s="8">
        <f t="shared" si="4"/>
        <v>46029</v>
      </c>
      <c r="C13" s="8">
        <f t="shared" si="2"/>
        <v>46029</v>
      </c>
      <c r="D13" s="9">
        <f t="shared" si="5"/>
        <v>0</v>
      </c>
      <c r="E13" s="8">
        <f t="shared" si="6"/>
        <v>46030</v>
      </c>
      <c r="F13" s="9">
        <f t="shared" si="7"/>
        <v>0</v>
      </c>
      <c r="G13" s="10">
        <f t="shared" si="12"/>
        <v>1</v>
      </c>
      <c r="H13" s="11">
        <f t="shared" si="3"/>
        <v>1497492.84</v>
      </c>
      <c r="I13" s="11">
        <v>1498338.2</v>
      </c>
      <c r="J13" s="11">
        <f t="shared" si="0"/>
        <v>845.35999999986961</v>
      </c>
      <c r="K13" s="27">
        <f t="shared" si="1"/>
        <v>35.223333333327901</v>
      </c>
      <c r="L13" s="28"/>
    </row>
    <row r="14" spans="1:15">
      <c r="A14" s="12">
        <f t="shared" si="4"/>
        <v>8</v>
      </c>
      <c r="B14" s="8">
        <f t="shared" si="4"/>
        <v>46030</v>
      </c>
      <c r="C14" s="8">
        <f t="shared" ref="C14:C31" si="15">B14</f>
        <v>46030</v>
      </c>
      <c r="D14" s="9">
        <f t="shared" si="5"/>
        <v>0</v>
      </c>
      <c r="E14" s="8">
        <f t="shared" si="6"/>
        <v>46031</v>
      </c>
      <c r="F14" s="9">
        <f t="shared" si="7"/>
        <v>0</v>
      </c>
      <c r="G14" s="10">
        <f t="shared" si="12"/>
        <v>1</v>
      </c>
      <c r="H14" s="11">
        <f t="shared" si="3"/>
        <v>1498338.2</v>
      </c>
      <c r="I14" s="11">
        <v>1498808.73</v>
      </c>
      <c r="J14" s="11">
        <f t="shared" si="0"/>
        <v>470.53000000002794</v>
      </c>
      <c r="K14" s="27">
        <f t="shared" si="1"/>
        <v>19.605416666667832</v>
      </c>
      <c r="L14" s="28"/>
    </row>
    <row r="15" spans="1:15">
      <c r="A15" s="12">
        <f t="shared" si="4"/>
        <v>9</v>
      </c>
      <c r="B15" s="8">
        <f t="shared" si="4"/>
        <v>46031</v>
      </c>
      <c r="C15" s="8">
        <f t="shared" si="15"/>
        <v>46031</v>
      </c>
      <c r="D15" s="9">
        <f t="shared" si="5"/>
        <v>0</v>
      </c>
      <c r="E15" s="8">
        <f t="shared" si="6"/>
        <v>46032</v>
      </c>
      <c r="F15" s="9">
        <f t="shared" si="7"/>
        <v>0</v>
      </c>
      <c r="G15" s="10">
        <f t="shared" si="12"/>
        <v>1</v>
      </c>
      <c r="H15" s="11">
        <f t="shared" si="3"/>
        <v>1498808.73</v>
      </c>
      <c r="I15" s="11">
        <v>1499720.13</v>
      </c>
      <c r="J15" s="11">
        <f t="shared" ref="J15" si="16">I15-H15</f>
        <v>911.39999999990687</v>
      </c>
      <c r="K15" s="27">
        <f t="shared" ref="K15" si="17">J15/24</f>
        <v>37.974999999996122</v>
      </c>
      <c r="L15" s="28"/>
    </row>
    <row r="16" spans="1:15">
      <c r="A16" s="12">
        <f t="shared" si="4"/>
        <v>10</v>
      </c>
      <c r="B16" s="8">
        <f t="shared" si="4"/>
        <v>46032</v>
      </c>
      <c r="C16" s="8">
        <f t="shared" si="15"/>
        <v>46032</v>
      </c>
      <c r="D16" s="9">
        <f t="shared" si="5"/>
        <v>0</v>
      </c>
      <c r="E16" s="8">
        <f t="shared" si="6"/>
        <v>46033</v>
      </c>
      <c r="F16" s="9">
        <f t="shared" si="7"/>
        <v>0</v>
      </c>
      <c r="G16" s="10">
        <f t="shared" si="12"/>
        <v>1</v>
      </c>
      <c r="H16" s="11">
        <f t="shared" si="3"/>
        <v>1499720.13</v>
      </c>
      <c r="I16" s="11">
        <v>1500714.47</v>
      </c>
      <c r="J16" s="11">
        <f t="shared" ref="J16" si="18">I16-H16</f>
        <v>994.34000000008382</v>
      </c>
      <c r="K16" s="27">
        <f t="shared" ref="K16" si="19">J16/24</f>
        <v>41.430833333336828</v>
      </c>
      <c r="L16" s="28"/>
    </row>
    <row r="17" spans="1:14">
      <c r="A17" s="12">
        <f t="shared" si="4"/>
        <v>11</v>
      </c>
      <c r="B17" s="8">
        <f t="shared" si="4"/>
        <v>46033</v>
      </c>
      <c r="C17" s="8">
        <f t="shared" si="15"/>
        <v>46033</v>
      </c>
      <c r="D17" s="9">
        <f t="shared" si="5"/>
        <v>0</v>
      </c>
      <c r="E17" s="8">
        <f t="shared" si="6"/>
        <v>46034</v>
      </c>
      <c r="F17" s="9">
        <f t="shared" si="7"/>
        <v>0</v>
      </c>
      <c r="G17" s="10">
        <f t="shared" si="12"/>
        <v>1</v>
      </c>
      <c r="H17" s="11">
        <f t="shared" si="3"/>
        <v>1500714.47</v>
      </c>
      <c r="I17" s="11">
        <v>1501793.73</v>
      </c>
      <c r="J17" s="11">
        <f t="shared" ref="J17" si="20">I17-H17</f>
        <v>1079.2600000000093</v>
      </c>
      <c r="K17" s="27">
        <f t="shared" ref="K17" si="21">J17/24</f>
        <v>44.969166666667057</v>
      </c>
      <c r="L17" s="28"/>
    </row>
    <row r="18" spans="1:14">
      <c r="A18" s="12">
        <f t="shared" si="4"/>
        <v>12</v>
      </c>
      <c r="B18" s="8">
        <f t="shared" si="4"/>
        <v>46034</v>
      </c>
      <c r="C18" s="8">
        <f t="shared" si="15"/>
        <v>46034</v>
      </c>
      <c r="D18" s="9">
        <f t="shared" si="5"/>
        <v>0</v>
      </c>
      <c r="E18" s="8">
        <f t="shared" si="6"/>
        <v>46035</v>
      </c>
      <c r="F18" s="9">
        <f t="shared" si="7"/>
        <v>0</v>
      </c>
      <c r="G18" s="10">
        <f t="shared" si="12"/>
        <v>1</v>
      </c>
      <c r="H18" s="11">
        <f t="shared" si="3"/>
        <v>1501793.73</v>
      </c>
      <c r="I18" s="11">
        <v>1502765.28</v>
      </c>
      <c r="J18" s="11">
        <f t="shared" ref="J18:J19" si="22">I18-H18</f>
        <v>971.55000000004657</v>
      </c>
      <c r="K18" s="27">
        <f t="shared" ref="K18" si="23">J18/24</f>
        <v>40.481250000001943</v>
      </c>
      <c r="L18" s="28"/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15"/>
        <v>46035</v>
      </c>
      <c r="D19" s="9">
        <f t="shared" si="5"/>
        <v>0</v>
      </c>
      <c r="E19" s="8">
        <f t="shared" si="6"/>
        <v>46036</v>
      </c>
      <c r="F19" s="9">
        <f t="shared" si="7"/>
        <v>0</v>
      </c>
      <c r="G19" s="10">
        <f t="shared" si="12"/>
        <v>1</v>
      </c>
      <c r="H19" s="11">
        <f t="shared" si="3"/>
        <v>1502765.28</v>
      </c>
      <c r="I19" s="247">
        <v>1503705.57</v>
      </c>
      <c r="J19" s="11">
        <f t="shared" si="22"/>
        <v>940.29000000003725</v>
      </c>
      <c r="K19" s="27">
        <f t="shared" si="1"/>
        <v>39.17875000000155</v>
      </c>
      <c r="L19" s="28"/>
    </row>
    <row r="20" spans="1:14">
      <c r="A20" s="12">
        <f t="shared" si="4"/>
        <v>14</v>
      </c>
      <c r="B20" s="8">
        <f t="shared" si="4"/>
        <v>46036</v>
      </c>
      <c r="C20" s="8">
        <f t="shared" si="15"/>
        <v>46036</v>
      </c>
      <c r="D20" s="9">
        <f t="shared" si="5"/>
        <v>0</v>
      </c>
      <c r="E20" s="8">
        <f t="shared" ref="E20:E34" si="24">C20+1</f>
        <v>46037</v>
      </c>
      <c r="F20" s="9">
        <f t="shared" si="7"/>
        <v>0</v>
      </c>
      <c r="G20" s="10">
        <f t="shared" si="12"/>
        <v>1</v>
      </c>
      <c r="H20" s="11">
        <f t="shared" si="3"/>
        <v>1503705.57</v>
      </c>
      <c r="I20" s="247">
        <v>1504815.68</v>
      </c>
      <c r="J20" s="11">
        <f t="shared" ref="J20" si="25">I20-H20</f>
        <v>1110.1099999998696</v>
      </c>
      <c r="K20" s="27">
        <f t="shared" ref="K20" si="26">J20/24</f>
        <v>46.254583333327901</v>
      </c>
      <c r="L20" s="28"/>
    </row>
    <row r="21" spans="1:14">
      <c r="A21" s="12">
        <f t="shared" si="4"/>
        <v>15</v>
      </c>
      <c r="B21" s="8">
        <f t="shared" si="4"/>
        <v>46037</v>
      </c>
      <c r="C21" s="8">
        <f t="shared" si="15"/>
        <v>46037</v>
      </c>
      <c r="D21" s="9">
        <f t="shared" si="5"/>
        <v>0</v>
      </c>
      <c r="E21" s="8">
        <f t="shared" si="24"/>
        <v>46038</v>
      </c>
      <c r="F21" s="9">
        <f t="shared" si="7"/>
        <v>0</v>
      </c>
      <c r="G21" s="10">
        <f t="shared" si="12"/>
        <v>1</v>
      </c>
      <c r="H21" s="11">
        <f t="shared" si="3"/>
        <v>1504815.68</v>
      </c>
      <c r="I21" s="11">
        <v>1505732.32</v>
      </c>
      <c r="J21" s="11">
        <f t="shared" ref="J21" si="27">I21-H21</f>
        <v>916.64000000013039</v>
      </c>
      <c r="K21" s="27">
        <f t="shared" ref="K21" si="28">J21/24</f>
        <v>38.193333333338764</v>
      </c>
      <c r="L21" s="28"/>
    </row>
    <row r="22" spans="1:14">
      <c r="A22" s="12">
        <f t="shared" si="4"/>
        <v>16</v>
      </c>
      <c r="B22" s="8">
        <f t="shared" si="4"/>
        <v>46038</v>
      </c>
      <c r="C22" s="8">
        <f t="shared" si="15"/>
        <v>46038</v>
      </c>
      <c r="D22" s="9">
        <f t="shared" si="5"/>
        <v>0</v>
      </c>
      <c r="E22" s="8">
        <f t="shared" si="24"/>
        <v>46039</v>
      </c>
      <c r="F22" s="9">
        <f t="shared" si="7"/>
        <v>0</v>
      </c>
      <c r="G22" s="10">
        <f t="shared" si="12"/>
        <v>1</v>
      </c>
      <c r="H22" s="11">
        <f t="shared" si="3"/>
        <v>1505732.32</v>
      </c>
      <c r="I22" s="11">
        <v>1506593.42</v>
      </c>
      <c r="J22" s="11">
        <f t="shared" si="0"/>
        <v>861.0999999998603</v>
      </c>
      <c r="K22" s="27">
        <f t="shared" si="1"/>
        <v>35.879166666660844</v>
      </c>
      <c r="L22" s="28"/>
    </row>
    <row r="23" spans="1:14">
      <c r="A23" s="12">
        <f t="shared" si="4"/>
        <v>17</v>
      </c>
      <c r="B23" s="8">
        <f t="shared" si="4"/>
        <v>46039</v>
      </c>
      <c r="C23" s="8">
        <f t="shared" si="15"/>
        <v>46039</v>
      </c>
      <c r="D23" s="9">
        <f t="shared" si="5"/>
        <v>0</v>
      </c>
      <c r="E23" s="8">
        <f t="shared" si="24"/>
        <v>46040</v>
      </c>
      <c r="F23" s="9">
        <f t="shared" si="7"/>
        <v>0</v>
      </c>
      <c r="G23" s="10">
        <f t="shared" si="12"/>
        <v>1</v>
      </c>
      <c r="H23" s="11">
        <f t="shared" si="3"/>
        <v>1506593.42</v>
      </c>
      <c r="I23" s="11">
        <v>1507593.69</v>
      </c>
      <c r="J23" s="11">
        <f t="shared" si="0"/>
        <v>1000.2700000000186</v>
      </c>
      <c r="K23" s="27">
        <f t="shared" ref="K23" si="29">J23/24</f>
        <v>41.677916666667443</v>
      </c>
      <c r="L23" s="28"/>
    </row>
    <row r="24" spans="1:14">
      <c r="A24" s="12">
        <f t="shared" si="4"/>
        <v>18</v>
      </c>
      <c r="B24" s="8">
        <f t="shared" si="4"/>
        <v>46040</v>
      </c>
      <c r="C24" s="8">
        <f t="shared" si="15"/>
        <v>46040</v>
      </c>
      <c r="D24" s="9">
        <f t="shared" si="5"/>
        <v>0</v>
      </c>
      <c r="E24" s="8">
        <f t="shared" si="24"/>
        <v>46041</v>
      </c>
      <c r="F24" s="9">
        <f t="shared" si="7"/>
        <v>0</v>
      </c>
      <c r="G24" s="10">
        <f t="shared" si="12"/>
        <v>1</v>
      </c>
      <c r="H24" s="11">
        <f t="shared" si="3"/>
        <v>1507593.69</v>
      </c>
      <c r="I24" s="11">
        <v>1508453.65</v>
      </c>
      <c r="J24" s="11">
        <f t="shared" si="0"/>
        <v>859.95999999996275</v>
      </c>
      <c r="K24" s="27">
        <f t="shared" si="1"/>
        <v>35.831666666665114</v>
      </c>
      <c r="L24" s="105"/>
    </row>
    <row r="25" spans="1:14">
      <c r="A25" s="12">
        <f t="shared" ref="A25:B31" si="30">A24+1</f>
        <v>19</v>
      </c>
      <c r="B25" s="8">
        <f t="shared" si="30"/>
        <v>46041</v>
      </c>
      <c r="C25" s="8">
        <f t="shared" si="15"/>
        <v>46041</v>
      </c>
      <c r="D25" s="9">
        <f t="shared" si="5"/>
        <v>0</v>
      </c>
      <c r="E25" s="8">
        <f t="shared" si="24"/>
        <v>46042</v>
      </c>
      <c r="F25" s="9">
        <f t="shared" si="7"/>
        <v>0</v>
      </c>
      <c r="G25" s="10">
        <f t="shared" si="12"/>
        <v>1</v>
      </c>
      <c r="H25" s="11">
        <f t="shared" si="3"/>
        <v>1508453.65</v>
      </c>
      <c r="I25" s="11">
        <v>1509215.04</v>
      </c>
      <c r="J25" s="11">
        <f t="shared" si="0"/>
        <v>761.39000000013039</v>
      </c>
      <c r="K25" s="27">
        <f t="shared" si="1"/>
        <v>31.724583333338767</v>
      </c>
      <c r="L25" s="28"/>
    </row>
    <row r="26" spans="1:14">
      <c r="A26" s="12">
        <f t="shared" si="30"/>
        <v>20</v>
      </c>
      <c r="B26" s="8">
        <f t="shared" si="30"/>
        <v>46042</v>
      </c>
      <c r="C26" s="8">
        <f t="shared" si="15"/>
        <v>46042</v>
      </c>
      <c r="D26" s="9">
        <f t="shared" si="5"/>
        <v>0</v>
      </c>
      <c r="E26" s="8">
        <f t="shared" si="24"/>
        <v>46043</v>
      </c>
      <c r="F26" s="9">
        <f t="shared" si="7"/>
        <v>0</v>
      </c>
      <c r="G26" s="10">
        <f t="shared" si="12"/>
        <v>1</v>
      </c>
      <c r="H26" s="11">
        <f t="shared" si="3"/>
        <v>1509215.04</v>
      </c>
      <c r="I26" s="247">
        <v>1510065.28</v>
      </c>
      <c r="J26" s="11">
        <f t="shared" si="0"/>
        <v>850.23999999999069</v>
      </c>
      <c r="K26" s="27">
        <f t="shared" si="1"/>
        <v>35.426666666666279</v>
      </c>
      <c r="L26" s="28"/>
    </row>
    <row r="27" spans="1:14">
      <c r="A27" s="12">
        <f t="shared" si="30"/>
        <v>21</v>
      </c>
      <c r="B27" s="8">
        <f t="shared" si="30"/>
        <v>46043</v>
      </c>
      <c r="C27" s="8">
        <f t="shared" si="15"/>
        <v>46043</v>
      </c>
      <c r="D27" s="9">
        <f t="shared" si="5"/>
        <v>0</v>
      </c>
      <c r="E27" s="8">
        <f t="shared" si="24"/>
        <v>46044</v>
      </c>
      <c r="F27" s="9">
        <f t="shared" si="7"/>
        <v>0</v>
      </c>
      <c r="G27" s="10">
        <f t="shared" si="12"/>
        <v>1</v>
      </c>
      <c r="H27" s="11">
        <f t="shared" si="3"/>
        <v>1510065.28</v>
      </c>
      <c r="I27" s="247">
        <v>1511231.41</v>
      </c>
      <c r="J27" s="11">
        <f t="shared" si="0"/>
        <v>1166.1299999998882</v>
      </c>
      <c r="K27" s="27">
        <f t="shared" si="1"/>
        <v>48.588749999995343</v>
      </c>
      <c r="L27" s="28"/>
    </row>
    <row r="28" spans="1:14">
      <c r="A28" s="12">
        <f t="shared" si="30"/>
        <v>22</v>
      </c>
      <c r="B28" s="8">
        <f t="shared" si="30"/>
        <v>46044</v>
      </c>
      <c r="C28" s="8">
        <f t="shared" si="15"/>
        <v>46044</v>
      </c>
      <c r="D28" s="9">
        <f t="shared" si="5"/>
        <v>0</v>
      </c>
      <c r="E28" s="8">
        <f t="shared" si="24"/>
        <v>46045</v>
      </c>
      <c r="F28" s="9">
        <f t="shared" si="7"/>
        <v>0</v>
      </c>
      <c r="G28" s="10">
        <f t="shared" si="12"/>
        <v>1</v>
      </c>
      <c r="H28" s="11">
        <f t="shared" si="3"/>
        <v>1511231.41</v>
      </c>
      <c r="I28" s="11">
        <v>1512468.44</v>
      </c>
      <c r="J28" s="11">
        <f t="shared" si="0"/>
        <v>1237.0300000000279</v>
      </c>
      <c r="K28" s="27">
        <f t="shared" si="1"/>
        <v>51.542916666667828</v>
      </c>
      <c r="L28" s="28"/>
    </row>
    <row r="29" spans="1:14">
      <c r="A29" s="12">
        <f t="shared" si="30"/>
        <v>23</v>
      </c>
      <c r="B29" s="8">
        <f t="shared" si="30"/>
        <v>46045</v>
      </c>
      <c r="C29" s="8">
        <f t="shared" si="15"/>
        <v>46045</v>
      </c>
      <c r="D29" s="9">
        <f t="shared" si="5"/>
        <v>0</v>
      </c>
      <c r="E29" s="8">
        <f t="shared" si="24"/>
        <v>46046</v>
      </c>
      <c r="F29" s="9">
        <f t="shared" si="7"/>
        <v>0</v>
      </c>
      <c r="G29" s="10">
        <f t="shared" si="12"/>
        <v>1</v>
      </c>
      <c r="H29" s="11">
        <f t="shared" si="3"/>
        <v>1512468.44</v>
      </c>
      <c r="I29" s="11">
        <v>1513346.98</v>
      </c>
      <c r="J29" s="11">
        <f t="shared" si="0"/>
        <v>878.54000000003725</v>
      </c>
      <c r="K29" s="27">
        <f t="shared" si="1"/>
        <v>36.605833333334886</v>
      </c>
      <c r="L29" s="28"/>
    </row>
    <row r="30" spans="1:14">
      <c r="A30" s="12">
        <f t="shared" si="30"/>
        <v>24</v>
      </c>
      <c r="B30" s="8">
        <f t="shared" ref="B30:B37" si="31">B29+1</f>
        <v>46046</v>
      </c>
      <c r="C30" s="8">
        <f t="shared" si="15"/>
        <v>46046</v>
      </c>
      <c r="D30" s="9">
        <f t="shared" si="5"/>
        <v>0</v>
      </c>
      <c r="E30" s="8">
        <f t="shared" si="24"/>
        <v>46047</v>
      </c>
      <c r="F30" s="9">
        <f t="shared" si="7"/>
        <v>0</v>
      </c>
      <c r="G30" s="10">
        <f t="shared" si="12"/>
        <v>1</v>
      </c>
      <c r="H30" s="11">
        <f t="shared" si="3"/>
        <v>1513346.98</v>
      </c>
      <c r="I30" s="11">
        <v>1514466.65</v>
      </c>
      <c r="J30" s="11">
        <f t="shared" si="0"/>
        <v>1119.6699999999255</v>
      </c>
      <c r="K30" s="27">
        <f t="shared" si="1"/>
        <v>46.652916666663565</v>
      </c>
      <c r="L30" s="28"/>
    </row>
    <row r="31" spans="1:14">
      <c r="A31" s="12">
        <f t="shared" si="30"/>
        <v>25</v>
      </c>
      <c r="B31" s="8">
        <f t="shared" si="31"/>
        <v>46047</v>
      </c>
      <c r="C31" s="8">
        <f t="shared" si="15"/>
        <v>46047</v>
      </c>
      <c r="D31" s="9">
        <f t="shared" si="5"/>
        <v>0</v>
      </c>
      <c r="E31" s="8">
        <f t="shared" si="24"/>
        <v>46048</v>
      </c>
      <c r="F31" s="9">
        <f t="shared" si="7"/>
        <v>0</v>
      </c>
      <c r="G31" s="10">
        <f t="shared" si="12"/>
        <v>1</v>
      </c>
      <c r="H31" s="11">
        <f t="shared" si="3"/>
        <v>1514466.65</v>
      </c>
      <c r="I31" s="11">
        <v>1515394.19</v>
      </c>
      <c r="J31" s="11">
        <f t="shared" si="0"/>
        <v>927.54000000003725</v>
      </c>
      <c r="K31" s="27">
        <f t="shared" si="1"/>
        <v>38.64750000000155</v>
      </c>
      <c r="L31" s="28"/>
    </row>
    <row r="32" spans="1:14">
      <c r="A32" s="12">
        <f t="shared" ref="A32:A37" si="32">A31+1</f>
        <v>26</v>
      </c>
      <c r="B32" s="8">
        <f t="shared" si="31"/>
        <v>46048</v>
      </c>
      <c r="C32" s="8">
        <f t="shared" ref="C32:C34" si="33">B32</f>
        <v>46048</v>
      </c>
      <c r="D32" s="9">
        <f t="shared" si="5"/>
        <v>0</v>
      </c>
      <c r="E32" s="8">
        <f t="shared" si="24"/>
        <v>46049</v>
      </c>
      <c r="F32" s="9">
        <f t="shared" si="7"/>
        <v>0</v>
      </c>
      <c r="G32" s="10">
        <f t="shared" si="12"/>
        <v>1</v>
      </c>
      <c r="H32" s="11">
        <f t="shared" si="3"/>
        <v>1515394.19</v>
      </c>
      <c r="I32" s="11">
        <v>1516617.41</v>
      </c>
      <c r="J32" s="11">
        <f t="shared" si="0"/>
        <v>1223.2199999999721</v>
      </c>
      <c r="K32" s="27">
        <f t="shared" si="1"/>
        <v>50.967499999998836</v>
      </c>
      <c r="L32" s="28"/>
    </row>
    <row r="33" spans="1:12">
      <c r="A33" s="12">
        <f t="shared" si="32"/>
        <v>27</v>
      </c>
      <c r="B33" s="8">
        <f t="shared" si="31"/>
        <v>46049</v>
      </c>
      <c r="C33" s="8">
        <f t="shared" si="33"/>
        <v>46049</v>
      </c>
      <c r="D33" s="9">
        <f t="shared" si="5"/>
        <v>0</v>
      </c>
      <c r="E33" s="8">
        <f t="shared" si="24"/>
        <v>46050</v>
      </c>
      <c r="F33" s="9">
        <f t="shared" si="7"/>
        <v>0</v>
      </c>
      <c r="G33" s="10">
        <f t="shared" si="12"/>
        <v>1</v>
      </c>
      <c r="H33" s="11">
        <f t="shared" si="3"/>
        <v>1516617.41</v>
      </c>
      <c r="I33" s="11">
        <v>1517859.71</v>
      </c>
      <c r="J33" s="11">
        <f t="shared" ref="J33" si="34">I33-H33</f>
        <v>1242.3000000000466</v>
      </c>
      <c r="K33" s="27">
        <f t="shared" si="1"/>
        <v>51.762500000001943</v>
      </c>
      <c r="L33" s="28"/>
    </row>
    <row r="34" spans="1:12">
      <c r="A34" s="12">
        <f t="shared" si="32"/>
        <v>28</v>
      </c>
      <c r="B34" s="8">
        <f t="shared" si="31"/>
        <v>46050</v>
      </c>
      <c r="C34" s="8">
        <f t="shared" si="33"/>
        <v>46050</v>
      </c>
      <c r="D34" s="9">
        <f t="shared" si="5"/>
        <v>0</v>
      </c>
      <c r="E34" s="8">
        <f t="shared" si="24"/>
        <v>46051</v>
      </c>
      <c r="F34" s="9">
        <f t="shared" si="7"/>
        <v>0</v>
      </c>
      <c r="G34" s="10">
        <f t="shared" si="12"/>
        <v>1</v>
      </c>
      <c r="H34" s="11">
        <f t="shared" si="3"/>
        <v>1517859.71</v>
      </c>
      <c r="I34" s="11">
        <v>1518875.46</v>
      </c>
      <c r="J34" s="11">
        <f t="shared" ref="J34" si="35">I34-H34</f>
        <v>1015.75</v>
      </c>
      <c r="K34" s="27">
        <f t="shared" ref="K34" si="36">J34/24</f>
        <v>42.322916666666664</v>
      </c>
      <c r="L34" s="28"/>
    </row>
    <row r="35" spans="1:12">
      <c r="A35" s="12">
        <f t="shared" si="32"/>
        <v>29</v>
      </c>
      <c r="B35" s="8">
        <f t="shared" si="31"/>
        <v>46051</v>
      </c>
      <c r="C35" s="8">
        <f t="shared" ref="C35:C36" si="37">B35</f>
        <v>46051</v>
      </c>
      <c r="D35" s="9">
        <f t="shared" si="5"/>
        <v>0</v>
      </c>
      <c r="E35" s="8">
        <f t="shared" ref="E35:E36" si="38">C35+1</f>
        <v>46052</v>
      </c>
      <c r="F35" s="9">
        <f t="shared" si="7"/>
        <v>0</v>
      </c>
      <c r="G35" s="10">
        <f t="shared" ref="G35:G36" si="39">IFERROR(((E35-C35)+(F35-D35)),"")</f>
        <v>1</v>
      </c>
      <c r="H35" s="11">
        <f t="shared" si="3"/>
        <v>1518875.46</v>
      </c>
      <c r="I35" s="11">
        <v>1520050.04</v>
      </c>
      <c r="J35" s="11">
        <f t="shared" ref="J35:J36" si="40">I35-H35</f>
        <v>1174.5800000000745</v>
      </c>
      <c r="K35" s="27">
        <f t="shared" ref="K35" si="41">J35/24</f>
        <v>48.940833333336435</v>
      </c>
      <c r="L35" s="28"/>
    </row>
    <row r="36" spans="1:12">
      <c r="A36" s="12">
        <f t="shared" si="32"/>
        <v>30</v>
      </c>
      <c r="B36" s="8">
        <f t="shared" si="31"/>
        <v>46052</v>
      </c>
      <c r="C36" s="8">
        <f t="shared" si="37"/>
        <v>46052</v>
      </c>
      <c r="D36" s="9">
        <f t="shared" si="5"/>
        <v>0</v>
      </c>
      <c r="E36" s="8">
        <f t="shared" si="38"/>
        <v>46053</v>
      </c>
      <c r="F36" s="9">
        <f t="shared" si="7"/>
        <v>0</v>
      </c>
      <c r="G36" s="10">
        <f t="shared" si="39"/>
        <v>1</v>
      </c>
      <c r="H36" s="11">
        <f t="shared" si="3"/>
        <v>1520050.04</v>
      </c>
      <c r="I36" s="11">
        <v>1521272.62</v>
      </c>
      <c r="J36" s="11">
        <f t="shared" si="40"/>
        <v>1222.5800000000745</v>
      </c>
      <c r="K36" s="27">
        <f t="shared" ref="K36:K37" si="42">J36/24</f>
        <v>50.940833333336435</v>
      </c>
      <c r="L36" s="28"/>
    </row>
    <row r="37" spans="1:12">
      <c r="A37" s="12">
        <f t="shared" si="32"/>
        <v>31</v>
      </c>
      <c r="B37" s="8">
        <f t="shared" si="31"/>
        <v>46053</v>
      </c>
      <c r="C37" s="8">
        <f t="shared" ref="C37" si="43">B37</f>
        <v>46053</v>
      </c>
      <c r="D37" s="9">
        <f t="shared" si="5"/>
        <v>0</v>
      </c>
      <c r="E37" s="8">
        <f t="shared" ref="E37" si="44">C37+1</f>
        <v>46054</v>
      </c>
      <c r="F37" s="9">
        <f t="shared" si="7"/>
        <v>0</v>
      </c>
      <c r="G37" s="10">
        <f t="shared" ref="G37" si="45">IFERROR(((E37-C37)+(F37-D37)),"")</f>
        <v>1</v>
      </c>
      <c r="H37" s="11">
        <f t="shared" si="3"/>
        <v>1521272.62</v>
      </c>
      <c r="I37" s="11">
        <v>1522592.06</v>
      </c>
      <c r="J37" s="11">
        <f t="shared" ref="J37" si="46">I37-H37</f>
        <v>1319.4399999999441</v>
      </c>
      <c r="K37" s="27">
        <f t="shared" si="42"/>
        <v>54.976666666664336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SUM(G7:G38)</f>
        <v>31</v>
      </c>
      <c r="H40" s="20"/>
      <c r="I40" s="20"/>
      <c r="J40" s="32">
        <f>SUM(J7:J39)</f>
        <v>28687.14000000013</v>
      </c>
      <c r="K40" s="32">
        <f>AVERAGE(K7:K38)</f>
        <v>38.557983870967924</v>
      </c>
      <c r="L40" s="33"/>
    </row>
    <row r="41" spans="1:12">
      <c r="A41" s="21" t="s">
        <v>120</v>
      </c>
      <c r="B41" s="22"/>
      <c r="C41" s="22"/>
      <c r="D41" s="22"/>
      <c r="E41" s="22"/>
      <c r="F41" s="22"/>
      <c r="G41" s="23">
        <f>G40/SUMPRODUCT((G7:G38&gt;0)*1)</f>
        <v>1</v>
      </c>
      <c r="H41" s="24"/>
      <c r="I41" s="24"/>
      <c r="J41" s="24"/>
      <c r="K41" s="24">
        <f>K40/SUMPRODUCT((K7:K38&gt;0)*1)</f>
        <v>1.3295856507230319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3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147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8.8037500000000009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 ht="15.75" thickTop="1">
      <c r="A7" s="6">
        <v>1</v>
      </c>
      <c r="B7" s="7">
        <f>C4</f>
        <v>46023</v>
      </c>
      <c r="C7" s="7">
        <f>C4</f>
        <v>46023</v>
      </c>
      <c r="D7" s="9">
        <v>0</v>
      </c>
      <c r="E7" s="7">
        <f>C7+1</f>
        <v>46024</v>
      </c>
      <c r="F7" s="9">
        <v>0</v>
      </c>
      <c r="G7" s="10">
        <f>IFERROR(((E7-C7)+(F7-D7)),"")</f>
        <v>1</v>
      </c>
      <c r="H7" s="11">
        <v>154.88999999999999</v>
      </c>
      <c r="I7" s="11">
        <v>154.88999999999999</v>
      </c>
      <c r="J7" s="11">
        <f t="shared" ref="J7:J37" si="0">I7-H7</f>
        <v>0</v>
      </c>
      <c r="K7" s="27">
        <f t="shared" ref="K7:K37" si="1">J7/24</f>
        <v>0</v>
      </c>
      <c r="L7" s="632" t="s">
        <v>161</v>
      </c>
    </row>
    <row r="8" spans="1:12">
      <c r="A8" s="12">
        <f>A7+1</f>
        <v>2</v>
      </c>
      <c r="B8" s="8">
        <f>B7+1</f>
        <v>46024</v>
      </c>
      <c r="C8" s="8">
        <f t="shared" ref="C8:C37" si="2">B8</f>
        <v>46024</v>
      </c>
      <c r="D8" s="9">
        <v>0</v>
      </c>
      <c r="E8" s="8">
        <f t="shared" ref="E8:E37" si="3">C8+1</f>
        <v>46025</v>
      </c>
      <c r="F8" s="9">
        <v>0</v>
      </c>
      <c r="G8" s="10">
        <f>IFERROR(((E8-C8)+(F8-D8)),"")</f>
        <v>1</v>
      </c>
      <c r="H8" s="11">
        <f>I7</f>
        <v>154.88999999999999</v>
      </c>
      <c r="I8" s="11">
        <v>154.88999999999999</v>
      </c>
      <c r="J8" s="11">
        <f t="shared" si="0"/>
        <v>0</v>
      </c>
      <c r="K8" s="27">
        <f t="shared" si="1"/>
        <v>0</v>
      </c>
      <c r="L8" s="633" t="s">
        <v>161</v>
      </c>
    </row>
    <row r="9" spans="1:12">
      <c r="A9" s="12">
        <f t="shared" ref="A9:B24" si="4">A8+1</f>
        <v>3</v>
      </c>
      <c r="B9" s="8">
        <f t="shared" si="4"/>
        <v>46025</v>
      </c>
      <c r="C9" s="8">
        <f t="shared" si="2"/>
        <v>46025</v>
      </c>
      <c r="D9" s="9">
        <v>0</v>
      </c>
      <c r="E9" s="8">
        <f t="shared" si="3"/>
        <v>46026</v>
      </c>
      <c r="F9" s="9">
        <v>0</v>
      </c>
      <c r="G9" s="10">
        <f>IFERROR(((E9-C9)+(F9-D9)),"")</f>
        <v>1</v>
      </c>
      <c r="H9" s="11">
        <f>I8</f>
        <v>154.88999999999999</v>
      </c>
      <c r="I9" s="11">
        <v>154.88999999999999</v>
      </c>
      <c r="J9" s="11">
        <f t="shared" si="0"/>
        <v>0</v>
      </c>
      <c r="K9" s="27">
        <f t="shared" si="1"/>
        <v>0</v>
      </c>
      <c r="L9" s="633" t="s">
        <v>161</v>
      </c>
    </row>
    <row r="10" spans="1:12">
      <c r="A10" s="12">
        <f t="shared" si="4"/>
        <v>4</v>
      </c>
      <c r="B10" s="8">
        <f t="shared" si="4"/>
        <v>46026</v>
      </c>
      <c r="C10" s="8">
        <f t="shared" si="2"/>
        <v>46026</v>
      </c>
      <c r="D10" s="9">
        <v>0</v>
      </c>
      <c r="E10" s="8">
        <f t="shared" si="3"/>
        <v>46027</v>
      </c>
      <c r="F10" s="9">
        <v>0</v>
      </c>
      <c r="G10" s="10">
        <f>IFERROR(((E10-C10)+(F10-D10)),"")</f>
        <v>1</v>
      </c>
      <c r="H10" s="11">
        <f>I9</f>
        <v>154.88999999999999</v>
      </c>
      <c r="I10" s="11">
        <v>154.88999999999999</v>
      </c>
      <c r="J10" s="11">
        <f t="shared" ref="J10" si="5">I10-H10</f>
        <v>0</v>
      </c>
      <c r="K10" s="27">
        <f t="shared" ref="K10" si="6">J10/24</f>
        <v>0</v>
      </c>
      <c r="L10" s="633" t="s">
        <v>161</v>
      </c>
    </row>
    <row r="11" spans="1:12">
      <c r="A11" s="12">
        <f t="shared" si="4"/>
        <v>5</v>
      </c>
      <c r="B11" s="8">
        <f t="shared" si="4"/>
        <v>46027</v>
      </c>
      <c r="C11" s="8">
        <f t="shared" si="2"/>
        <v>46027</v>
      </c>
      <c r="D11" s="9">
        <v>0</v>
      </c>
      <c r="E11" s="8">
        <f t="shared" si="3"/>
        <v>46028</v>
      </c>
      <c r="F11" s="9">
        <v>0</v>
      </c>
      <c r="G11" s="10">
        <f t="shared" ref="G11:G37" si="7">IFERROR(((E11-C11)+(F11-D11)),"")</f>
        <v>1</v>
      </c>
      <c r="H11" s="11">
        <f>I10</f>
        <v>154.88999999999999</v>
      </c>
      <c r="I11" s="11">
        <v>181.01</v>
      </c>
      <c r="J11" s="11">
        <f t="shared" si="0"/>
        <v>26.120000000000005</v>
      </c>
      <c r="K11" s="27">
        <f t="shared" si="1"/>
        <v>1.0883333333333336</v>
      </c>
      <c r="L11" s="28"/>
    </row>
    <row r="12" spans="1:12">
      <c r="A12" s="12">
        <f t="shared" si="4"/>
        <v>6</v>
      </c>
      <c r="B12" s="8">
        <f t="shared" si="4"/>
        <v>46028</v>
      </c>
      <c r="C12" s="8">
        <f t="shared" si="2"/>
        <v>46028</v>
      </c>
      <c r="D12" s="9">
        <v>0</v>
      </c>
      <c r="E12" s="8">
        <f t="shared" si="3"/>
        <v>46029</v>
      </c>
      <c r="F12" s="9">
        <v>0</v>
      </c>
      <c r="G12" s="10">
        <f t="shared" si="7"/>
        <v>1</v>
      </c>
      <c r="H12" s="11">
        <f t="shared" ref="H12:H15" si="8">I11</f>
        <v>181.01</v>
      </c>
      <c r="I12" s="11">
        <v>392.3</v>
      </c>
      <c r="J12" s="11">
        <f t="shared" si="0"/>
        <v>211.29000000000002</v>
      </c>
      <c r="K12" s="27">
        <f t="shared" si="1"/>
        <v>8.8037500000000009</v>
      </c>
      <c r="L12" s="28"/>
    </row>
    <row r="13" spans="1:12">
      <c r="A13" s="12">
        <f t="shared" si="4"/>
        <v>7</v>
      </c>
      <c r="B13" s="8">
        <f t="shared" si="4"/>
        <v>46029</v>
      </c>
      <c r="C13" s="8">
        <f t="shared" si="2"/>
        <v>46029</v>
      </c>
      <c r="D13" s="9">
        <v>0</v>
      </c>
      <c r="E13" s="8">
        <f t="shared" si="3"/>
        <v>46030</v>
      </c>
      <c r="F13" s="9">
        <v>0</v>
      </c>
      <c r="G13" s="10">
        <f t="shared" si="7"/>
        <v>1</v>
      </c>
      <c r="H13" s="11">
        <f t="shared" si="8"/>
        <v>392.3</v>
      </c>
      <c r="I13" s="11">
        <v>543.77</v>
      </c>
      <c r="J13" s="11">
        <f t="shared" si="0"/>
        <v>151.46999999999997</v>
      </c>
      <c r="K13" s="27">
        <f t="shared" si="1"/>
        <v>6.3112499999999985</v>
      </c>
      <c r="L13" s="28"/>
    </row>
    <row r="14" spans="1:12">
      <c r="A14" s="12">
        <f t="shared" si="4"/>
        <v>8</v>
      </c>
      <c r="B14" s="8">
        <f t="shared" si="4"/>
        <v>46030</v>
      </c>
      <c r="C14" s="8">
        <f t="shared" si="2"/>
        <v>46030</v>
      </c>
      <c r="D14" s="9">
        <v>0</v>
      </c>
      <c r="E14" s="8">
        <f t="shared" si="3"/>
        <v>46031</v>
      </c>
      <c r="F14" s="9">
        <v>0</v>
      </c>
      <c r="G14" s="10">
        <f t="shared" ref="G14:G17" si="9">IFERROR(((E14-C14)+(F14-D14)),"")</f>
        <v>1</v>
      </c>
      <c r="H14" s="11">
        <f t="shared" si="8"/>
        <v>543.77</v>
      </c>
      <c r="I14" s="11">
        <v>558.28</v>
      </c>
      <c r="J14" s="11">
        <f t="shared" si="0"/>
        <v>14.509999999999991</v>
      </c>
      <c r="K14" s="27">
        <f t="shared" si="1"/>
        <v>0.60458333333333292</v>
      </c>
      <c r="L14" s="28"/>
    </row>
    <row r="15" spans="1:12">
      <c r="A15" s="12">
        <f t="shared" si="4"/>
        <v>9</v>
      </c>
      <c r="B15" s="8">
        <f t="shared" si="4"/>
        <v>46031</v>
      </c>
      <c r="C15" s="8">
        <f t="shared" si="2"/>
        <v>46031</v>
      </c>
      <c r="D15" s="9">
        <v>0</v>
      </c>
      <c r="E15" s="8">
        <f t="shared" si="3"/>
        <v>46032</v>
      </c>
      <c r="F15" s="9">
        <v>0</v>
      </c>
      <c r="G15" s="10">
        <f t="shared" si="9"/>
        <v>1</v>
      </c>
      <c r="H15" s="11">
        <f t="shared" si="8"/>
        <v>558.28</v>
      </c>
      <c r="I15" s="11">
        <v>558.28</v>
      </c>
      <c r="J15" s="11">
        <f t="shared" si="0"/>
        <v>0</v>
      </c>
      <c r="K15" s="27">
        <f t="shared" si="1"/>
        <v>0</v>
      </c>
      <c r="L15" s="696" t="s">
        <v>161</v>
      </c>
    </row>
    <row r="16" spans="1:12">
      <c r="A16" s="12">
        <f t="shared" si="4"/>
        <v>10</v>
      </c>
      <c r="B16" s="8">
        <f t="shared" si="4"/>
        <v>46032</v>
      </c>
      <c r="C16" s="8">
        <f t="shared" si="2"/>
        <v>46032</v>
      </c>
      <c r="D16" s="9">
        <v>0</v>
      </c>
      <c r="E16" s="8">
        <f t="shared" si="3"/>
        <v>46033</v>
      </c>
      <c r="F16" s="9">
        <v>0</v>
      </c>
      <c r="G16" s="10">
        <f t="shared" si="9"/>
        <v>1</v>
      </c>
      <c r="H16" s="11">
        <f t="shared" ref="H16:H17" si="10">I15</f>
        <v>558.28</v>
      </c>
      <c r="I16" s="11">
        <v>558.28</v>
      </c>
      <c r="J16" s="11">
        <f t="shared" ref="J16" si="11">I16-H16</f>
        <v>0</v>
      </c>
      <c r="K16" s="27">
        <f t="shared" ref="K16" si="12">J16/24</f>
        <v>0</v>
      </c>
      <c r="L16" s="696" t="s">
        <v>161</v>
      </c>
    </row>
    <row r="17" spans="1:14">
      <c r="A17" s="12">
        <f t="shared" si="4"/>
        <v>11</v>
      </c>
      <c r="B17" s="8">
        <f t="shared" si="4"/>
        <v>46033</v>
      </c>
      <c r="C17" s="8">
        <f t="shared" si="2"/>
        <v>46033</v>
      </c>
      <c r="D17" s="9">
        <v>0</v>
      </c>
      <c r="E17" s="8">
        <f t="shared" si="3"/>
        <v>46034</v>
      </c>
      <c r="F17" s="9">
        <v>0</v>
      </c>
      <c r="G17" s="10">
        <f t="shared" si="9"/>
        <v>1</v>
      </c>
      <c r="H17" s="11">
        <f t="shared" si="10"/>
        <v>558.28</v>
      </c>
      <c r="I17" s="11">
        <v>558.28</v>
      </c>
      <c r="J17" s="11">
        <f t="shared" ref="J17" si="13">I17-H17</f>
        <v>0</v>
      </c>
      <c r="K17" s="27">
        <f t="shared" ref="K17" si="14">J17/24</f>
        <v>0</v>
      </c>
      <c r="L17" s="696" t="s">
        <v>161</v>
      </c>
    </row>
    <row r="18" spans="1:14">
      <c r="A18" s="12">
        <f t="shared" si="4"/>
        <v>12</v>
      </c>
      <c r="B18" s="8">
        <f t="shared" si="4"/>
        <v>46034</v>
      </c>
      <c r="C18" s="8">
        <f t="shared" si="2"/>
        <v>46034</v>
      </c>
      <c r="D18" s="9">
        <v>0</v>
      </c>
      <c r="E18" s="8">
        <f t="shared" si="3"/>
        <v>46035</v>
      </c>
      <c r="F18" s="9">
        <v>0</v>
      </c>
      <c r="G18" s="10">
        <f t="shared" si="7"/>
        <v>1</v>
      </c>
      <c r="H18" s="11">
        <f t="shared" ref="H18:H21" si="15">I17</f>
        <v>558.28</v>
      </c>
      <c r="I18" s="11">
        <v>558.28</v>
      </c>
      <c r="J18" s="11">
        <f t="shared" ref="J18" si="16">I18-H18</f>
        <v>0</v>
      </c>
      <c r="K18" s="27">
        <f t="shared" ref="K18" si="17">J18/24</f>
        <v>0</v>
      </c>
      <c r="L18" s="696" t="s">
        <v>161</v>
      </c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2"/>
        <v>46035</v>
      </c>
      <c r="D19" s="9">
        <v>0</v>
      </c>
      <c r="E19" s="8">
        <f t="shared" si="3"/>
        <v>46036</v>
      </c>
      <c r="F19" s="9">
        <v>0</v>
      </c>
      <c r="G19" s="10">
        <f t="shared" si="7"/>
        <v>1</v>
      </c>
      <c r="H19" s="11">
        <f t="shared" si="15"/>
        <v>558.28</v>
      </c>
      <c r="I19" s="11">
        <v>578.95000000000005</v>
      </c>
      <c r="J19" s="11">
        <f t="shared" si="0"/>
        <v>20.670000000000073</v>
      </c>
      <c r="K19" s="27">
        <f t="shared" si="1"/>
        <v>0.86125000000000307</v>
      </c>
      <c r="L19" s="696" t="s">
        <v>161</v>
      </c>
    </row>
    <row r="20" spans="1:14">
      <c r="A20" s="12">
        <f t="shared" si="4"/>
        <v>14</v>
      </c>
      <c r="B20" s="8">
        <f t="shared" si="4"/>
        <v>46036</v>
      </c>
      <c r="C20" s="8">
        <f t="shared" si="2"/>
        <v>46036</v>
      </c>
      <c r="D20" s="9">
        <v>0</v>
      </c>
      <c r="E20" s="8">
        <f t="shared" si="3"/>
        <v>46037</v>
      </c>
      <c r="F20" s="9">
        <v>0</v>
      </c>
      <c r="G20" s="10">
        <f t="shared" si="7"/>
        <v>1</v>
      </c>
      <c r="H20" s="11">
        <f t="shared" si="15"/>
        <v>578.95000000000005</v>
      </c>
      <c r="I20" s="11">
        <v>581.88</v>
      </c>
      <c r="J20" s="11">
        <f t="shared" si="0"/>
        <v>2.92999999999995</v>
      </c>
      <c r="K20" s="27">
        <f t="shared" si="1"/>
        <v>0.12208333333333125</v>
      </c>
      <c r="L20" s="105"/>
    </row>
    <row r="21" spans="1:14">
      <c r="A21" s="12">
        <f t="shared" si="4"/>
        <v>15</v>
      </c>
      <c r="B21" s="8">
        <f t="shared" si="4"/>
        <v>46037</v>
      </c>
      <c r="C21" s="8">
        <f t="shared" si="2"/>
        <v>46037</v>
      </c>
      <c r="D21" s="9">
        <v>0</v>
      </c>
      <c r="E21" s="8">
        <f t="shared" si="3"/>
        <v>46038</v>
      </c>
      <c r="F21" s="9">
        <v>0</v>
      </c>
      <c r="G21" s="10">
        <f t="shared" si="7"/>
        <v>1</v>
      </c>
      <c r="H21" s="11">
        <f t="shared" si="15"/>
        <v>581.88</v>
      </c>
      <c r="I21" s="11">
        <v>581.88</v>
      </c>
      <c r="J21" s="11">
        <f t="shared" si="0"/>
        <v>0</v>
      </c>
      <c r="K21" s="27">
        <f t="shared" si="1"/>
        <v>0</v>
      </c>
      <c r="L21" s="696" t="s">
        <v>161</v>
      </c>
    </row>
    <row r="22" spans="1:14">
      <c r="A22" s="12">
        <f t="shared" si="4"/>
        <v>16</v>
      </c>
      <c r="B22" s="8">
        <f t="shared" si="4"/>
        <v>46038</v>
      </c>
      <c r="C22" s="8">
        <f t="shared" si="2"/>
        <v>46038</v>
      </c>
      <c r="D22" s="9">
        <v>0</v>
      </c>
      <c r="E22" s="8">
        <f t="shared" si="3"/>
        <v>46039</v>
      </c>
      <c r="F22" s="9">
        <v>0</v>
      </c>
      <c r="G22" s="10">
        <f t="shared" si="7"/>
        <v>1</v>
      </c>
      <c r="H22" s="11">
        <f t="shared" ref="H22" si="18">I21</f>
        <v>581.88</v>
      </c>
      <c r="I22" s="11">
        <v>581.88</v>
      </c>
      <c r="J22" s="11">
        <f t="shared" ref="J22" si="19">I22-H22</f>
        <v>0</v>
      </c>
      <c r="K22" s="27">
        <f t="shared" ref="K22" si="20">J22/24</f>
        <v>0</v>
      </c>
      <c r="L22" s="696" t="s">
        <v>161</v>
      </c>
    </row>
    <row r="23" spans="1:14">
      <c r="A23" s="12">
        <f t="shared" si="4"/>
        <v>17</v>
      </c>
      <c r="B23" s="8">
        <f t="shared" si="4"/>
        <v>46039</v>
      </c>
      <c r="C23" s="8">
        <f t="shared" si="2"/>
        <v>46039</v>
      </c>
      <c r="D23" s="9">
        <v>0</v>
      </c>
      <c r="E23" s="8">
        <f t="shared" si="3"/>
        <v>46040</v>
      </c>
      <c r="F23" s="9">
        <v>0</v>
      </c>
      <c r="G23" s="10">
        <f t="shared" si="7"/>
        <v>1</v>
      </c>
      <c r="H23" s="11">
        <f t="shared" ref="H23:H31" si="21">I22</f>
        <v>581.88</v>
      </c>
      <c r="I23" s="11">
        <v>581.88</v>
      </c>
      <c r="J23" s="11">
        <f t="shared" ref="J23" si="22">I23-H23</f>
        <v>0</v>
      </c>
      <c r="K23" s="27">
        <f t="shared" ref="K23" si="23">J23/24</f>
        <v>0</v>
      </c>
      <c r="L23" s="696" t="s">
        <v>161</v>
      </c>
    </row>
    <row r="24" spans="1:14">
      <c r="A24" s="12">
        <f t="shared" si="4"/>
        <v>18</v>
      </c>
      <c r="B24" s="8">
        <f t="shared" si="4"/>
        <v>46040</v>
      </c>
      <c r="C24" s="8">
        <f t="shared" si="2"/>
        <v>46040</v>
      </c>
      <c r="D24" s="9">
        <v>0</v>
      </c>
      <c r="E24" s="8">
        <f t="shared" si="3"/>
        <v>46041</v>
      </c>
      <c r="F24" s="9">
        <v>0</v>
      </c>
      <c r="G24" s="10">
        <f t="shared" si="7"/>
        <v>1</v>
      </c>
      <c r="H24" s="11">
        <f t="shared" si="21"/>
        <v>581.88</v>
      </c>
      <c r="I24" s="11">
        <v>581.88</v>
      </c>
      <c r="J24" s="11">
        <f t="shared" ref="J24" si="24">I24-H24</f>
        <v>0</v>
      </c>
      <c r="K24" s="27">
        <f t="shared" ref="K24" si="25">J24/24</f>
        <v>0</v>
      </c>
      <c r="L24" s="696" t="s">
        <v>161</v>
      </c>
    </row>
    <row r="25" spans="1:14">
      <c r="A25" s="12">
        <f t="shared" ref="A25:B37" si="26">A24+1</f>
        <v>19</v>
      </c>
      <c r="B25" s="8">
        <f t="shared" si="26"/>
        <v>46041</v>
      </c>
      <c r="C25" s="8">
        <f t="shared" si="2"/>
        <v>46041</v>
      </c>
      <c r="D25" s="9">
        <v>0</v>
      </c>
      <c r="E25" s="8">
        <f t="shared" si="3"/>
        <v>46042</v>
      </c>
      <c r="F25" s="9">
        <v>0</v>
      </c>
      <c r="G25" s="10">
        <f t="shared" si="7"/>
        <v>1</v>
      </c>
      <c r="H25" s="11">
        <f t="shared" si="21"/>
        <v>581.88</v>
      </c>
      <c r="I25" s="11">
        <v>584.91</v>
      </c>
      <c r="J25" s="11">
        <f t="shared" ref="J25" si="27">I25-H25</f>
        <v>3.0299999999999727</v>
      </c>
      <c r="K25" s="27">
        <f t="shared" ref="K25" si="28">J25/24</f>
        <v>0.12624999999999886</v>
      </c>
      <c r="L25" s="105"/>
    </row>
    <row r="26" spans="1:14">
      <c r="A26" s="12">
        <f t="shared" si="26"/>
        <v>20</v>
      </c>
      <c r="B26" s="8">
        <f t="shared" si="26"/>
        <v>46042</v>
      </c>
      <c r="C26" s="8">
        <f t="shared" si="2"/>
        <v>46042</v>
      </c>
      <c r="D26" s="9">
        <v>0</v>
      </c>
      <c r="E26" s="8">
        <f t="shared" si="3"/>
        <v>46043</v>
      </c>
      <c r="F26" s="9">
        <v>0</v>
      </c>
      <c r="G26" s="10">
        <f t="shared" si="7"/>
        <v>1</v>
      </c>
      <c r="H26" s="11">
        <f t="shared" si="21"/>
        <v>584.91</v>
      </c>
      <c r="I26" s="11">
        <v>623.4</v>
      </c>
      <c r="J26" s="11">
        <f t="shared" si="0"/>
        <v>38.490000000000009</v>
      </c>
      <c r="K26" s="27">
        <f t="shared" si="1"/>
        <v>1.6037500000000005</v>
      </c>
      <c r="L26" s="105"/>
    </row>
    <row r="27" spans="1:14">
      <c r="A27" s="12">
        <f t="shared" si="26"/>
        <v>21</v>
      </c>
      <c r="B27" s="8">
        <f t="shared" si="26"/>
        <v>46043</v>
      </c>
      <c r="C27" s="8">
        <f t="shared" si="2"/>
        <v>46043</v>
      </c>
      <c r="D27" s="9">
        <v>0</v>
      </c>
      <c r="E27" s="8">
        <f t="shared" si="3"/>
        <v>46044</v>
      </c>
      <c r="F27" s="9">
        <v>0</v>
      </c>
      <c r="G27" s="10">
        <f t="shared" si="7"/>
        <v>1</v>
      </c>
      <c r="H27" s="11">
        <f t="shared" si="21"/>
        <v>623.4</v>
      </c>
      <c r="I27" s="11">
        <v>823.92</v>
      </c>
      <c r="J27" s="11">
        <f t="shared" si="0"/>
        <v>200.51999999999998</v>
      </c>
      <c r="K27" s="27">
        <f t="shared" si="1"/>
        <v>8.3549999999999986</v>
      </c>
      <c r="L27" s="105"/>
    </row>
    <row r="28" spans="1:14">
      <c r="A28" s="12">
        <f t="shared" si="26"/>
        <v>22</v>
      </c>
      <c r="B28" s="8">
        <f t="shared" si="26"/>
        <v>46044</v>
      </c>
      <c r="C28" s="8">
        <f t="shared" si="2"/>
        <v>46044</v>
      </c>
      <c r="D28" s="9">
        <v>0</v>
      </c>
      <c r="E28" s="8">
        <f t="shared" si="3"/>
        <v>46045</v>
      </c>
      <c r="F28" s="9">
        <v>0</v>
      </c>
      <c r="G28" s="10">
        <f t="shared" si="7"/>
        <v>1</v>
      </c>
      <c r="H28" s="11">
        <f t="shared" si="21"/>
        <v>823.92</v>
      </c>
      <c r="I28" s="1">
        <v>826.82</v>
      </c>
      <c r="J28" s="11">
        <f t="shared" si="0"/>
        <v>2.9000000000000909</v>
      </c>
      <c r="K28" s="27">
        <f t="shared" si="1"/>
        <v>0.12083333333333712</v>
      </c>
      <c r="L28" s="105"/>
    </row>
    <row r="29" spans="1:14">
      <c r="A29" s="12">
        <f t="shared" si="26"/>
        <v>23</v>
      </c>
      <c r="B29" s="8">
        <f t="shared" si="26"/>
        <v>46045</v>
      </c>
      <c r="C29" s="8">
        <f t="shared" si="2"/>
        <v>46045</v>
      </c>
      <c r="D29" s="9">
        <v>0</v>
      </c>
      <c r="E29" s="8">
        <f t="shared" si="3"/>
        <v>46046</v>
      </c>
      <c r="F29" s="9">
        <v>0</v>
      </c>
      <c r="G29" s="10">
        <f t="shared" si="7"/>
        <v>1</v>
      </c>
      <c r="H29" s="11">
        <f t="shared" si="21"/>
        <v>826.82</v>
      </c>
      <c r="I29" s="11">
        <v>990.82</v>
      </c>
      <c r="J29" s="11">
        <f t="shared" si="0"/>
        <v>164</v>
      </c>
      <c r="K29" s="27">
        <f t="shared" si="1"/>
        <v>6.833333333333333</v>
      </c>
      <c r="L29" s="105"/>
    </row>
    <row r="30" spans="1:14">
      <c r="A30" s="12">
        <f t="shared" si="26"/>
        <v>24</v>
      </c>
      <c r="B30" s="8">
        <f t="shared" si="26"/>
        <v>46046</v>
      </c>
      <c r="C30" s="8">
        <f t="shared" si="2"/>
        <v>46046</v>
      </c>
      <c r="D30" s="9">
        <v>0</v>
      </c>
      <c r="E30" s="8">
        <f t="shared" si="3"/>
        <v>46047</v>
      </c>
      <c r="F30" s="9">
        <v>0</v>
      </c>
      <c r="G30" s="10">
        <f t="shared" si="7"/>
        <v>1</v>
      </c>
      <c r="H30" s="11">
        <f t="shared" si="21"/>
        <v>990.82</v>
      </c>
      <c r="I30" s="11">
        <v>990.82</v>
      </c>
      <c r="J30" s="11">
        <f t="shared" si="0"/>
        <v>0</v>
      </c>
      <c r="K30" s="27">
        <f t="shared" si="1"/>
        <v>0</v>
      </c>
      <c r="L30" s="696" t="s">
        <v>161</v>
      </c>
    </row>
    <row r="31" spans="1:14">
      <c r="A31" s="12">
        <f t="shared" si="26"/>
        <v>25</v>
      </c>
      <c r="B31" s="8">
        <f t="shared" si="26"/>
        <v>46047</v>
      </c>
      <c r="C31" s="8">
        <f t="shared" si="2"/>
        <v>46047</v>
      </c>
      <c r="D31" s="9">
        <v>0</v>
      </c>
      <c r="E31" s="8">
        <f t="shared" si="3"/>
        <v>46048</v>
      </c>
      <c r="F31" s="9">
        <v>0</v>
      </c>
      <c r="G31" s="10">
        <f t="shared" si="7"/>
        <v>1</v>
      </c>
      <c r="H31" s="11">
        <f t="shared" si="21"/>
        <v>990.82</v>
      </c>
      <c r="I31" s="11">
        <v>990.82</v>
      </c>
      <c r="J31" s="11">
        <f t="shared" si="0"/>
        <v>0</v>
      </c>
      <c r="K31" s="27">
        <f t="shared" si="1"/>
        <v>0</v>
      </c>
      <c r="L31" s="696" t="s">
        <v>161</v>
      </c>
    </row>
    <row r="32" spans="1:14">
      <c r="A32" s="12">
        <f t="shared" si="26"/>
        <v>26</v>
      </c>
      <c r="B32" s="8">
        <f t="shared" si="26"/>
        <v>46048</v>
      </c>
      <c r="C32" s="8">
        <f t="shared" si="2"/>
        <v>46048</v>
      </c>
      <c r="D32" s="9">
        <v>0</v>
      </c>
      <c r="E32" s="8">
        <f t="shared" si="3"/>
        <v>46049</v>
      </c>
      <c r="F32" s="9">
        <v>0</v>
      </c>
      <c r="G32" s="10">
        <f t="shared" si="7"/>
        <v>1</v>
      </c>
      <c r="H32" s="11">
        <f t="shared" ref="H32:H33" si="29">I31</f>
        <v>990.82</v>
      </c>
      <c r="I32" s="11">
        <v>990.82</v>
      </c>
      <c r="J32" s="11">
        <f t="shared" ref="J32" si="30">I32-H32</f>
        <v>0</v>
      </c>
      <c r="K32" s="27">
        <f t="shared" ref="K32" si="31">J32/24</f>
        <v>0</v>
      </c>
      <c r="L32" s="696" t="s">
        <v>161</v>
      </c>
    </row>
    <row r="33" spans="1:12">
      <c r="A33" s="12">
        <f t="shared" si="26"/>
        <v>27</v>
      </c>
      <c r="B33" s="8">
        <f t="shared" si="26"/>
        <v>46049</v>
      </c>
      <c r="C33" s="8">
        <f t="shared" si="2"/>
        <v>46049</v>
      </c>
      <c r="D33" s="9">
        <v>0</v>
      </c>
      <c r="E33" s="8">
        <f t="shared" si="3"/>
        <v>46050</v>
      </c>
      <c r="F33" s="9">
        <v>0</v>
      </c>
      <c r="G33" s="10">
        <f t="shared" si="7"/>
        <v>1</v>
      </c>
      <c r="H33" s="11">
        <f t="shared" si="29"/>
        <v>990.82</v>
      </c>
      <c r="I33" s="11">
        <v>1155.18</v>
      </c>
      <c r="J33" s="11">
        <f t="shared" ref="J33" si="32">I33-H33</f>
        <v>164.36</v>
      </c>
      <c r="K33" s="27">
        <f t="shared" ref="K33" si="33">J33/24</f>
        <v>6.8483333333333336</v>
      </c>
      <c r="L33" s="28"/>
    </row>
    <row r="34" spans="1:12">
      <c r="A34" s="12">
        <f t="shared" si="26"/>
        <v>28</v>
      </c>
      <c r="B34" s="8">
        <f t="shared" si="26"/>
        <v>46050</v>
      </c>
      <c r="C34" s="8">
        <f t="shared" si="2"/>
        <v>46050</v>
      </c>
      <c r="D34" s="9">
        <v>0</v>
      </c>
      <c r="E34" s="8">
        <f t="shared" si="3"/>
        <v>46051</v>
      </c>
      <c r="F34" s="9">
        <v>0</v>
      </c>
      <c r="G34" s="10">
        <f t="shared" si="7"/>
        <v>1</v>
      </c>
      <c r="H34" s="11">
        <f t="shared" ref="H34:H37" si="34">I33</f>
        <v>1155.18</v>
      </c>
      <c r="I34" s="11">
        <v>1155.18</v>
      </c>
      <c r="J34" s="11">
        <f t="shared" ref="J34" si="35">I34-H34</f>
        <v>0</v>
      </c>
      <c r="K34" s="27">
        <f t="shared" ref="K34" si="36">J34/24</f>
        <v>0</v>
      </c>
      <c r="L34" s="696" t="s">
        <v>161</v>
      </c>
    </row>
    <row r="35" spans="1:12">
      <c r="A35" s="12">
        <f t="shared" si="26"/>
        <v>29</v>
      </c>
      <c r="B35" s="8">
        <f t="shared" si="26"/>
        <v>46051</v>
      </c>
      <c r="C35" s="8">
        <f t="shared" si="2"/>
        <v>46051</v>
      </c>
      <c r="D35" s="9">
        <v>0</v>
      </c>
      <c r="E35" s="8">
        <f t="shared" si="3"/>
        <v>46052</v>
      </c>
      <c r="F35" s="9">
        <v>0</v>
      </c>
      <c r="G35" s="10">
        <f t="shared" si="7"/>
        <v>1</v>
      </c>
      <c r="H35" s="11">
        <f t="shared" si="34"/>
        <v>1155.18</v>
      </c>
      <c r="I35" s="11">
        <v>1292.2</v>
      </c>
      <c r="J35" s="11">
        <f t="shared" si="0"/>
        <v>137.01999999999998</v>
      </c>
      <c r="K35" s="27">
        <f t="shared" si="1"/>
        <v>5.7091666666666656</v>
      </c>
      <c r="L35" s="28"/>
    </row>
    <row r="36" spans="1:12">
      <c r="A36" s="12">
        <f t="shared" si="26"/>
        <v>30</v>
      </c>
      <c r="B36" s="8">
        <f t="shared" si="26"/>
        <v>46052</v>
      </c>
      <c r="C36" s="8">
        <f t="shared" si="2"/>
        <v>46052</v>
      </c>
      <c r="D36" s="9">
        <v>0</v>
      </c>
      <c r="E36" s="8">
        <f t="shared" si="3"/>
        <v>46053</v>
      </c>
      <c r="F36" s="9">
        <v>0</v>
      </c>
      <c r="G36" s="10">
        <f t="shared" si="7"/>
        <v>1</v>
      </c>
      <c r="H36" s="11">
        <f t="shared" si="34"/>
        <v>1292.2</v>
      </c>
      <c r="I36" s="11">
        <v>1338.98</v>
      </c>
      <c r="J36" s="11">
        <f t="shared" si="0"/>
        <v>46.779999999999973</v>
      </c>
      <c r="K36" s="27">
        <f t="shared" si="1"/>
        <v>1.9491666666666656</v>
      </c>
      <c r="L36" s="28"/>
    </row>
    <row r="37" spans="1:12">
      <c r="A37" s="12">
        <f t="shared" si="26"/>
        <v>31</v>
      </c>
      <c r="B37" s="8">
        <f t="shared" si="26"/>
        <v>46053</v>
      </c>
      <c r="C37" s="8">
        <f t="shared" si="2"/>
        <v>46053</v>
      </c>
      <c r="D37" s="9">
        <v>0</v>
      </c>
      <c r="E37" s="8">
        <f t="shared" si="3"/>
        <v>46054</v>
      </c>
      <c r="F37" s="9">
        <v>0</v>
      </c>
      <c r="G37" s="10">
        <f t="shared" si="7"/>
        <v>1</v>
      </c>
      <c r="H37" s="11">
        <f t="shared" si="34"/>
        <v>1338.98</v>
      </c>
      <c r="I37" s="11">
        <v>1414.01</v>
      </c>
      <c r="J37" s="11">
        <f t="shared" si="0"/>
        <v>75.029999999999973</v>
      </c>
      <c r="K37" s="27">
        <f t="shared" si="1"/>
        <v>3.1262499999999989</v>
      </c>
      <c r="L37" s="28"/>
    </row>
    <row r="38" spans="1:12" ht="15.7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1259.1199999999999</v>
      </c>
      <c r="K39" s="32">
        <f>AVERAGE(K7:K37)</f>
        <v>1.6923655913978497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0.11282437275985664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65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414.29333333333489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9">
        <v>0</v>
      </c>
      <c r="E7" s="7">
        <f>C7+1</f>
        <v>46024</v>
      </c>
      <c r="F7" s="9">
        <v>0</v>
      </c>
      <c r="G7" s="10">
        <f>IFERROR(((E7-C7)+(F7-D7)),"")</f>
        <v>1</v>
      </c>
      <c r="H7" s="11">
        <v>1123653.6100000001</v>
      </c>
      <c r="I7" s="11">
        <v>1133124.04</v>
      </c>
      <c r="J7" s="11">
        <f t="shared" ref="J7:J36" si="0">I7-H7</f>
        <v>9470.4299999999348</v>
      </c>
      <c r="K7" s="27">
        <f t="shared" ref="K7:K36" si="1">J7/24</f>
        <v>394.60124999999726</v>
      </c>
      <c r="L7" s="101"/>
    </row>
    <row r="8" spans="1:12">
      <c r="A8" s="12">
        <f>A7+1</f>
        <v>2</v>
      </c>
      <c r="B8" s="8">
        <f>B7+1</f>
        <v>46024</v>
      </c>
      <c r="C8" s="8">
        <f t="shared" ref="C8:C36" si="2">B8</f>
        <v>46024</v>
      </c>
      <c r="D8" s="9">
        <v>0</v>
      </c>
      <c r="E8" s="8">
        <f t="shared" ref="E8:E36" si="3">C8+1</f>
        <v>46025</v>
      </c>
      <c r="F8" s="9">
        <v>0</v>
      </c>
      <c r="G8" s="10">
        <f>IFERROR(((E8-C8)+(F8-D8)),"")</f>
        <v>1</v>
      </c>
      <c r="H8" s="11">
        <f t="shared" ref="H8:H37" si="4">I7</f>
        <v>1133124.04</v>
      </c>
      <c r="I8" s="11">
        <v>1136258.1399999999</v>
      </c>
      <c r="J8" s="11">
        <f t="shared" si="0"/>
        <v>3134.0999999998603</v>
      </c>
      <c r="K8" s="27">
        <f t="shared" si="1"/>
        <v>130.58749999999418</v>
      </c>
      <c r="L8" s="28"/>
    </row>
    <row r="9" spans="1:12">
      <c r="A9" s="12">
        <f t="shared" ref="A9:B24" si="5">A8+1</f>
        <v>3</v>
      </c>
      <c r="B9" s="8">
        <f t="shared" si="5"/>
        <v>46025</v>
      </c>
      <c r="C9" s="8">
        <f t="shared" si="2"/>
        <v>46025</v>
      </c>
      <c r="D9" s="9">
        <v>0</v>
      </c>
      <c r="E9" s="8">
        <f t="shared" si="3"/>
        <v>46026</v>
      </c>
      <c r="F9" s="9">
        <v>0</v>
      </c>
      <c r="G9" s="10">
        <f>IFERROR(((E9-C9)+(F9-D9)),"")</f>
        <v>1</v>
      </c>
      <c r="H9" s="11">
        <f t="shared" si="4"/>
        <v>1136258.1399999999</v>
      </c>
      <c r="I9" s="11">
        <v>1141640.72</v>
      </c>
      <c r="J9" s="11">
        <f t="shared" si="0"/>
        <v>5382.5800000000745</v>
      </c>
      <c r="K9" s="27">
        <f t="shared" si="1"/>
        <v>224.27416666666977</v>
      </c>
      <c r="L9" s="28"/>
    </row>
    <row r="10" spans="1:12">
      <c r="A10" s="12">
        <f t="shared" si="5"/>
        <v>4</v>
      </c>
      <c r="B10" s="8">
        <f t="shared" si="5"/>
        <v>46026</v>
      </c>
      <c r="C10" s="8">
        <f t="shared" si="2"/>
        <v>46026</v>
      </c>
      <c r="D10" s="9">
        <v>0</v>
      </c>
      <c r="E10" s="8">
        <f t="shared" si="3"/>
        <v>46027</v>
      </c>
      <c r="F10" s="9">
        <v>0</v>
      </c>
      <c r="G10" s="10">
        <f>IFERROR(((E10-C10)+(F10-D10)),"")</f>
        <v>1</v>
      </c>
      <c r="H10" s="11">
        <f t="shared" si="4"/>
        <v>1141640.72</v>
      </c>
      <c r="I10" s="11">
        <v>1149030.26</v>
      </c>
      <c r="J10" s="11">
        <f t="shared" si="0"/>
        <v>7389.5400000000373</v>
      </c>
      <c r="K10" s="27">
        <f t="shared" si="1"/>
        <v>307.89750000000157</v>
      </c>
      <c r="L10" s="28"/>
    </row>
    <row r="11" spans="1:12">
      <c r="A11" s="12">
        <f t="shared" si="5"/>
        <v>5</v>
      </c>
      <c r="B11" s="8">
        <f t="shared" si="5"/>
        <v>46027</v>
      </c>
      <c r="C11" s="8">
        <f t="shared" si="2"/>
        <v>46027</v>
      </c>
      <c r="D11" s="9">
        <v>0</v>
      </c>
      <c r="E11" s="8">
        <f t="shared" si="3"/>
        <v>46028</v>
      </c>
      <c r="F11" s="9">
        <v>0</v>
      </c>
      <c r="G11" s="10">
        <f t="shared" ref="G11:G36" si="6">IFERROR(((E11-C11)+(F11-D11)),"")</f>
        <v>1</v>
      </c>
      <c r="H11" s="11">
        <f t="shared" si="4"/>
        <v>1149030.26</v>
      </c>
      <c r="I11" s="11">
        <v>1150846.1599999999</v>
      </c>
      <c r="J11" s="11">
        <f t="shared" si="0"/>
        <v>1815.8999999999069</v>
      </c>
      <c r="K11" s="27">
        <f t="shared" si="1"/>
        <v>75.662499999996115</v>
      </c>
      <c r="L11" s="28"/>
    </row>
    <row r="12" spans="1:12">
      <c r="A12" s="12">
        <f t="shared" si="5"/>
        <v>6</v>
      </c>
      <c r="B12" s="8">
        <f t="shared" si="5"/>
        <v>46028</v>
      </c>
      <c r="C12" s="8">
        <f t="shared" si="2"/>
        <v>46028</v>
      </c>
      <c r="D12" s="9">
        <v>0</v>
      </c>
      <c r="E12" s="8">
        <f t="shared" si="3"/>
        <v>46029</v>
      </c>
      <c r="F12" s="9">
        <v>0</v>
      </c>
      <c r="G12" s="10">
        <f t="shared" si="6"/>
        <v>1</v>
      </c>
      <c r="H12" s="11">
        <f t="shared" si="4"/>
        <v>1150846.1599999999</v>
      </c>
      <c r="I12" s="11">
        <v>1152192.79</v>
      </c>
      <c r="J12" s="11">
        <f t="shared" si="0"/>
        <v>1346.6300000001211</v>
      </c>
      <c r="K12" s="27">
        <f t="shared" si="1"/>
        <v>56.109583333338378</v>
      </c>
      <c r="L12" s="28"/>
    </row>
    <row r="13" spans="1:12">
      <c r="A13" s="12">
        <f t="shared" si="5"/>
        <v>7</v>
      </c>
      <c r="B13" s="8">
        <f t="shared" si="5"/>
        <v>46029</v>
      </c>
      <c r="C13" s="8">
        <f t="shared" si="2"/>
        <v>46029</v>
      </c>
      <c r="D13" s="9">
        <v>0</v>
      </c>
      <c r="E13" s="8">
        <f t="shared" si="3"/>
        <v>46030</v>
      </c>
      <c r="F13" s="9">
        <v>0</v>
      </c>
      <c r="G13" s="10">
        <f t="shared" si="6"/>
        <v>1</v>
      </c>
      <c r="H13" s="11">
        <f t="shared" si="4"/>
        <v>1152192.79</v>
      </c>
      <c r="I13" s="11">
        <v>1154696.1499999999</v>
      </c>
      <c r="J13" s="11">
        <f t="shared" si="0"/>
        <v>2503.3599999998696</v>
      </c>
      <c r="K13" s="27">
        <f t="shared" si="1"/>
        <v>104.30666666666123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2"/>
        <v>46030</v>
      </c>
      <c r="D14" s="9">
        <v>0</v>
      </c>
      <c r="E14" s="8">
        <f t="shared" si="3"/>
        <v>46031</v>
      </c>
      <c r="F14" s="9">
        <v>0</v>
      </c>
      <c r="G14" s="10">
        <f t="shared" si="6"/>
        <v>1</v>
      </c>
      <c r="H14" s="11">
        <f t="shared" si="4"/>
        <v>1154696.1499999999</v>
      </c>
      <c r="I14" s="309">
        <v>1159286.78</v>
      </c>
      <c r="J14" s="11">
        <f t="shared" si="0"/>
        <v>4590.6300000001211</v>
      </c>
      <c r="K14" s="27">
        <f t="shared" si="1"/>
        <v>191.27625000000504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2"/>
        <v>46031</v>
      </c>
      <c r="D15" s="9">
        <v>0</v>
      </c>
      <c r="E15" s="8">
        <f t="shared" si="3"/>
        <v>46032</v>
      </c>
      <c r="F15" s="9">
        <v>0</v>
      </c>
      <c r="G15" s="10">
        <f t="shared" si="6"/>
        <v>1</v>
      </c>
      <c r="H15" s="11">
        <f t="shared" si="4"/>
        <v>1159286.78</v>
      </c>
      <c r="I15" s="309">
        <v>1164452.68</v>
      </c>
      <c r="J15" s="11">
        <f t="shared" si="0"/>
        <v>5165.8999999999069</v>
      </c>
      <c r="K15" s="27">
        <f t="shared" si="1"/>
        <v>215.24583333332944</v>
      </c>
      <c r="L15" s="28"/>
    </row>
    <row r="16" spans="1:12">
      <c r="A16" s="12">
        <f t="shared" si="5"/>
        <v>10</v>
      </c>
      <c r="B16" s="8">
        <f t="shared" si="5"/>
        <v>46032</v>
      </c>
      <c r="C16" s="8">
        <f t="shared" si="2"/>
        <v>46032</v>
      </c>
      <c r="D16" s="9">
        <v>0</v>
      </c>
      <c r="E16" s="8">
        <f t="shared" si="3"/>
        <v>46033</v>
      </c>
      <c r="F16" s="9">
        <v>0</v>
      </c>
      <c r="G16" s="10">
        <f t="shared" si="6"/>
        <v>1</v>
      </c>
      <c r="H16" s="11">
        <f t="shared" si="4"/>
        <v>1164452.68</v>
      </c>
      <c r="I16" s="309">
        <v>1172227.1499999999</v>
      </c>
      <c r="J16" s="11">
        <f t="shared" ref="J16:J17" si="7">I16-H16</f>
        <v>7774.4699999999721</v>
      </c>
      <c r="K16" s="27">
        <f t="shared" ref="K16:K17" si="8">J16/24</f>
        <v>323.93624999999884</v>
      </c>
      <c r="L16" s="28"/>
    </row>
    <row r="17" spans="1:14">
      <c r="A17" s="12">
        <f t="shared" si="5"/>
        <v>11</v>
      </c>
      <c r="B17" s="8">
        <f t="shared" si="5"/>
        <v>46033</v>
      </c>
      <c r="C17" s="8">
        <f t="shared" si="2"/>
        <v>46033</v>
      </c>
      <c r="D17" s="9">
        <v>0</v>
      </c>
      <c r="E17" s="8">
        <f t="shared" si="3"/>
        <v>46034</v>
      </c>
      <c r="F17" s="9">
        <v>0</v>
      </c>
      <c r="G17" s="10">
        <f t="shared" si="6"/>
        <v>1</v>
      </c>
      <c r="H17" s="11">
        <f t="shared" si="4"/>
        <v>1172227.1499999999</v>
      </c>
      <c r="I17" s="11">
        <v>1180543.1499999999</v>
      </c>
      <c r="J17" s="11">
        <f t="shared" si="7"/>
        <v>8316</v>
      </c>
      <c r="K17" s="27">
        <f t="shared" si="8"/>
        <v>346.5</v>
      </c>
      <c r="L17" s="28"/>
    </row>
    <row r="18" spans="1:14">
      <c r="A18" s="12">
        <f t="shared" si="5"/>
        <v>12</v>
      </c>
      <c r="B18" s="8">
        <f t="shared" si="5"/>
        <v>46034</v>
      </c>
      <c r="C18" s="8">
        <f t="shared" si="2"/>
        <v>46034</v>
      </c>
      <c r="D18" s="9">
        <v>0</v>
      </c>
      <c r="E18" s="8">
        <f t="shared" si="3"/>
        <v>46035</v>
      </c>
      <c r="F18" s="9">
        <v>0</v>
      </c>
      <c r="G18" s="10">
        <f t="shared" si="6"/>
        <v>1</v>
      </c>
      <c r="H18" s="11">
        <f t="shared" si="4"/>
        <v>1180543.1499999999</v>
      </c>
      <c r="I18" s="1">
        <v>1183410.1000000001</v>
      </c>
      <c r="J18" s="11">
        <f t="shared" si="0"/>
        <v>2866.9500000001863</v>
      </c>
      <c r="K18" s="27">
        <f t="shared" si="1"/>
        <v>119.45625000000776</v>
      </c>
      <c r="L18" s="28"/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2"/>
        <v>46035</v>
      </c>
      <c r="D19" s="9">
        <v>0</v>
      </c>
      <c r="E19" s="8">
        <f t="shared" si="3"/>
        <v>46036</v>
      </c>
      <c r="F19" s="9">
        <v>0</v>
      </c>
      <c r="G19" s="10">
        <f t="shared" si="6"/>
        <v>1</v>
      </c>
      <c r="H19" s="11">
        <f t="shared" si="4"/>
        <v>1183410.1000000001</v>
      </c>
      <c r="I19" s="1">
        <v>1192211.33</v>
      </c>
      <c r="J19" s="11">
        <f t="shared" si="0"/>
        <v>8801.2299999999814</v>
      </c>
      <c r="K19" s="27">
        <f t="shared" si="1"/>
        <v>366.71791666666587</v>
      </c>
      <c r="L19" s="28"/>
    </row>
    <row r="20" spans="1:14">
      <c r="A20" s="12">
        <f t="shared" si="5"/>
        <v>14</v>
      </c>
      <c r="B20" s="8">
        <f t="shared" si="5"/>
        <v>46036</v>
      </c>
      <c r="C20" s="8">
        <f t="shared" si="2"/>
        <v>46036</v>
      </c>
      <c r="D20" s="9">
        <v>0</v>
      </c>
      <c r="E20" s="8">
        <f t="shared" si="3"/>
        <v>46037</v>
      </c>
      <c r="F20" s="9">
        <v>0</v>
      </c>
      <c r="G20" s="10">
        <f t="shared" si="6"/>
        <v>1</v>
      </c>
      <c r="H20" s="11">
        <f t="shared" si="4"/>
        <v>1192211.33</v>
      </c>
      <c r="I20" s="11">
        <v>1199228.28</v>
      </c>
      <c r="J20" s="11">
        <f t="shared" si="0"/>
        <v>7016.9499999999534</v>
      </c>
      <c r="K20" s="27">
        <f t="shared" si="1"/>
        <v>292.37291666666471</v>
      </c>
      <c r="L20" s="105"/>
    </row>
    <row r="21" spans="1:14">
      <c r="A21" s="12">
        <f t="shared" si="5"/>
        <v>15</v>
      </c>
      <c r="B21" s="8">
        <f t="shared" si="5"/>
        <v>46037</v>
      </c>
      <c r="C21" s="8">
        <f t="shared" si="2"/>
        <v>46037</v>
      </c>
      <c r="D21" s="9">
        <v>0</v>
      </c>
      <c r="E21" s="8">
        <f t="shared" si="3"/>
        <v>46038</v>
      </c>
      <c r="F21" s="9">
        <v>0</v>
      </c>
      <c r="G21" s="10">
        <f t="shared" si="6"/>
        <v>1</v>
      </c>
      <c r="H21" s="11">
        <f t="shared" si="4"/>
        <v>1199228.28</v>
      </c>
      <c r="I21" s="11">
        <v>1206070.6399999999</v>
      </c>
      <c r="J21" s="11">
        <f t="shared" si="0"/>
        <v>6842.3599999998696</v>
      </c>
      <c r="K21" s="27">
        <f t="shared" si="1"/>
        <v>285.0983333333279</v>
      </c>
      <c r="L21" s="105"/>
    </row>
    <row r="22" spans="1:14">
      <c r="A22" s="12">
        <f t="shared" si="5"/>
        <v>16</v>
      </c>
      <c r="B22" s="8">
        <f t="shared" si="5"/>
        <v>46038</v>
      </c>
      <c r="C22" s="8">
        <f t="shared" si="2"/>
        <v>46038</v>
      </c>
      <c r="D22" s="9">
        <v>0</v>
      </c>
      <c r="E22" s="8">
        <f t="shared" si="3"/>
        <v>46039</v>
      </c>
      <c r="F22" s="9">
        <v>0</v>
      </c>
      <c r="G22" s="10">
        <f t="shared" si="6"/>
        <v>1</v>
      </c>
      <c r="H22" s="11">
        <f t="shared" si="4"/>
        <v>1206070.6399999999</v>
      </c>
      <c r="I22" s="11">
        <v>1212065.8799999999</v>
      </c>
      <c r="J22" s="11">
        <f t="shared" si="0"/>
        <v>5995.2399999999907</v>
      </c>
      <c r="K22" s="27">
        <f t="shared" si="1"/>
        <v>249.80166666666628</v>
      </c>
      <c r="L22" s="105"/>
    </row>
    <row r="23" spans="1:14">
      <c r="A23" s="12">
        <f t="shared" si="5"/>
        <v>17</v>
      </c>
      <c r="B23" s="8">
        <f t="shared" si="5"/>
        <v>46039</v>
      </c>
      <c r="C23" s="8">
        <f t="shared" si="2"/>
        <v>46039</v>
      </c>
      <c r="D23" s="9">
        <v>0</v>
      </c>
      <c r="E23" s="8">
        <f t="shared" si="3"/>
        <v>46040</v>
      </c>
      <c r="F23" s="9">
        <v>0</v>
      </c>
      <c r="G23" s="10">
        <f t="shared" si="6"/>
        <v>1</v>
      </c>
      <c r="H23" s="11">
        <f t="shared" si="4"/>
        <v>1212065.8799999999</v>
      </c>
      <c r="I23" s="1">
        <v>1218406.21</v>
      </c>
      <c r="J23" s="11">
        <f t="shared" si="0"/>
        <v>6340.3300000000745</v>
      </c>
      <c r="K23" s="27">
        <f t="shared" si="1"/>
        <v>264.18041666666977</v>
      </c>
      <c r="L23" s="105"/>
    </row>
    <row r="24" spans="1:14">
      <c r="A24" s="12">
        <f t="shared" si="5"/>
        <v>18</v>
      </c>
      <c r="B24" s="8">
        <f t="shared" si="5"/>
        <v>46040</v>
      </c>
      <c r="C24" s="8">
        <f t="shared" si="2"/>
        <v>46040</v>
      </c>
      <c r="D24" s="9">
        <v>0</v>
      </c>
      <c r="E24" s="8">
        <f t="shared" si="3"/>
        <v>46041</v>
      </c>
      <c r="F24" s="9">
        <v>0</v>
      </c>
      <c r="G24" s="10">
        <f t="shared" si="6"/>
        <v>1</v>
      </c>
      <c r="H24" s="11">
        <f t="shared" si="4"/>
        <v>1218406.21</v>
      </c>
      <c r="I24" s="11">
        <v>1223790.26</v>
      </c>
      <c r="J24" s="11">
        <f t="shared" si="0"/>
        <v>5384.0500000000466</v>
      </c>
      <c r="K24" s="27">
        <f t="shared" si="1"/>
        <v>224.33541666666861</v>
      </c>
      <c r="L24" s="105"/>
    </row>
    <row r="25" spans="1:14">
      <c r="A25" s="12">
        <f t="shared" ref="A25:B37" si="9">A24+1</f>
        <v>19</v>
      </c>
      <c r="B25" s="8">
        <f t="shared" si="9"/>
        <v>46041</v>
      </c>
      <c r="C25" s="8">
        <f t="shared" si="2"/>
        <v>46041</v>
      </c>
      <c r="D25" s="9">
        <v>0</v>
      </c>
      <c r="E25" s="8">
        <f t="shared" si="3"/>
        <v>46042</v>
      </c>
      <c r="F25" s="9">
        <v>0</v>
      </c>
      <c r="G25" s="10">
        <f t="shared" si="6"/>
        <v>1</v>
      </c>
      <c r="H25" s="11">
        <f t="shared" si="4"/>
        <v>1223790.26</v>
      </c>
      <c r="I25" s="11">
        <v>1233733.3</v>
      </c>
      <c r="J25" s="11">
        <f t="shared" si="0"/>
        <v>9943.0400000000373</v>
      </c>
      <c r="K25" s="27">
        <f t="shared" si="1"/>
        <v>414.29333333333489</v>
      </c>
      <c r="L25" s="105"/>
    </row>
    <row r="26" spans="1:14">
      <c r="A26" s="12">
        <f t="shared" si="9"/>
        <v>20</v>
      </c>
      <c r="B26" s="8">
        <f t="shared" si="9"/>
        <v>46042</v>
      </c>
      <c r="C26" s="8">
        <f t="shared" si="2"/>
        <v>46042</v>
      </c>
      <c r="D26" s="9">
        <v>0</v>
      </c>
      <c r="E26" s="8">
        <f t="shared" si="3"/>
        <v>46043</v>
      </c>
      <c r="F26" s="9">
        <v>0</v>
      </c>
      <c r="G26" s="10">
        <f t="shared" si="6"/>
        <v>1</v>
      </c>
      <c r="H26" s="11">
        <f t="shared" si="4"/>
        <v>1233733.3</v>
      </c>
      <c r="I26" s="11">
        <v>1239114.44</v>
      </c>
      <c r="J26" s="11">
        <f t="shared" si="0"/>
        <v>5381.1399999998976</v>
      </c>
      <c r="K26" s="27">
        <f t="shared" si="1"/>
        <v>224.21416666666241</v>
      </c>
      <c r="L26" s="105"/>
    </row>
    <row r="27" spans="1:14">
      <c r="A27" s="12">
        <f t="shared" si="9"/>
        <v>21</v>
      </c>
      <c r="B27" s="8">
        <f t="shared" si="9"/>
        <v>46043</v>
      </c>
      <c r="C27" s="8">
        <f t="shared" si="2"/>
        <v>46043</v>
      </c>
      <c r="D27" s="9">
        <v>0</v>
      </c>
      <c r="E27" s="8">
        <f t="shared" si="3"/>
        <v>46044</v>
      </c>
      <c r="F27" s="9">
        <v>0</v>
      </c>
      <c r="G27" s="10">
        <f t="shared" si="6"/>
        <v>1</v>
      </c>
      <c r="H27" s="11">
        <f t="shared" si="4"/>
        <v>1239114.44</v>
      </c>
      <c r="I27" s="11">
        <v>1245843.43</v>
      </c>
      <c r="J27" s="11">
        <f t="shared" si="0"/>
        <v>6728.9899999999907</v>
      </c>
      <c r="K27" s="27">
        <f t="shared" si="1"/>
        <v>280.37458333333296</v>
      </c>
      <c r="L27" s="105"/>
    </row>
    <row r="28" spans="1:14">
      <c r="A28" s="12">
        <f t="shared" si="9"/>
        <v>22</v>
      </c>
      <c r="B28" s="8">
        <f t="shared" si="9"/>
        <v>46044</v>
      </c>
      <c r="C28" s="8">
        <f t="shared" si="2"/>
        <v>46044</v>
      </c>
      <c r="D28" s="9">
        <v>0</v>
      </c>
      <c r="E28" s="8">
        <f t="shared" si="3"/>
        <v>46045</v>
      </c>
      <c r="F28" s="9">
        <v>0</v>
      </c>
      <c r="G28" s="10">
        <f t="shared" si="6"/>
        <v>1</v>
      </c>
      <c r="H28" s="11">
        <f t="shared" si="4"/>
        <v>1245843.43</v>
      </c>
      <c r="I28" s="1">
        <v>1251620.98</v>
      </c>
      <c r="J28" s="11">
        <f t="shared" si="0"/>
        <v>5777.5500000000466</v>
      </c>
      <c r="K28" s="27">
        <f t="shared" si="1"/>
        <v>240.73125000000195</v>
      </c>
      <c r="L28" s="105"/>
    </row>
    <row r="29" spans="1:14">
      <c r="A29" s="12">
        <f t="shared" si="9"/>
        <v>23</v>
      </c>
      <c r="B29" s="8">
        <f t="shared" si="9"/>
        <v>46045</v>
      </c>
      <c r="C29" s="8">
        <f t="shared" si="2"/>
        <v>46045</v>
      </c>
      <c r="D29" s="9">
        <v>0</v>
      </c>
      <c r="E29" s="8">
        <f t="shared" si="3"/>
        <v>46046</v>
      </c>
      <c r="F29" s="9">
        <v>0</v>
      </c>
      <c r="G29" s="10">
        <f t="shared" si="6"/>
        <v>1</v>
      </c>
      <c r="H29" s="11">
        <f t="shared" si="4"/>
        <v>1251620.98</v>
      </c>
      <c r="I29" s="11">
        <v>1256966.52</v>
      </c>
      <c r="J29" s="11">
        <f t="shared" si="0"/>
        <v>5345.5400000000373</v>
      </c>
      <c r="K29" s="27">
        <f t="shared" si="1"/>
        <v>222.73083333333489</v>
      </c>
      <c r="L29" s="105"/>
    </row>
    <row r="30" spans="1:14">
      <c r="A30" s="12">
        <f t="shared" si="9"/>
        <v>24</v>
      </c>
      <c r="B30" s="8">
        <f t="shared" si="9"/>
        <v>46046</v>
      </c>
      <c r="C30" s="8">
        <f t="shared" si="2"/>
        <v>46046</v>
      </c>
      <c r="D30" s="9">
        <v>0</v>
      </c>
      <c r="E30" s="8">
        <f t="shared" si="3"/>
        <v>46047</v>
      </c>
      <c r="F30" s="9">
        <v>0</v>
      </c>
      <c r="G30" s="10">
        <f t="shared" si="6"/>
        <v>1</v>
      </c>
      <c r="H30" s="11">
        <f t="shared" si="4"/>
        <v>1256966.52</v>
      </c>
      <c r="I30" s="11">
        <v>1262645.1599999999</v>
      </c>
      <c r="J30" s="11">
        <f t="shared" si="0"/>
        <v>5678.6399999998976</v>
      </c>
      <c r="K30" s="27">
        <f t="shared" si="1"/>
        <v>236.60999999999572</v>
      </c>
      <c r="L30" s="105"/>
    </row>
    <row r="31" spans="1:14">
      <c r="A31" s="12">
        <f t="shared" si="9"/>
        <v>25</v>
      </c>
      <c r="B31" s="8">
        <f t="shared" si="9"/>
        <v>46047</v>
      </c>
      <c r="C31" s="8">
        <f t="shared" si="2"/>
        <v>46047</v>
      </c>
      <c r="D31" s="9">
        <v>0</v>
      </c>
      <c r="E31" s="8">
        <f t="shared" si="3"/>
        <v>46048</v>
      </c>
      <c r="F31" s="9">
        <v>0</v>
      </c>
      <c r="G31" s="10">
        <f t="shared" si="6"/>
        <v>1</v>
      </c>
      <c r="H31" s="11">
        <f t="shared" si="4"/>
        <v>1262645.1599999999</v>
      </c>
      <c r="I31" s="11">
        <v>1268353.3600000001</v>
      </c>
      <c r="J31" s="11">
        <f t="shared" si="0"/>
        <v>5708.2000000001863</v>
      </c>
      <c r="K31" s="27">
        <f t="shared" si="1"/>
        <v>237.84166666667443</v>
      </c>
      <c r="L31" s="105"/>
    </row>
    <row r="32" spans="1:14">
      <c r="A32" s="12">
        <f t="shared" si="9"/>
        <v>26</v>
      </c>
      <c r="B32" s="8">
        <f t="shared" si="9"/>
        <v>46048</v>
      </c>
      <c r="C32" s="8">
        <f t="shared" si="2"/>
        <v>46048</v>
      </c>
      <c r="D32" s="9">
        <v>0</v>
      </c>
      <c r="E32" s="8">
        <f t="shared" si="3"/>
        <v>46049</v>
      </c>
      <c r="F32" s="9">
        <v>0</v>
      </c>
      <c r="G32" s="10">
        <f t="shared" si="6"/>
        <v>1</v>
      </c>
      <c r="H32" s="11">
        <f t="shared" si="4"/>
        <v>1268353.3600000001</v>
      </c>
      <c r="I32" s="11">
        <v>1271080.6100000001</v>
      </c>
      <c r="J32" s="11">
        <f t="shared" si="0"/>
        <v>2727.25</v>
      </c>
      <c r="K32" s="27">
        <f t="shared" si="1"/>
        <v>113.63541666666667</v>
      </c>
      <c r="L32" s="105"/>
    </row>
    <row r="33" spans="1:12">
      <c r="A33" s="12">
        <f t="shared" si="9"/>
        <v>27</v>
      </c>
      <c r="B33" s="8">
        <f t="shared" si="9"/>
        <v>46049</v>
      </c>
      <c r="C33" s="8">
        <f t="shared" si="2"/>
        <v>46049</v>
      </c>
      <c r="D33" s="9">
        <v>0</v>
      </c>
      <c r="E33" s="8">
        <f t="shared" si="3"/>
        <v>46050</v>
      </c>
      <c r="F33" s="9">
        <v>0</v>
      </c>
      <c r="G33" s="10">
        <f t="shared" si="6"/>
        <v>1</v>
      </c>
      <c r="H33" s="11">
        <f t="shared" si="4"/>
        <v>1271080.6100000001</v>
      </c>
      <c r="I33" s="11">
        <v>1278835.5</v>
      </c>
      <c r="J33" s="11">
        <f t="shared" si="0"/>
        <v>7754.8899999998976</v>
      </c>
      <c r="K33" s="27">
        <f t="shared" si="1"/>
        <v>323.12041666666238</v>
      </c>
      <c r="L33" s="105"/>
    </row>
    <row r="34" spans="1:12">
      <c r="A34" s="12">
        <f t="shared" si="9"/>
        <v>28</v>
      </c>
      <c r="B34" s="8">
        <f t="shared" si="9"/>
        <v>46050</v>
      </c>
      <c r="C34" s="8">
        <f t="shared" si="2"/>
        <v>46050</v>
      </c>
      <c r="D34" s="9">
        <v>0</v>
      </c>
      <c r="E34" s="8">
        <f t="shared" si="3"/>
        <v>46051</v>
      </c>
      <c r="F34" s="9">
        <v>0</v>
      </c>
      <c r="G34" s="10">
        <f t="shared" si="6"/>
        <v>1</v>
      </c>
      <c r="H34" s="11">
        <f t="shared" si="4"/>
        <v>1278835.5</v>
      </c>
      <c r="I34" s="11">
        <v>1286027.1599999999</v>
      </c>
      <c r="J34" s="11">
        <f t="shared" si="0"/>
        <v>7191.6599999999162</v>
      </c>
      <c r="K34" s="27">
        <f t="shared" si="1"/>
        <v>299.65249999999651</v>
      </c>
      <c r="L34" s="28"/>
    </row>
    <row r="35" spans="1:12">
      <c r="A35" s="12">
        <f t="shared" si="9"/>
        <v>29</v>
      </c>
      <c r="B35" s="8">
        <f t="shared" si="9"/>
        <v>46051</v>
      </c>
      <c r="C35" s="8">
        <f t="shared" si="2"/>
        <v>46051</v>
      </c>
      <c r="D35" s="9">
        <v>0</v>
      </c>
      <c r="E35" s="8">
        <f t="shared" si="3"/>
        <v>46052</v>
      </c>
      <c r="F35" s="9">
        <v>0</v>
      </c>
      <c r="G35" s="10">
        <f t="shared" si="6"/>
        <v>1</v>
      </c>
      <c r="H35" s="11">
        <f t="shared" si="4"/>
        <v>1286027.1599999999</v>
      </c>
      <c r="I35" s="11">
        <v>1292661.1100000001</v>
      </c>
      <c r="J35" s="11">
        <f t="shared" si="0"/>
        <v>6633.9500000001863</v>
      </c>
      <c r="K35" s="27">
        <f t="shared" si="1"/>
        <v>276.41458333334111</v>
      </c>
      <c r="L35" s="28"/>
    </row>
    <row r="36" spans="1:12">
      <c r="A36" s="12">
        <f t="shared" si="9"/>
        <v>30</v>
      </c>
      <c r="B36" s="8">
        <f t="shared" si="9"/>
        <v>46052</v>
      </c>
      <c r="C36" s="8">
        <f t="shared" si="2"/>
        <v>46052</v>
      </c>
      <c r="D36" s="9">
        <v>0</v>
      </c>
      <c r="E36" s="8">
        <f t="shared" si="3"/>
        <v>46053</v>
      </c>
      <c r="F36" s="9">
        <v>0</v>
      </c>
      <c r="G36" s="10">
        <f t="shared" si="6"/>
        <v>1</v>
      </c>
      <c r="H36" s="11">
        <f t="shared" si="4"/>
        <v>1292661.1100000001</v>
      </c>
      <c r="I36" s="11">
        <v>1297834.7</v>
      </c>
      <c r="J36" s="11">
        <f t="shared" si="0"/>
        <v>5173.589999999851</v>
      </c>
      <c r="K36" s="27">
        <f t="shared" si="1"/>
        <v>215.5662499999938</v>
      </c>
      <c r="L36" s="28"/>
    </row>
    <row r="37" spans="1:12">
      <c r="A37" s="12">
        <f t="shared" si="9"/>
        <v>31</v>
      </c>
      <c r="B37" s="8">
        <f t="shared" si="9"/>
        <v>46053</v>
      </c>
      <c r="C37" s="8">
        <f t="shared" ref="C37" si="10">B37</f>
        <v>46053</v>
      </c>
      <c r="D37" s="9">
        <v>0</v>
      </c>
      <c r="E37" s="8">
        <f t="shared" ref="E37" si="11">C37+1</f>
        <v>46054</v>
      </c>
      <c r="F37" s="9">
        <v>0</v>
      </c>
      <c r="G37" s="10">
        <f t="shared" ref="G37" si="12">IFERROR(((E37-C37)+(F37-D37)),"")</f>
        <v>1</v>
      </c>
      <c r="H37" s="11">
        <f t="shared" si="4"/>
        <v>1297834.7</v>
      </c>
      <c r="I37" s="11">
        <v>1305674.01</v>
      </c>
      <c r="J37" s="11">
        <f t="shared" ref="J37" si="13">I37-H37</f>
        <v>7839.3100000000559</v>
      </c>
      <c r="K37" s="27">
        <f t="shared" ref="K37" si="14">J37/24</f>
        <v>326.63791666666901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182020.39999999991</v>
      </c>
      <c r="K39" s="32">
        <f>AVERAGE(K7:K37)</f>
        <v>244.6510752688171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7.8919701699618416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9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64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2346.3954166666567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9">
        <v>0</v>
      </c>
      <c r="E7" s="7">
        <f>C7+1</f>
        <v>46024</v>
      </c>
      <c r="F7" s="9">
        <v>0</v>
      </c>
      <c r="G7" s="10">
        <f>IFERROR(((E7-C7)+(F7-D7)),"")</f>
        <v>1</v>
      </c>
      <c r="H7" s="11">
        <v>3669480.95</v>
      </c>
      <c r="I7" s="247">
        <v>3724270.37</v>
      </c>
      <c r="J7" s="11">
        <f t="shared" ref="J7:J36" si="0">I7-H7</f>
        <v>54789.419999999925</v>
      </c>
      <c r="K7" s="27">
        <f t="shared" ref="K7:K36" si="1">J7/24</f>
        <v>2282.8924999999967</v>
      </c>
      <c r="L7" s="101"/>
    </row>
    <row r="8" spans="1:12">
      <c r="A8" s="12">
        <f>A7+1</f>
        <v>2</v>
      </c>
      <c r="B8" s="8">
        <f>B7+1</f>
        <v>46024</v>
      </c>
      <c r="C8" s="8">
        <f t="shared" ref="C8:C36" si="2">B8</f>
        <v>46024</v>
      </c>
      <c r="D8" s="9">
        <v>0</v>
      </c>
      <c r="E8" s="8">
        <f t="shared" ref="E8:E36" si="3">C8+1</f>
        <v>46025</v>
      </c>
      <c r="F8" s="9">
        <v>0</v>
      </c>
      <c r="G8" s="10">
        <f>IFERROR(((E8-C8)+(F8-D8)),"")</f>
        <v>1</v>
      </c>
      <c r="H8" s="11">
        <f t="shared" ref="H8:H37" si="4">I7</f>
        <v>3724270.37</v>
      </c>
      <c r="I8" s="11">
        <v>3778576.27</v>
      </c>
      <c r="J8" s="11">
        <f t="shared" si="0"/>
        <v>54305.899999999907</v>
      </c>
      <c r="K8" s="27">
        <f t="shared" si="1"/>
        <v>2262.7458333333293</v>
      </c>
      <c r="L8" s="28"/>
    </row>
    <row r="9" spans="1:12">
      <c r="A9" s="12">
        <f t="shared" ref="A9:B24" si="5">A8+1</f>
        <v>3</v>
      </c>
      <c r="B9" s="8">
        <f t="shared" si="5"/>
        <v>46025</v>
      </c>
      <c r="C9" s="8">
        <f t="shared" si="2"/>
        <v>46025</v>
      </c>
      <c r="D9" s="9">
        <v>0</v>
      </c>
      <c r="E9" s="8">
        <f t="shared" si="3"/>
        <v>46026</v>
      </c>
      <c r="F9" s="9">
        <v>0</v>
      </c>
      <c r="G9" s="10">
        <f>IFERROR(((E9-C9)+(F9-D9)),"")</f>
        <v>1</v>
      </c>
      <c r="H9" s="11">
        <f t="shared" si="4"/>
        <v>3778576.27</v>
      </c>
      <c r="I9" s="11">
        <v>3834889.76</v>
      </c>
      <c r="J9" s="11">
        <f t="shared" si="0"/>
        <v>56313.489999999758</v>
      </c>
      <c r="K9" s="27">
        <f t="shared" si="1"/>
        <v>2346.3954166666567</v>
      </c>
      <c r="L9" s="28"/>
    </row>
    <row r="10" spans="1:12">
      <c r="A10" s="12">
        <f t="shared" si="5"/>
        <v>4</v>
      </c>
      <c r="B10" s="8">
        <f t="shared" si="5"/>
        <v>46026</v>
      </c>
      <c r="C10" s="8">
        <f t="shared" si="2"/>
        <v>46026</v>
      </c>
      <c r="D10" s="9">
        <v>0</v>
      </c>
      <c r="E10" s="8">
        <f t="shared" si="3"/>
        <v>46027</v>
      </c>
      <c r="F10" s="9">
        <v>0</v>
      </c>
      <c r="G10" s="10">
        <f>IFERROR(((E10-C10)+(F10-D10)),"")</f>
        <v>1</v>
      </c>
      <c r="H10" s="11">
        <f t="shared" si="4"/>
        <v>3834889.76</v>
      </c>
      <c r="I10" s="11">
        <v>3888494.91</v>
      </c>
      <c r="J10" s="11">
        <f t="shared" si="0"/>
        <v>53605.150000000373</v>
      </c>
      <c r="K10" s="27">
        <f t="shared" si="1"/>
        <v>2233.5479166666823</v>
      </c>
      <c r="L10" s="28"/>
    </row>
    <row r="11" spans="1:12">
      <c r="A11" s="12">
        <f t="shared" si="5"/>
        <v>5</v>
      </c>
      <c r="B11" s="8">
        <f t="shared" si="5"/>
        <v>46027</v>
      </c>
      <c r="C11" s="8">
        <f t="shared" si="2"/>
        <v>46027</v>
      </c>
      <c r="D11" s="9">
        <v>0</v>
      </c>
      <c r="E11" s="8">
        <f t="shared" si="3"/>
        <v>46028</v>
      </c>
      <c r="F11" s="9">
        <v>0</v>
      </c>
      <c r="G11" s="10">
        <f t="shared" ref="G11:G36" si="6">IFERROR(((E11-C11)+(F11-D11)),"")</f>
        <v>1</v>
      </c>
      <c r="H11" s="11">
        <f t="shared" si="4"/>
        <v>3888494.91</v>
      </c>
      <c r="I11" s="1">
        <v>3943516.76</v>
      </c>
      <c r="J11" s="11">
        <f t="shared" si="0"/>
        <v>55021.849999999627</v>
      </c>
      <c r="K11" s="27">
        <f t="shared" si="1"/>
        <v>2292.5770833333177</v>
      </c>
      <c r="L11" s="28"/>
    </row>
    <row r="12" spans="1:12">
      <c r="A12" s="12">
        <f t="shared" si="5"/>
        <v>6</v>
      </c>
      <c r="B12" s="8">
        <f t="shared" si="5"/>
        <v>46028</v>
      </c>
      <c r="C12" s="8">
        <f t="shared" si="2"/>
        <v>46028</v>
      </c>
      <c r="D12" s="9">
        <v>0</v>
      </c>
      <c r="E12" s="8">
        <f t="shared" si="3"/>
        <v>46029</v>
      </c>
      <c r="F12" s="9">
        <v>0</v>
      </c>
      <c r="G12" s="10">
        <f t="shared" si="6"/>
        <v>1</v>
      </c>
      <c r="H12" s="11">
        <f t="shared" si="4"/>
        <v>3943516.76</v>
      </c>
      <c r="I12" s="11">
        <v>3980123.31</v>
      </c>
      <c r="J12" s="11">
        <f t="shared" si="0"/>
        <v>36606.550000000279</v>
      </c>
      <c r="K12" s="27">
        <f t="shared" si="1"/>
        <v>1525.2729166666784</v>
      </c>
      <c r="L12" s="28"/>
    </row>
    <row r="13" spans="1:12">
      <c r="A13" s="12">
        <f t="shared" si="5"/>
        <v>7</v>
      </c>
      <c r="B13" s="8">
        <f t="shared" si="5"/>
        <v>46029</v>
      </c>
      <c r="C13" s="8">
        <f t="shared" si="2"/>
        <v>46029</v>
      </c>
      <c r="D13" s="9">
        <v>0</v>
      </c>
      <c r="E13" s="8">
        <f t="shared" si="3"/>
        <v>46030</v>
      </c>
      <c r="F13" s="9">
        <v>0</v>
      </c>
      <c r="G13" s="10">
        <f t="shared" si="6"/>
        <v>1</v>
      </c>
      <c r="H13" s="11">
        <f t="shared" si="4"/>
        <v>3980123.31</v>
      </c>
      <c r="I13" s="307">
        <v>4005948.04</v>
      </c>
      <c r="J13" s="11">
        <f t="shared" si="0"/>
        <v>25824.729999999981</v>
      </c>
      <c r="K13" s="27">
        <f t="shared" si="1"/>
        <v>1076.0304166666658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2"/>
        <v>46030</v>
      </c>
      <c r="D14" s="9">
        <v>0</v>
      </c>
      <c r="E14" s="8">
        <f t="shared" si="3"/>
        <v>46031</v>
      </c>
      <c r="F14" s="9">
        <v>0</v>
      </c>
      <c r="G14" s="10">
        <f t="shared" si="6"/>
        <v>1</v>
      </c>
      <c r="H14" s="11">
        <f t="shared" si="4"/>
        <v>4005948.04</v>
      </c>
      <c r="I14" s="11">
        <v>4037345.73</v>
      </c>
      <c r="J14" s="11">
        <f t="shared" si="0"/>
        <v>31397.689999999944</v>
      </c>
      <c r="K14" s="27">
        <f t="shared" si="1"/>
        <v>1308.2370833333309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2"/>
        <v>46031</v>
      </c>
      <c r="D15" s="9">
        <v>0</v>
      </c>
      <c r="E15" s="8">
        <f t="shared" si="3"/>
        <v>46032</v>
      </c>
      <c r="F15" s="9">
        <v>0</v>
      </c>
      <c r="G15" s="10">
        <f t="shared" si="6"/>
        <v>1</v>
      </c>
      <c r="H15" s="11">
        <f t="shared" si="4"/>
        <v>4037345.73</v>
      </c>
      <c r="I15" s="308">
        <v>4058506.4</v>
      </c>
      <c r="J15" s="11">
        <f t="shared" si="0"/>
        <v>21160.669999999925</v>
      </c>
      <c r="K15" s="27">
        <f t="shared" si="1"/>
        <v>881.69458333333023</v>
      </c>
      <c r="L15" s="28"/>
    </row>
    <row r="16" spans="1:12">
      <c r="A16" s="12">
        <f t="shared" si="5"/>
        <v>10</v>
      </c>
      <c r="B16" s="8">
        <f t="shared" si="5"/>
        <v>46032</v>
      </c>
      <c r="C16" s="8">
        <f t="shared" si="2"/>
        <v>46032</v>
      </c>
      <c r="D16" s="9">
        <v>0</v>
      </c>
      <c r="E16" s="8">
        <f t="shared" si="3"/>
        <v>46033</v>
      </c>
      <c r="F16" s="9">
        <v>0</v>
      </c>
      <c r="G16" s="10">
        <f t="shared" si="6"/>
        <v>1</v>
      </c>
      <c r="H16" s="11">
        <f t="shared" si="4"/>
        <v>4058506.4</v>
      </c>
      <c r="I16" s="11">
        <v>4077690.74</v>
      </c>
      <c r="J16" s="11">
        <f t="shared" si="0"/>
        <v>19184.340000000317</v>
      </c>
      <c r="K16" s="27">
        <f t="shared" si="1"/>
        <v>799.34750000001316</v>
      </c>
      <c r="L16" s="28"/>
    </row>
    <row r="17" spans="1:14">
      <c r="A17" s="12">
        <f t="shared" si="5"/>
        <v>11</v>
      </c>
      <c r="B17" s="8">
        <f t="shared" si="5"/>
        <v>46033</v>
      </c>
      <c r="C17" s="8">
        <f t="shared" si="2"/>
        <v>46033</v>
      </c>
      <c r="D17" s="9">
        <v>0</v>
      </c>
      <c r="E17" s="8">
        <f t="shared" si="3"/>
        <v>46034</v>
      </c>
      <c r="F17" s="9">
        <v>0</v>
      </c>
      <c r="G17" s="10">
        <f t="shared" si="6"/>
        <v>1</v>
      </c>
      <c r="H17" s="11">
        <f t="shared" si="4"/>
        <v>4077690.74</v>
      </c>
      <c r="I17" s="11">
        <v>4102747.31</v>
      </c>
      <c r="J17" s="11">
        <f t="shared" si="0"/>
        <v>25056.569999999832</v>
      </c>
      <c r="K17" s="27">
        <f t="shared" si="1"/>
        <v>1044.023749999993</v>
      </c>
      <c r="L17" s="28"/>
    </row>
    <row r="18" spans="1:14">
      <c r="A18" s="12">
        <f t="shared" si="5"/>
        <v>12</v>
      </c>
      <c r="B18" s="8">
        <f t="shared" si="5"/>
        <v>46034</v>
      </c>
      <c r="C18" s="8">
        <f t="shared" si="2"/>
        <v>46034</v>
      </c>
      <c r="D18" s="9">
        <v>0</v>
      </c>
      <c r="E18" s="8">
        <f t="shared" si="3"/>
        <v>46035</v>
      </c>
      <c r="F18" s="9">
        <v>0</v>
      </c>
      <c r="G18" s="10">
        <f t="shared" si="6"/>
        <v>1</v>
      </c>
      <c r="H18" s="11">
        <f t="shared" si="4"/>
        <v>4102747.31</v>
      </c>
      <c r="I18" s="42">
        <v>4128465.16</v>
      </c>
      <c r="J18" s="11">
        <f t="shared" si="0"/>
        <v>25717.850000000093</v>
      </c>
      <c r="K18" s="27">
        <f t="shared" si="1"/>
        <v>1071.5770833333372</v>
      </c>
      <c r="L18" s="28"/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2"/>
        <v>46035</v>
      </c>
      <c r="D19" s="9">
        <v>0</v>
      </c>
      <c r="E19" s="8">
        <f t="shared" si="3"/>
        <v>46036</v>
      </c>
      <c r="F19" s="9">
        <v>0</v>
      </c>
      <c r="G19" s="10">
        <f t="shared" si="6"/>
        <v>1</v>
      </c>
      <c r="H19" s="11">
        <f t="shared" si="4"/>
        <v>4128465.16</v>
      </c>
      <c r="I19" s="42">
        <v>4152585.41</v>
      </c>
      <c r="J19" s="11">
        <f t="shared" si="0"/>
        <v>24120.25</v>
      </c>
      <c r="K19" s="27">
        <f t="shared" si="1"/>
        <v>1005.0104166666666</v>
      </c>
      <c r="L19" s="28"/>
    </row>
    <row r="20" spans="1:14">
      <c r="A20" s="12">
        <f t="shared" si="5"/>
        <v>14</v>
      </c>
      <c r="B20" s="8">
        <f t="shared" si="5"/>
        <v>46036</v>
      </c>
      <c r="C20" s="8">
        <f t="shared" si="2"/>
        <v>46036</v>
      </c>
      <c r="D20" s="9">
        <v>0</v>
      </c>
      <c r="E20" s="8">
        <f t="shared" si="3"/>
        <v>46037</v>
      </c>
      <c r="F20" s="9">
        <v>0</v>
      </c>
      <c r="G20" s="10">
        <f t="shared" si="6"/>
        <v>1</v>
      </c>
      <c r="H20" s="11">
        <f t="shared" si="4"/>
        <v>4152585.41</v>
      </c>
      <c r="I20" s="247">
        <v>4172780.35</v>
      </c>
      <c r="J20" s="11">
        <f t="shared" si="0"/>
        <v>20194.939999999944</v>
      </c>
      <c r="K20" s="27">
        <f t="shared" si="1"/>
        <v>841.45583333333104</v>
      </c>
      <c r="L20" s="105"/>
    </row>
    <row r="21" spans="1:14">
      <c r="A21" s="12">
        <f t="shared" si="5"/>
        <v>15</v>
      </c>
      <c r="B21" s="8">
        <f t="shared" si="5"/>
        <v>46037</v>
      </c>
      <c r="C21" s="8">
        <f t="shared" si="2"/>
        <v>46037</v>
      </c>
      <c r="D21" s="9">
        <v>0</v>
      </c>
      <c r="E21" s="8">
        <f t="shared" si="3"/>
        <v>46038</v>
      </c>
      <c r="F21" s="9">
        <v>0</v>
      </c>
      <c r="G21" s="10">
        <f t="shared" si="6"/>
        <v>1</v>
      </c>
      <c r="H21" s="11">
        <f t="shared" si="4"/>
        <v>4172780.35</v>
      </c>
      <c r="I21" s="715">
        <v>4196508.96</v>
      </c>
      <c r="J21" s="11">
        <f t="shared" si="0"/>
        <v>23728.60999999987</v>
      </c>
      <c r="K21" s="27">
        <f t="shared" si="1"/>
        <v>988.6920833333279</v>
      </c>
      <c r="L21" s="105"/>
    </row>
    <row r="22" spans="1:14">
      <c r="A22" s="12">
        <f t="shared" si="5"/>
        <v>16</v>
      </c>
      <c r="B22" s="8">
        <f t="shared" si="5"/>
        <v>46038</v>
      </c>
      <c r="C22" s="8">
        <f t="shared" si="2"/>
        <v>46038</v>
      </c>
      <c r="D22" s="9">
        <v>0</v>
      </c>
      <c r="E22" s="8">
        <f t="shared" si="3"/>
        <v>46039</v>
      </c>
      <c r="F22" s="9">
        <v>0</v>
      </c>
      <c r="G22" s="10">
        <f t="shared" si="6"/>
        <v>1</v>
      </c>
      <c r="H22" s="11">
        <f t="shared" si="4"/>
        <v>4196508.96</v>
      </c>
      <c r="I22" s="42">
        <v>4219029.9800000004</v>
      </c>
      <c r="J22" s="11">
        <f t="shared" si="0"/>
        <v>22521.020000000484</v>
      </c>
      <c r="K22" s="27">
        <f t="shared" si="1"/>
        <v>938.37583333335351</v>
      </c>
      <c r="L22" s="105"/>
    </row>
    <row r="23" spans="1:14">
      <c r="A23" s="12">
        <f t="shared" si="5"/>
        <v>17</v>
      </c>
      <c r="B23" s="8">
        <f t="shared" si="5"/>
        <v>46039</v>
      </c>
      <c r="C23" s="8">
        <f t="shared" si="2"/>
        <v>46039</v>
      </c>
      <c r="D23" s="9">
        <v>0</v>
      </c>
      <c r="E23" s="8">
        <f t="shared" si="3"/>
        <v>46040</v>
      </c>
      <c r="F23" s="9">
        <v>0</v>
      </c>
      <c r="G23" s="10">
        <f t="shared" si="6"/>
        <v>1</v>
      </c>
      <c r="H23" s="11">
        <f t="shared" si="4"/>
        <v>4219029.9800000004</v>
      </c>
      <c r="I23" s="42">
        <v>4250931.46</v>
      </c>
      <c r="J23" s="11">
        <f t="shared" si="0"/>
        <v>31901.479999999516</v>
      </c>
      <c r="K23" s="27">
        <f t="shared" si="1"/>
        <v>1329.2283333333132</v>
      </c>
      <c r="L23" s="105"/>
    </row>
    <row r="24" spans="1:14">
      <c r="A24" s="12">
        <f t="shared" si="5"/>
        <v>18</v>
      </c>
      <c r="B24" s="8">
        <f t="shared" si="5"/>
        <v>46040</v>
      </c>
      <c r="C24" s="8">
        <f t="shared" si="2"/>
        <v>46040</v>
      </c>
      <c r="D24" s="9">
        <v>0</v>
      </c>
      <c r="E24" s="8">
        <f t="shared" si="3"/>
        <v>46041</v>
      </c>
      <c r="F24" s="9">
        <v>0</v>
      </c>
      <c r="G24" s="10">
        <f t="shared" si="6"/>
        <v>1</v>
      </c>
      <c r="H24" s="11">
        <f t="shared" si="4"/>
        <v>4250931.46</v>
      </c>
      <c r="I24" s="42">
        <v>4298007.62</v>
      </c>
      <c r="J24" s="11">
        <f t="shared" si="0"/>
        <v>47076.160000000149</v>
      </c>
      <c r="K24" s="27">
        <f t="shared" si="1"/>
        <v>1961.5066666666728</v>
      </c>
      <c r="L24" s="105"/>
    </row>
    <row r="25" spans="1:14">
      <c r="A25" s="12">
        <f t="shared" ref="A25:B37" si="7">A24+1</f>
        <v>19</v>
      </c>
      <c r="B25" s="8">
        <f t="shared" si="7"/>
        <v>46041</v>
      </c>
      <c r="C25" s="8">
        <f t="shared" si="2"/>
        <v>46041</v>
      </c>
      <c r="D25" s="9">
        <v>0</v>
      </c>
      <c r="E25" s="8">
        <f t="shared" si="3"/>
        <v>46042</v>
      </c>
      <c r="F25" s="9">
        <v>0</v>
      </c>
      <c r="G25" s="10">
        <f t="shared" si="6"/>
        <v>1</v>
      </c>
      <c r="H25" s="11">
        <f t="shared" si="4"/>
        <v>4298007.62</v>
      </c>
      <c r="I25" s="11">
        <v>4332157.55</v>
      </c>
      <c r="J25" s="11">
        <f t="shared" si="0"/>
        <v>34149.929999999702</v>
      </c>
      <c r="K25" s="27">
        <f t="shared" si="1"/>
        <v>1422.9137499999877</v>
      </c>
      <c r="L25" s="105"/>
    </row>
    <row r="26" spans="1:14">
      <c r="A26" s="12">
        <f t="shared" si="7"/>
        <v>20</v>
      </c>
      <c r="B26" s="8">
        <f t="shared" si="7"/>
        <v>46042</v>
      </c>
      <c r="C26" s="8">
        <f t="shared" si="2"/>
        <v>46042</v>
      </c>
      <c r="D26" s="9">
        <v>0</v>
      </c>
      <c r="E26" s="8">
        <f t="shared" si="3"/>
        <v>46043</v>
      </c>
      <c r="F26" s="9">
        <v>0</v>
      </c>
      <c r="G26" s="10">
        <f t="shared" si="6"/>
        <v>1</v>
      </c>
      <c r="H26" s="11">
        <f t="shared" si="4"/>
        <v>4332157.55</v>
      </c>
      <c r="I26" s="11">
        <v>4356938.03</v>
      </c>
      <c r="J26" s="11">
        <f t="shared" si="0"/>
        <v>24780.480000000447</v>
      </c>
      <c r="K26" s="27">
        <f t="shared" si="1"/>
        <v>1032.5200000000186</v>
      </c>
      <c r="L26" s="105"/>
    </row>
    <row r="27" spans="1:14">
      <c r="A27" s="12">
        <f t="shared" si="7"/>
        <v>21</v>
      </c>
      <c r="B27" s="8">
        <f t="shared" si="7"/>
        <v>46043</v>
      </c>
      <c r="C27" s="8">
        <f t="shared" si="2"/>
        <v>46043</v>
      </c>
      <c r="D27" s="9">
        <v>0</v>
      </c>
      <c r="E27" s="8">
        <f t="shared" si="3"/>
        <v>46044</v>
      </c>
      <c r="F27" s="9">
        <v>0</v>
      </c>
      <c r="G27" s="10">
        <f t="shared" si="6"/>
        <v>1</v>
      </c>
      <c r="H27" s="11">
        <f t="shared" si="4"/>
        <v>4356938.03</v>
      </c>
      <c r="I27" s="11">
        <v>4380388.71</v>
      </c>
      <c r="J27" s="11">
        <f t="shared" si="0"/>
        <v>23450.679999999702</v>
      </c>
      <c r="K27" s="27">
        <f t="shared" si="1"/>
        <v>977.11166666665429</v>
      </c>
      <c r="L27" s="105"/>
    </row>
    <row r="28" spans="1:14">
      <c r="A28" s="12">
        <f t="shared" si="7"/>
        <v>22</v>
      </c>
      <c r="B28" s="8">
        <f t="shared" si="7"/>
        <v>46044</v>
      </c>
      <c r="C28" s="8">
        <f t="shared" si="2"/>
        <v>46044</v>
      </c>
      <c r="D28" s="9">
        <v>0</v>
      </c>
      <c r="E28" s="8">
        <f t="shared" si="3"/>
        <v>46045</v>
      </c>
      <c r="F28" s="9">
        <v>0</v>
      </c>
      <c r="G28" s="10">
        <f t="shared" si="6"/>
        <v>1</v>
      </c>
      <c r="H28" s="11">
        <f t="shared" si="4"/>
        <v>4380388.71</v>
      </c>
      <c r="I28" s="11">
        <v>4402217.8899999997</v>
      </c>
      <c r="J28" s="11">
        <f t="shared" si="0"/>
        <v>21829.179999999702</v>
      </c>
      <c r="K28" s="27">
        <f t="shared" si="1"/>
        <v>909.54916666665429</v>
      </c>
      <c r="L28" s="105"/>
    </row>
    <row r="29" spans="1:14">
      <c r="A29" s="12">
        <f t="shared" si="7"/>
        <v>23</v>
      </c>
      <c r="B29" s="8">
        <f t="shared" si="7"/>
        <v>46045</v>
      </c>
      <c r="C29" s="8">
        <f t="shared" si="2"/>
        <v>46045</v>
      </c>
      <c r="D29" s="9">
        <v>0</v>
      </c>
      <c r="E29" s="8">
        <f t="shared" si="3"/>
        <v>46046</v>
      </c>
      <c r="F29" s="9">
        <v>0</v>
      </c>
      <c r="G29" s="10">
        <f t="shared" si="6"/>
        <v>1</v>
      </c>
      <c r="H29" s="11">
        <f t="shared" si="4"/>
        <v>4402217.8899999997</v>
      </c>
      <c r="I29" s="11">
        <v>4419797.13</v>
      </c>
      <c r="J29" s="11">
        <f t="shared" si="0"/>
        <v>17579.240000000224</v>
      </c>
      <c r="K29" s="27">
        <f t="shared" si="1"/>
        <v>732.46833333334268</v>
      </c>
      <c r="L29" s="105"/>
    </row>
    <row r="30" spans="1:14">
      <c r="A30" s="12">
        <f t="shared" si="7"/>
        <v>24</v>
      </c>
      <c r="B30" s="8">
        <f t="shared" si="7"/>
        <v>46046</v>
      </c>
      <c r="C30" s="8">
        <f t="shared" si="2"/>
        <v>46046</v>
      </c>
      <c r="D30" s="9">
        <v>0</v>
      </c>
      <c r="E30" s="8">
        <f t="shared" si="3"/>
        <v>46047</v>
      </c>
      <c r="F30" s="9">
        <v>0</v>
      </c>
      <c r="G30" s="10">
        <f t="shared" si="6"/>
        <v>1</v>
      </c>
      <c r="H30" s="11">
        <f t="shared" si="4"/>
        <v>4419797.13</v>
      </c>
      <c r="I30" s="11">
        <v>4440430.04</v>
      </c>
      <c r="J30" s="11">
        <f t="shared" si="0"/>
        <v>20632.910000000149</v>
      </c>
      <c r="K30" s="27">
        <f t="shared" si="1"/>
        <v>859.70458333333954</v>
      </c>
      <c r="L30" s="105"/>
    </row>
    <row r="31" spans="1:14">
      <c r="A31" s="12">
        <f t="shared" si="7"/>
        <v>25</v>
      </c>
      <c r="B31" s="8">
        <f t="shared" si="7"/>
        <v>46047</v>
      </c>
      <c r="C31" s="8">
        <f t="shared" si="2"/>
        <v>46047</v>
      </c>
      <c r="D31" s="9">
        <v>0</v>
      </c>
      <c r="E31" s="8">
        <f t="shared" si="3"/>
        <v>46048</v>
      </c>
      <c r="F31" s="9">
        <v>0</v>
      </c>
      <c r="G31" s="10">
        <f t="shared" si="6"/>
        <v>1</v>
      </c>
      <c r="H31" s="11">
        <f t="shared" si="4"/>
        <v>4440430.04</v>
      </c>
      <c r="I31" s="11">
        <v>4468827.88</v>
      </c>
      <c r="J31" s="11">
        <f t="shared" si="0"/>
        <v>28397.839999999851</v>
      </c>
      <c r="K31" s="27">
        <f t="shared" si="1"/>
        <v>1183.2433333333272</v>
      </c>
      <c r="L31" s="105"/>
    </row>
    <row r="32" spans="1:14">
      <c r="A32" s="12">
        <f t="shared" si="7"/>
        <v>26</v>
      </c>
      <c r="B32" s="8">
        <f t="shared" si="7"/>
        <v>46048</v>
      </c>
      <c r="C32" s="8">
        <f t="shared" si="2"/>
        <v>46048</v>
      </c>
      <c r="D32" s="9">
        <v>0</v>
      </c>
      <c r="E32" s="8">
        <f t="shared" si="3"/>
        <v>46049</v>
      </c>
      <c r="F32" s="9">
        <v>0</v>
      </c>
      <c r="G32" s="10">
        <f t="shared" si="6"/>
        <v>1</v>
      </c>
      <c r="H32" s="11">
        <f t="shared" si="4"/>
        <v>4468827.88</v>
      </c>
      <c r="I32" s="11">
        <v>4497322.46</v>
      </c>
      <c r="J32" s="11">
        <f t="shared" si="0"/>
        <v>28494.580000000075</v>
      </c>
      <c r="K32" s="27">
        <f t="shared" si="1"/>
        <v>1187.2741666666698</v>
      </c>
      <c r="L32" s="105"/>
    </row>
    <row r="33" spans="1:12">
      <c r="A33" s="12">
        <f t="shared" si="7"/>
        <v>27</v>
      </c>
      <c r="B33" s="8">
        <f t="shared" si="7"/>
        <v>46049</v>
      </c>
      <c r="C33" s="8">
        <f t="shared" si="2"/>
        <v>46049</v>
      </c>
      <c r="D33" s="9">
        <v>0</v>
      </c>
      <c r="E33" s="8">
        <f t="shared" si="3"/>
        <v>46050</v>
      </c>
      <c r="F33" s="9">
        <v>0</v>
      </c>
      <c r="G33" s="10">
        <f t="shared" si="6"/>
        <v>1</v>
      </c>
      <c r="H33" s="11">
        <f t="shared" si="4"/>
        <v>4497322.46</v>
      </c>
      <c r="I33" s="11">
        <v>4519453.8600000003</v>
      </c>
      <c r="J33" s="11">
        <f t="shared" si="0"/>
        <v>22131.400000000373</v>
      </c>
      <c r="K33" s="27">
        <f t="shared" si="1"/>
        <v>922.14166666668223</v>
      </c>
      <c r="L33" s="105"/>
    </row>
    <row r="34" spans="1:12">
      <c r="A34" s="12">
        <f t="shared" si="7"/>
        <v>28</v>
      </c>
      <c r="B34" s="8">
        <f t="shared" si="7"/>
        <v>46050</v>
      </c>
      <c r="C34" s="8">
        <f t="shared" si="2"/>
        <v>46050</v>
      </c>
      <c r="D34" s="9">
        <v>0</v>
      </c>
      <c r="E34" s="8">
        <f t="shared" si="3"/>
        <v>46051</v>
      </c>
      <c r="F34" s="9">
        <v>0</v>
      </c>
      <c r="G34" s="10">
        <f t="shared" si="6"/>
        <v>1</v>
      </c>
      <c r="H34" s="11">
        <f t="shared" si="4"/>
        <v>4519453.8600000003</v>
      </c>
      <c r="I34" s="11">
        <v>4531679.8600000003</v>
      </c>
      <c r="J34" s="11">
        <f t="shared" si="0"/>
        <v>12226</v>
      </c>
      <c r="K34" s="27">
        <f t="shared" si="1"/>
        <v>509.41666666666669</v>
      </c>
      <c r="L34" s="28"/>
    </row>
    <row r="35" spans="1:12">
      <c r="A35" s="12">
        <f t="shared" si="7"/>
        <v>29</v>
      </c>
      <c r="B35" s="8">
        <f t="shared" si="7"/>
        <v>46051</v>
      </c>
      <c r="C35" s="8">
        <f t="shared" si="2"/>
        <v>46051</v>
      </c>
      <c r="D35" s="9">
        <v>0</v>
      </c>
      <c r="E35" s="8">
        <f t="shared" si="3"/>
        <v>46052</v>
      </c>
      <c r="F35" s="9">
        <v>0</v>
      </c>
      <c r="G35" s="10">
        <f t="shared" si="6"/>
        <v>1</v>
      </c>
      <c r="H35" s="11">
        <f t="shared" si="4"/>
        <v>4531679.8600000003</v>
      </c>
      <c r="I35" s="11">
        <v>4540809.63</v>
      </c>
      <c r="J35" s="11">
        <f t="shared" si="0"/>
        <v>9129.769999999553</v>
      </c>
      <c r="K35" s="27">
        <f t="shared" si="1"/>
        <v>380.40708333331469</v>
      </c>
      <c r="L35" s="28"/>
    </row>
    <row r="36" spans="1:12">
      <c r="A36" s="12">
        <f t="shared" si="7"/>
        <v>30</v>
      </c>
      <c r="B36" s="8">
        <f t="shared" si="7"/>
        <v>46052</v>
      </c>
      <c r="C36" s="8">
        <f t="shared" si="2"/>
        <v>46052</v>
      </c>
      <c r="D36" s="9">
        <v>0</v>
      </c>
      <c r="E36" s="8">
        <f t="shared" si="3"/>
        <v>46053</v>
      </c>
      <c r="F36" s="9">
        <v>0</v>
      </c>
      <c r="G36" s="10">
        <f t="shared" si="6"/>
        <v>1</v>
      </c>
      <c r="H36" s="11">
        <f t="shared" si="4"/>
        <v>4540809.63</v>
      </c>
      <c r="I36" s="11">
        <v>4550293.25</v>
      </c>
      <c r="J36" s="11">
        <f t="shared" si="0"/>
        <v>9483.6200000001118</v>
      </c>
      <c r="K36" s="27">
        <f t="shared" si="1"/>
        <v>395.15083333333797</v>
      </c>
      <c r="L36" s="28"/>
    </row>
    <row r="37" spans="1:12">
      <c r="A37" s="12">
        <f t="shared" si="7"/>
        <v>31</v>
      </c>
      <c r="B37" s="8">
        <f t="shared" si="7"/>
        <v>46053</v>
      </c>
      <c r="C37" s="8">
        <f t="shared" ref="C37" si="8">B37</f>
        <v>46053</v>
      </c>
      <c r="D37" s="9">
        <v>0</v>
      </c>
      <c r="E37" s="8">
        <f t="shared" ref="E37" si="9">C37+1</f>
        <v>46054</v>
      </c>
      <c r="F37" s="9">
        <v>0</v>
      </c>
      <c r="G37" s="10">
        <f t="shared" ref="G37" si="10">IFERROR(((E37-C37)+(F37-D37)),"")</f>
        <v>1</v>
      </c>
      <c r="H37" s="11">
        <f t="shared" si="4"/>
        <v>4550293.25</v>
      </c>
      <c r="I37" s="11">
        <v>4558658.1900000004</v>
      </c>
      <c r="J37" s="11">
        <f t="shared" ref="J37" si="11">I37-H37</f>
        <v>8364.9400000004098</v>
      </c>
      <c r="K37" s="27">
        <f t="shared" ref="K37" si="12">J37/24</f>
        <v>348.53916666668374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889177.24000000022</v>
      </c>
      <c r="K39" s="32">
        <f>AVERAGE(K7:K37)</f>
        <v>1195.1306989247316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38.552603191120376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0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150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105.63374999999844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291">
        <v>0</v>
      </c>
      <c r="E7" s="7">
        <f t="shared" ref="E7:E13" si="0">C7+1</f>
        <v>46024</v>
      </c>
      <c r="F7" s="291">
        <v>0</v>
      </c>
      <c r="G7" s="10">
        <f>IFERROR(((E7-C7)+(F7-D7)),"")</f>
        <v>1</v>
      </c>
      <c r="H7" s="11">
        <v>1021953.78</v>
      </c>
      <c r="I7" s="11">
        <v>1023185.24</v>
      </c>
      <c r="J7" s="11">
        <f t="shared" ref="J7:J36" si="1">I7-H7</f>
        <v>1231.4599999999627</v>
      </c>
      <c r="K7" s="27">
        <f t="shared" ref="K7:K36" si="2">J7/24</f>
        <v>51.310833333331779</v>
      </c>
      <c r="L7" s="101"/>
    </row>
    <row r="8" spans="1:12">
      <c r="A8" s="12">
        <f>A7+1</f>
        <v>2</v>
      </c>
      <c r="B8" s="8">
        <f>B7+1</f>
        <v>46024</v>
      </c>
      <c r="C8" s="8">
        <f t="shared" ref="C8:C36" si="3">B8</f>
        <v>46024</v>
      </c>
      <c r="D8" s="9">
        <v>0</v>
      </c>
      <c r="E8" s="8">
        <f t="shared" si="0"/>
        <v>46025</v>
      </c>
      <c r="F8" s="9">
        <v>0</v>
      </c>
      <c r="G8" s="10">
        <f>IFERROR(((E8-C8)+(F8-D8)),"")</f>
        <v>1</v>
      </c>
      <c r="H8" s="11">
        <f t="shared" ref="H8:H37" si="4">I7</f>
        <v>1023185.24</v>
      </c>
      <c r="I8" s="11">
        <v>1025720.45</v>
      </c>
      <c r="J8" s="11">
        <f t="shared" si="1"/>
        <v>2535.2099999999627</v>
      </c>
      <c r="K8" s="27">
        <f t="shared" si="2"/>
        <v>105.63374999999844</v>
      </c>
      <c r="L8" s="28"/>
    </row>
    <row r="9" spans="1:12">
      <c r="A9" s="12">
        <f t="shared" ref="A9:B24" si="5">A8+1</f>
        <v>3</v>
      </c>
      <c r="B9" s="8">
        <f t="shared" si="5"/>
        <v>46025</v>
      </c>
      <c r="C9" s="8">
        <f t="shared" si="3"/>
        <v>46025</v>
      </c>
      <c r="D9" s="9">
        <v>0</v>
      </c>
      <c r="E9" s="8">
        <f t="shared" si="0"/>
        <v>46026</v>
      </c>
      <c r="F9" s="9">
        <v>0</v>
      </c>
      <c r="G9" s="10">
        <f>IFERROR(((E9-C9)+(F9-D9)),"")</f>
        <v>1</v>
      </c>
      <c r="H9" s="11">
        <f t="shared" si="4"/>
        <v>1025720.45</v>
      </c>
      <c r="I9" s="11">
        <v>1028232.46</v>
      </c>
      <c r="J9" s="11">
        <f t="shared" si="1"/>
        <v>2512.0100000000093</v>
      </c>
      <c r="K9" s="27">
        <f t="shared" si="2"/>
        <v>104.66708333333372</v>
      </c>
      <c r="L9" s="28"/>
    </row>
    <row r="10" spans="1:12">
      <c r="A10" s="12">
        <f t="shared" si="5"/>
        <v>4</v>
      </c>
      <c r="B10" s="8">
        <f t="shared" si="5"/>
        <v>46026</v>
      </c>
      <c r="C10" s="8">
        <f t="shared" si="3"/>
        <v>46026</v>
      </c>
      <c r="D10" s="9">
        <v>0</v>
      </c>
      <c r="E10" s="8">
        <f t="shared" si="0"/>
        <v>46027</v>
      </c>
      <c r="F10" s="9">
        <v>0</v>
      </c>
      <c r="G10" s="10">
        <f>IFERROR(((E10-C10)+(F10-D10)),"")</f>
        <v>1</v>
      </c>
      <c r="H10" s="11">
        <f t="shared" si="4"/>
        <v>1028232.46</v>
      </c>
      <c r="I10" s="11">
        <v>1030722.4</v>
      </c>
      <c r="J10" s="11">
        <f t="shared" si="1"/>
        <v>2489.9400000000605</v>
      </c>
      <c r="K10" s="27">
        <f t="shared" si="2"/>
        <v>103.74750000000252</v>
      </c>
      <c r="L10" s="28"/>
    </row>
    <row r="11" spans="1:12">
      <c r="A11" s="12">
        <f t="shared" si="5"/>
        <v>5</v>
      </c>
      <c r="B11" s="8">
        <f t="shared" si="5"/>
        <v>46027</v>
      </c>
      <c r="C11" s="8">
        <f t="shared" si="3"/>
        <v>46027</v>
      </c>
      <c r="D11" s="9">
        <v>0</v>
      </c>
      <c r="E11" s="8">
        <f t="shared" si="0"/>
        <v>46028</v>
      </c>
      <c r="F11" s="9">
        <v>0</v>
      </c>
      <c r="G11" s="10">
        <f t="shared" ref="G11:G36" si="6">IFERROR(((E11-C11)+(F11-D11)),"")</f>
        <v>1</v>
      </c>
      <c r="H11" s="11">
        <f t="shared" si="4"/>
        <v>1030722.4</v>
      </c>
      <c r="I11" s="11">
        <v>1033206.21</v>
      </c>
      <c r="J11" s="11">
        <f t="shared" si="1"/>
        <v>2483.8099999999395</v>
      </c>
      <c r="K11" s="27">
        <f t="shared" si="2"/>
        <v>103.49208333333081</v>
      </c>
      <c r="L11" s="28"/>
    </row>
    <row r="12" spans="1:12">
      <c r="A12" s="12">
        <f t="shared" si="5"/>
        <v>6</v>
      </c>
      <c r="B12" s="8">
        <f t="shared" si="5"/>
        <v>46028</v>
      </c>
      <c r="C12" s="8">
        <f t="shared" si="3"/>
        <v>46028</v>
      </c>
      <c r="D12" s="9">
        <v>0</v>
      </c>
      <c r="E12" s="8">
        <f t="shared" si="0"/>
        <v>46029</v>
      </c>
      <c r="F12" s="9">
        <v>0</v>
      </c>
      <c r="G12" s="10">
        <f t="shared" si="6"/>
        <v>1</v>
      </c>
      <c r="H12" s="11">
        <f t="shared" si="4"/>
        <v>1033206.21</v>
      </c>
      <c r="I12" s="11">
        <v>1035697.22</v>
      </c>
      <c r="J12" s="11">
        <f t="shared" si="1"/>
        <v>2491.0100000000093</v>
      </c>
      <c r="K12" s="27">
        <f t="shared" si="2"/>
        <v>103.79208333333372</v>
      </c>
      <c r="L12" s="28"/>
    </row>
    <row r="13" spans="1:12">
      <c r="A13" s="12">
        <f t="shared" si="5"/>
        <v>7</v>
      </c>
      <c r="B13" s="8">
        <f t="shared" si="5"/>
        <v>46029</v>
      </c>
      <c r="C13" s="8">
        <f t="shared" si="3"/>
        <v>46029</v>
      </c>
      <c r="D13" s="9">
        <v>0</v>
      </c>
      <c r="E13" s="8">
        <f t="shared" si="0"/>
        <v>46030</v>
      </c>
      <c r="F13" s="9">
        <v>0</v>
      </c>
      <c r="G13" s="10">
        <f t="shared" si="6"/>
        <v>1</v>
      </c>
      <c r="H13" s="11">
        <f t="shared" si="4"/>
        <v>1035697.22</v>
      </c>
      <c r="I13" s="11">
        <v>1038183.69</v>
      </c>
      <c r="J13" s="11">
        <f t="shared" si="1"/>
        <v>2486.4699999999721</v>
      </c>
      <c r="K13" s="27">
        <f t="shared" si="2"/>
        <v>103.60291666666551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3"/>
        <v>46030</v>
      </c>
      <c r="D14" s="9">
        <v>0</v>
      </c>
      <c r="E14" s="8">
        <f t="shared" ref="E14" si="7">C14+1</f>
        <v>46031</v>
      </c>
      <c r="F14" s="9">
        <v>0</v>
      </c>
      <c r="G14" s="10">
        <f t="shared" si="6"/>
        <v>1</v>
      </c>
      <c r="H14" s="11">
        <f t="shared" si="4"/>
        <v>1038183.69</v>
      </c>
      <c r="I14" s="11">
        <v>1040672.38</v>
      </c>
      <c r="J14" s="11">
        <f t="shared" si="1"/>
        <v>2488.6900000000605</v>
      </c>
      <c r="K14" s="27">
        <f t="shared" si="2"/>
        <v>103.69541666666919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3"/>
        <v>46031</v>
      </c>
      <c r="D15" s="9">
        <v>0</v>
      </c>
      <c r="E15" s="8">
        <f t="shared" ref="E15" si="8">C15+1</f>
        <v>46032</v>
      </c>
      <c r="F15" s="9">
        <v>0</v>
      </c>
      <c r="G15" s="10">
        <f t="shared" si="6"/>
        <v>1</v>
      </c>
      <c r="H15" s="11">
        <f t="shared" si="4"/>
        <v>1040672.38</v>
      </c>
      <c r="I15" s="11">
        <v>1043181.89</v>
      </c>
      <c r="J15" s="11">
        <f t="shared" si="1"/>
        <v>2509.5100000000093</v>
      </c>
      <c r="K15" s="27">
        <f t="shared" si="2"/>
        <v>104.56291666666705</v>
      </c>
      <c r="L15" s="105"/>
    </row>
    <row r="16" spans="1:12">
      <c r="A16" s="12">
        <f t="shared" si="5"/>
        <v>10</v>
      </c>
      <c r="B16" s="8">
        <f t="shared" si="5"/>
        <v>46032</v>
      </c>
      <c r="C16" s="8">
        <f t="shared" si="3"/>
        <v>46032</v>
      </c>
      <c r="D16" s="9">
        <v>0</v>
      </c>
      <c r="E16" s="8">
        <f t="shared" ref="E16:E36" si="9">C16+1</f>
        <v>46033</v>
      </c>
      <c r="F16" s="9">
        <v>0</v>
      </c>
      <c r="G16" s="10">
        <f t="shared" si="6"/>
        <v>1</v>
      </c>
      <c r="H16" s="11">
        <f t="shared" si="4"/>
        <v>1043181.89</v>
      </c>
      <c r="I16" s="11">
        <v>1045675.81</v>
      </c>
      <c r="J16" s="11">
        <f t="shared" ref="J16" si="10">I16-H16</f>
        <v>2493.9200000000419</v>
      </c>
      <c r="K16" s="27">
        <f t="shared" ref="K16" si="11">J16/24</f>
        <v>103.91333333333507</v>
      </c>
      <c r="L16" s="105"/>
    </row>
    <row r="17" spans="1:14">
      <c r="A17" s="12">
        <f t="shared" si="5"/>
        <v>11</v>
      </c>
      <c r="B17" s="8">
        <f t="shared" si="5"/>
        <v>46033</v>
      </c>
      <c r="C17" s="8">
        <f t="shared" si="3"/>
        <v>46033</v>
      </c>
      <c r="D17" s="9">
        <v>0</v>
      </c>
      <c r="E17" s="8">
        <f t="shared" si="9"/>
        <v>46034</v>
      </c>
      <c r="F17" s="9">
        <v>0</v>
      </c>
      <c r="G17" s="10">
        <f t="shared" si="6"/>
        <v>1</v>
      </c>
      <c r="H17" s="11">
        <f t="shared" si="4"/>
        <v>1045675.81</v>
      </c>
      <c r="I17" s="11">
        <v>1048196.17</v>
      </c>
      <c r="J17" s="11">
        <f t="shared" si="1"/>
        <v>2520.359999999986</v>
      </c>
      <c r="K17" s="27">
        <f t="shared" si="2"/>
        <v>105.01499999999942</v>
      </c>
      <c r="L17" s="105"/>
    </row>
    <row r="18" spans="1:14">
      <c r="A18" s="12">
        <f t="shared" si="5"/>
        <v>12</v>
      </c>
      <c r="B18" s="8">
        <f t="shared" si="5"/>
        <v>46034</v>
      </c>
      <c r="C18" s="8">
        <f t="shared" si="3"/>
        <v>46034</v>
      </c>
      <c r="D18" s="9">
        <v>0</v>
      </c>
      <c r="E18" s="8">
        <f t="shared" si="9"/>
        <v>46035</v>
      </c>
      <c r="F18" s="9">
        <v>0</v>
      </c>
      <c r="G18" s="10">
        <f t="shared" si="6"/>
        <v>1</v>
      </c>
      <c r="H18" s="11">
        <f t="shared" si="4"/>
        <v>1048196.17</v>
      </c>
      <c r="I18" s="11">
        <v>1050184.49</v>
      </c>
      <c r="J18" s="11">
        <f t="shared" si="1"/>
        <v>1988.3199999999488</v>
      </c>
      <c r="K18" s="27">
        <f t="shared" si="2"/>
        <v>82.846666666664532</v>
      </c>
      <c r="L18" s="105"/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3"/>
        <v>46035</v>
      </c>
      <c r="D19" s="9">
        <v>0</v>
      </c>
      <c r="E19" s="8">
        <f t="shared" si="9"/>
        <v>46036</v>
      </c>
      <c r="F19" s="9">
        <v>0</v>
      </c>
      <c r="G19" s="10">
        <f t="shared" si="6"/>
        <v>1</v>
      </c>
      <c r="H19" s="11">
        <f t="shared" si="4"/>
        <v>1050184.49</v>
      </c>
      <c r="I19" s="11">
        <v>1051502.8400000001</v>
      </c>
      <c r="J19" s="11">
        <f t="shared" si="1"/>
        <v>1318.3500000000931</v>
      </c>
      <c r="K19" s="27">
        <f t="shared" si="2"/>
        <v>54.931250000003878</v>
      </c>
      <c r="L19" s="105"/>
    </row>
    <row r="20" spans="1:14">
      <c r="A20" s="12">
        <f t="shared" si="5"/>
        <v>14</v>
      </c>
      <c r="B20" s="8">
        <f t="shared" si="5"/>
        <v>46036</v>
      </c>
      <c r="C20" s="8">
        <f t="shared" si="3"/>
        <v>46036</v>
      </c>
      <c r="D20" s="9">
        <v>0</v>
      </c>
      <c r="E20" s="8">
        <f t="shared" si="9"/>
        <v>46037</v>
      </c>
      <c r="F20" s="9">
        <v>0</v>
      </c>
      <c r="G20" s="10">
        <f t="shared" si="6"/>
        <v>1</v>
      </c>
      <c r="H20" s="11">
        <f t="shared" si="4"/>
        <v>1051502.8400000001</v>
      </c>
      <c r="I20" s="11">
        <v>1052813.72</v>
      </c>
      <c r="J20" s="11">
        <f t="shared" si="1"/>
        <v>1310.8799999998882</v>
      </c>
      <c r="K20" s="27">
        <f t="shared" si="2"/>
        <v>54.619999999995343</v>
      </c>
      <c r="L20" s="105"/>
    </row>
    <row r="21" spans="1:14">
      <c r="A21" s="12">
        <f t="shared" si="5"/>
        <v>15</v>
      </c>
      <c r="B21" s="8">
        <f t="shared" si="5"/>
        <v>46037</v>
      </c>
      <c r="C21" s="8">
        <f t="shared" si="3"/>
        <v>46037</v>
      </c>
      <c r="D21" s="9">
        <v>0</v>
      </c>
      <c r="E21" s="8">
        <f t="shared" si="9"/>
        <v>46038</v>
      </c>
      <c r="F21" s="9">
        <v>0</v>
      </c>
      <c r="G21" s="10">
        <f t="shared" si="6"/>
        <v>1</v>
      </c>
      <c r="H21" s="11">
        <f t="shared" si="4"/>
        <v>1052813.72</v>
      </c>
      <c r="I21" s="247">
        <v>1054108.21</v>
      </c>
      <c r="J21" s="11">
        <f t="shared" si="1"/>
        <v>1294.4899999999907</v>
      </c>
      <c r="K21" s="27">
        <f t="shared" si="2"/>
        <v>53.937083333332943</v>
      </c>
      <c r="L21" s="105"/>
      <c r="N21" s="11"/>
    </row>
    <row r="22" spans="1:14">
      <c r="A22" s="12">
        <f t="shared" si="5"/>
        <v>16</v>
      </c>
      <c r="B22" s="8">
        <f t="shared" si="5"/>
        <v>46038</v>
      </c>
      <c r="C22" s="8">
        <f t="shared" si="3"/>
        <v>46038</v>
      </c>
      <c r="D22" s="9">
        <v>0</v>
      </c>
      <c r="E22" s="8">
        <f t="shared" si="9"/>
        <v>46039</v>
      </c>
      <c r="F22" s="9">
        <v>0</v>
      </c>
      <c r="G22" s="10">
        <f t="shared" si="6"/>
        <v>1</v>
      </c>
      <c r="H22" s="11">
        <f t="shared" si="4"/>
        <v>1054108.21</v>
      </c>
      <c r="I22" s="11">
        <v>1055477.76</v>
      </c>
      <c r="J22" s="11">
        <f t="shared" si="1"/>
        <v>1369.5500000000466</v>
      </c>
      <c r="K22" s="27">
        <f t="shared" si="2"/>
        <v>57.064583333335271</v>
      </c>
      <c r="L22" s="28"/>
    </row>
    <row r="23" spans="1:14">
      <c r="A23" s="12">
        <f t="shared" si="5"/>
        <v>17</v>
      </c>
      <c r="B23" s="8">
        <f t="shared" si="5"/>
        <v>46039</v>
      </c>
      <c r="C23" s="8">
        <f t="shared" si="3"/>
        <v>46039</v>
      </c>
      <c r="D23" s="9">
        <v>0</v>
      </c>
      <c r="E23" s="8">
        <f t="shared" si="9"/>
        <v>46040</v>
      </c>
      <c r="F23" s="9">
        <v>0</v>
      </c>
      <c r="G23" s="10">
        <f t="shared" si="6"/>
        <v>1</v>
      </c>
      <c r="H23" s="11">
        <f t="shared" si="4"/>
        <v>1055477.76</v>
      </c>
      <c r="I23" s="11">
        <v>1056795.29</v>
      </c>
      <c r="J23" s="11">
        <f t="shared" si="1"/>
        <v>1317.5300000000279</v>
      </c>
      <c r="K23" s="27">
        <f t="shared" si="2"/>
        <v>54.8970833333345</v>
      </c>
      <c r="L23" s="105"/>
    </row>
    <row r="24" spans="1:14">
      <c r="A24" s="12">
        <f t="shared" si="5"/>
        <v>18</v>
      </c>
      <c r="B24" s="8">
        <f t="shared" si="5"/>
        <v>46040</v>
      </c>
      <c r="C24" s="8">
        <f t="shared" si="3"/>
        <v>46040</v>
      </c>
      <c r="D24" s="9">
        <v>0</v>
      </c>
      <c r="E24" s="8">
        <f t="shared" si="9"/>
        <v>46041</v>
      </c>
      <c r="F24" s="9">
        <v>0</v>
      </c>
      <c r="G24" s="10">
        <f t="shared" si="6"/>
        <v>1</v>
      </c>
      <c r="H24" s="11">
        <f t="shared" si="4"/>
        <v>1056795.29</v>
      </c>
      <c r="I24" s="11">
        <v>1058151.7</v>
      </c>
      <c r="J24" s="11">
        <f t="shared" si="1"/>
        <v>1356.4099999999162</v>
      </c>
      <c r="K24" s="27">
        <f t="shared" si="2"/>
        <v>56.517083333329843</v>
      </c>
      <c r="L24" s="105"/>
    </row>
    <row r="25" spans="1:14">
      <c r="A25" s="12">
        <f t="shared" ref="A25:B37" si="12">A24+1</f>
        <v>19</v>
      </c>
      <c r="B25" s="8">
        <f t="shared" si="12"/>
        <v>46041</v>
      </c>
      <c r="C25" s="8">
        <f t="shared" si="3"/>
        <v>46041</v>
      </c>
      <c r="D25" s="9">
        <v>0</v>
      </c>
      <c r="E25" s="8">
        <f t="shared" si="9"/>
        <v>46042</v>
      </c>
      <c r="F25" s="9">
        <v>0</v>
      </c>
      <c r="G25" s="10">
        <f t="shared" si="6"/>
        <v>1</v>
      </c>
      <c r="H25" s="11">
        <f t="shared" si="4"/>
        <v>1058151.7</v>
      </c>
      <c r="I25" s="11">
        <v>1059520.21</v>
      </c>
      <c r="J25" s="11">
        <f t="shared" si="1"/>
        <v>1368.5100000000093</v>
      </c>
      <c r="K25" s="27">
        <f t="shared" si="2"/>
        <v>57.021250000000386</v>
      </c>
      <c r="L25" s="105"/>
    </row>
    <row r="26" spans="1:14">
      <c r="A26" s="12">
        <f t="shared" si="12"/>
        <v>20</v>
      </c>
      <c r="B26" s="8">
        <f t="shared" si="12"/>
        <v>46042</v>
      </c>
      <c r="C26" s="8">
        <f t="shared" si="3"/>
        <v>46042</v>
      </c>
      <c r="D26" s="9">
        <v>0</v>
      </c>
      <c r="E26" s="8">
        <f t="shared" si="9"/>
        <v>46043</v>
      </c>
      <c r="F26" s="9">
        <v>0</v>
      </c>
      <c r="G26" s="10">
        <f t="shared" si="6"/>
        <v>1</v>
      </c>
      <c r="H26" s="11">
        <f t="shared" si="4"/>
        <v>1059520.21</v>
      </c>
      <c r="I26" s="11">
        <v>1060832.27</v>
      </c>
      <c r="J26" s="11">
        <f t="shared" si="1"/>
        <v>1312.0600000000559</v>
      </c>
      <c r="K26" s="27">
        <f t="shared" si="2"/>
        <v>54.669166666668993</v>
      </c>
      <c r="L26" s="105"/>
    </row>
    <row r="27" spans="1:14">
      <c r="A27" s="12">
        <f t="shared" si="12"/>
        <v>21</v>
      </c>
      <c r="B27" s="8">
        <f t="shared" si="12"/>
        <v>46043</v>
      </c>
      <c r="C27" s="8">
        <f t="shared" si="3"/>
        <v>46043</v>
      </c>
      <c r="D27" s="9">
        <v>0</v>
      </c>
      <c r="E27" s="8">
        <f t="shared" si="9"/>
        <v>46044</v>
      </c>
      <c r="F27" s="9">
        <v>0</v>
      </c>
      <c r="G27" s="10">
        <f t="shared" si="6"/>
        <v>1</v>
      </c>
      <c r="H27" s="11">
        <f t="shared" si="4"/>
        <v>1060832.27</v>
      </c>
      <c r="I27" s="11">
        <v>1062158.03</v>
      </c>
      <c r="J27" s="11">
        <f t="shared" si="1"/>
        <v>1325.7600000000093</v>
      </c>
      <c r="K27" s="27">
        <f t="shared" si="2"/>
        <v>55.240000000000386</v>
      </c>
      <c r="L27" s="105"/>
    </row>
    <row r="28" spans="1:14">
      <c r="A28" s="12">
        <f t="shared" si="12"/>
        <v>22</v>
      </c>
      <c r="B28" s="8">
        <f t="shared" si="12"/>
        <v>46044</v>
      </c>
      <c r="C28" s="8">
        <f t="shared" si="3"/>
        <v>46044</v>
      </c>
      <c r="D28" s="9">
        <v>0</v>
      </c>
      <c r="E28" s="8">
        <f t="shared" si="9"/>
        <v>46045</v>
      </c>
      <c r="F28" s="9">
        <v>0</v>
      </c>
      <c r="G28" s="10">
        <f t="shared" si="6"/>
        <v>1</v>
      </c>
      <c r="H28" s="11">
        <f t="shared" si="4"/>
        <v>1062158.03</v>
      </c>
      <c r="I28" s="11">
        <v>1063487.49</v>
      </c>
      <c r="J28" s="11">
        <f t="shared" si="1"/>
        <v>1329.4599999999627</v>
      </c>
      <c r="K28" s="27">
        <f t="shared" si="2"/>
        <v>55.394166666665114</v>
      </c>
      <c r="L28" s="105"/>
    </row>
    <row r="29" spans="1:14">
      <c r="A29" s="12">
        <f t="shared" si="12"/>
        <v>23</v>
      </c>
      <c r="B29" s="8">
        <f t="shared" si="12"/>
        <v>46045</v>
      </c>
      <c r="C29" s="8">
        <f t="shared" si="3"/>
        <v>46045</v>
      </c>
      <c r="D29" s="9">
        <v>0</v>
      </c>
      <c r="E29" s="8">
        <f t="shared" si="9"/>
        <v>46046</v>
      </c>
      <c r="F29" s="9">
        <v>0</v>
      </c>
      <c r="G29" s="10">
        <f t="shared" si="6"/>
        <v>1</v>
      </c>
      <c r="H29" s="11">
        <f t="shared" si="4"/>
        <v>1063487.49</v>
      </c>
      <c r="I29" s="11">
        <v>1064743.22</v>
      </c>
      <c r="J29" s="11">
        <f t="shared" si="1"/>
        <v>1255.7299999999814</v>
      </c>
      <c r="K29" s="27">
        <f t="shared" si="2"/>
        <v>52.322083333332557</v>
      </c>
      <c r="L29" s="105"/>
    </row>
    <row r="30" spans="1:14">
      <c r="A30" s="12">
        <f t="shared" si="12"/>
        <v>24</v>
      </c>
      <c r="B30" s="8">
        <f t="shared" si="12"/>
        <v>46046</v>
      </c>
      <c r="C30" s="8">
        <f t="shared" si="3"/>
        <v>46046</v>
      </c>
      <c r="D30" s="9">
        <v>0</v>
      </c>
      <c r="E30" s="8">
        <f t="shared" si="9"/>
        <v>46047</v>
      </c>
      <c r="F30" s="9">
        <v>0</v>
      </c>
      <c r="G30" s="10">
        <f t="shared" si="6"/>
        <v>1</v>
      </c>
      <c r="H30" s="11">
        <f t="shared" si="4"/>
        <v>1064743.22</v>
      </c>
      <c r="I30" s="42">
        <v>1066015.26</v>
      </c>
      <c r="J30" s="11">
        <f t="shared" si="1"/>
        <v>1272.0400000000373</v>
      </c>
      <c r="K30" s="27">
        <f t="shared" si="2"/>
        <v>53.001666666668221</v>
      </c>
      <c r="L30" s="105"/>
    </row>
    <row r="31" spans="1:14">
      <c r="A31" s="12">
        <f t="shared" si="12"/>
        <v>25</v>
      </c>
      <c r="B31" s="8">
        <f t="shared" si="12"/>
        <v>46047</v>
      </c>
      <c r="C31" s="8">
        <f t="shared" si="3"/>
        <v>46047</v>
      </c>
      <c r="D31" s="9">
        <v>0</v>
      </c>
      <c r="E31" s="8">
        <f t="shared" si="9"/>
        <v>46048</v>
      </c>
      <c r="F31" s="9">
        <v>0</v>
      </c>
      <c r="G31" s="10">
        <f t="shared" si="6"/>
        <v>1</v>
      </c>
      <c r="H31" s="11">
        <f t="shared" si="4"/>
        <v>1066015.26</v>
      </c>
      <c r="I31" s="11">
        <v>1067238.3999999999</v>
      </c>
      <c r="J31" s="11">
        <f t="shared" si="1"/>
        <v>1223.1399999998976</v>
      </c>
      <c r="K31" s="27">
        <f t="shared" si="2"/>
        <v>50.9641666666624</v>
      </c>
      <c r="L31" s="105"/>
    </row>
    <row r="32" spans="1:14">
      <c r="A32" s="12">
        <f t="shared" si="12"/>
        <v>26</v>
      </c>
      <c r="B32" s="8">
        <f t="shared" si="12"/>
        <v>46048</v>
      </c>
      <c r="C32" s="8">
        <f t="shared" si="3"/>
        <v>46048</v>
      </c>
      <c r="D32" s="9">
        <v>0</v>
      </c>
      <c r="E32" s="8">
        <f t="shared" si="9"/>
        <v>46049</v>
      </c>
      <c r="F32" s="9">
        <v>0</v>
      </c>
      <c r="G32" s="10">
        <f t="shared" si="6"/>
        <v>1</v>
      </c>
      <c r="H32" s="11">
        <f t="shared" si="4"/>
        <v>1067238.3999999999</v>
      </c>
      <c r="I32" s="11">
        <v>1068503.2</v>
      </c>
      <c r="J32" s="11">
        <f t="shared" si="1"/>
        <v>1264.8000000000466</v>
      </c>
      <c r="K32" s="27">
        <f t="shared" si="2"/>
        <v>52.700000000001943</v>
      </c>
      <c r="L32" s="105"/>
    </row>
    <row r="33" spans="1:12">
      <c r="A33" s="12">
        <f t="shared" si="12"/>
        <v>27</v>
      </c>
      <c r="B33" s="8">
        <f t="shared" si="12"/>
        <v>46049</v>
      </c>
      <c r="C33" s="8">
        <f t="shared" si="3"/>
        <v>46049</v>
      </c>
      <c r="D33" s="9">
        <v>0</v>
      </c>
      <c r="E33" s="8">
        <f t="shared" si="9"/>
        <v>46050</v>
      </c>
      <c r="F33" s="9">
        <v>0</v>
      </c>
      <c r="G33" s="10">
        <f t="shared" si="6"/>
        <v>1</v>
      </c>
      <c r="H33" s="11">
        <f t="shared" si="4"/>
        <v>1068503.2</v>
      </c>
      <c r="I33" s="11">
        <v>1069758.71</v>
      </c>
      <c r="J33" s="11">
        <f t="shared" si="1"/>
        <v>1255.5100000000093</v>
      </c>
      <c r="K33" s="27">
        <f t="shared" si="2"/>
        <v>52.312916666667057</v>
      </c>
      <c r="L33" s="105"/>
    </row>
    <row r="34" spans="1:12">
      <c r="A34" s="12">
        <f t="shared" si="12"/>
        <v>28</v>
      </c>
      <c r="B34" s="8">
        <f t="shared" si="12"/>
        <v>46050</v>
      </c>
      <c r="C34" s="8">
        <f t="shared" si="3"/>
        <v>46050</v>
      </c>
      <c r="D34" s="9">
        <v>0</v>
      </c>
      <c r="E34" s="8">
        <f t="shared" si="9"/>
        <v>46051</v>
      </c>
      <c r="F34" s="9">
        <v>0</v>
      </c>
      <c r="G34" s="10">
        <f t="shared" si="6"/>
        <v>1</v>
      </c>
      <c r="H34" s="11">
        <f t="shared" si="4"/>
        <v>1069758.71</v>
      </c>
      <c r="I34" s="11">
        <v>1071016.3999999999</v>
      </c>
      <c r="J34" s="11">
        <f t="shared" si="1"/>
        <v>1257.6899999999441</v>
      </c>
      <c r="K34" s="27">
        <f t="shared" si="2"/>
        <v>52.403749999997672</v>
      </c>
      <c r="L34" s="28"/>
    </row>
    <row r="35" spans="1:12">
      <c r="A35" s="12">
        <f t="shared" si="12"/>
        <v>29</v>
      </c>
      <c r="B35" s="8">
        <f t="shared" si="12"/>
        <v>46051</v>
      </c>
      <c r="C35" s="8">
        <f t="shared" si="3"/>
        <v>46051</v>
      </c>
      <c r="D35" s="9">
        <v>0</v>
      </c>
      <c r="E35" s="8">
        <f t="shared" si="9"/>
        <v>46052</v>
      </c>
      <c r="F35" s="9">
        <v>0</v>
      </c>
      <c r="G35" s="10">
        <f t="shared" si="6"/>
        <v>1</v>
      </c>
      <c r="H35" s="11">
        <f t="shared" si="4"/>
        <v>1071016.3999999999</v>
      </c>
      <c r="I35" s="11">
        <v>1072280.05</v>
      </c>
      <c r="J35" s="11">
        <f t="shared" si="1"/>
        <v>1263.6500000001397</v>
      </c>
      <c r="K35" s="27">
        <f t="shared" si="2"/>
        <v>52.652083333339156</v>
      </c>
      <c r="L35" s="28"/>
    </row>
    <row r="36" spans="1:12">
      <c r="A36" s="12">
        <f t="shared" si="12"/>
        <v>30</v>
      </c>
      <c r="B36" s="8">
        <f t="shared" si="12"/>
        <v>46052</v>
      </c>
      <c r="C36" s="8">
        <f t="shared" si="3"/>
        <v>46052</v>
      </c>
      <c r="D36" s="9">
        <v>0</v>
      </c>
      <c r="E36" s="8">
        <f t="shared" si="9"/>
        <v>46053</v>
      </c>
      <c r="F36" s="9">
        <v>0</v>
      </c>
      <c r="G36" s="10">
        <f t="shared" si="6"/>
        <v>1</v>
      </c>
      <c r="H36" s="11">
        <f t="shared" si="4"/>
        <v>1072280.05</v>
      </c>
      <c r="I36" s="11">
        <v>1073549.17</v>
      </c>
      <c r="J36" s="11">
        <f t="shared" si="1"/>
        <v>1269.1199999998789</v>
      </c>
      <c r="K36" s="27">
        <f t="shared" si="2"/>
        <v>52.879999999994958</v>
      </c>
      <c r="L36" s="28"/>
    </row>
    <row r="37" spans="1:12">
      <c r="A37" s="12">
        <f t="shared" si="12"/>
        <v>31</v>
      </c>
      <c r="B37" s="8">
        <f t="shared" si="12"/>
        <v>46053</v>
      </c>
      <c r="C37" s="8">
        <f t="shared" ref="C37" si="13">B37</f>
        <v>46053</v>
      </c>
      <c r="D37" s="9">
        <v>0</v>
      </c>
      <c r="E37" s="8">
        <f t="shared" ref="E37" si="14">C37+1</f>
        <v>46054</v>
      </c>
      <c r="F37" s="9">
        <v>0</v>
      </c>
      <c r="G37" s="10">
        <f t="shared" ref="G37" si="15">IFERROR(((E37-C37)+(F37-D37)),"")</f>
        <v>1</v>
      </c>
      <c r="H37" s="11">
        <f t="shared" si="4"/>
        <v>1073549.17</v>
      </c>
      <c r="I37" s="11">
        <v>1074832.74</v>
      </c>
      <c r="J37" s="11">
        <f t="shared" ref="J37" si="16">I37-H37</f>
        <v>1283.5700000000652</v>
      </c>
      <c r="K37" s="27">
        <f t="shared" ref="K37" si="17">J37/24</f>
        <v>53.48208333333605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52878.959999999963</v>
      </c>
      <c r="K39" s="32">
        <f>AVERAGE(K7:K37)</f>
        <v>71.073870967741897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 cm="1">
        <f t="array" ref="G40">G39/SUMPRODUCT((G7:G37&gt;0)*1)</f>
        <v>1</v>
      </c>
      <c r="H40" s="24"/>
      <c r="I40" s="24"/>
      <c r="J40" s="24"/>
      <c r="K40" s="24" cm="1">
        <f t="array" ref="K40">K39/SUMPRODUCT((K7:K37&gt;0)*1)</f>
        <v>2.2927055150884481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3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151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222.70791666666628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9">
        <v>0</v>
      </c>
      <c r="E7" s="7">
        <f>C7+1</f>
        <v>46024</v>
      </c>
      <c r="F7" s="9">
        <v>0</v>
      </c>
      <c r="G7" s="10">
        <f>IFERROR(((E7-C7)+(F7-D7)),"")</f>
        <v>1</v>
      </c>
      <c r="H7" s="11">
        <v>1260922.1100000001</v>
      </c>
      <c r="I7" s="11">
        <v>1260922.1100000001</v>
      </c>
      <c r="J7" s="11">
        <f t="shared" ref="J7" si="0">I7-H7</f>
        <v>0</v>
      </c>
      <c r="K7" s="27">
        <f t="shared" ref="K7" si="1">J7/24</f>
        <v>0</v>
      </c>
      <c r="L7" s="630" t="s">
        <v>148</v>
      </c>
    </row>
    <row r="8" spans="1:12">
      <c r="A8" s="12">
        <f>A7+1</f>
        <v>2</v>
      </c>
      <c r="B8" s="8">
        <f>B7+1</f>
        <v>46024</v>
      </c>
      <c r="C8" s="8">
        <f t="shared" ref="C8:C34" si="2">B8</f>
        <v>46024</v>
      </c>
      <c r="D8" s="9">
        <v>0</v>
      </c>
      <c r="E8" s="8">
        <f t="shared" ref="E8:E15" si="3">C8+1</f>
        <v>46025</v>
      </c>
      <c r="F8" s="9">
        <v>0</v>
      </c>
      <c r="G8" s="10">
        <f>IFERROR(((E8-C8)+(F8-D8)),"")</f>
        <v>1</v>
      </c>
      <c r="H8" s="11">
        <f t="shared" ref="H8:H37" si="4">I7</f>
        <v>1260922.1100000001</v>
      </c>
      <c r="I8" s="11">
        <v>1260922.1100000001</v>
      </c>
      <c r="J8" s="11">
        <f t="shared" ref="J8" si="5">I8-H8</f>
        <v>0</v>
      </c>
      <c r="K8" s="27">
        <f t="shared" ref="K8" si="6">J8/24</f>
        <v>0</v>
      </c>
      <c r="L8" s="633" t="s">
        <v>161</v>
      </c>
    </row>
    <row r="9" spans="1:12">
      <c r="A9" s="12">
        <f t="shared" ref="A9:B24" si="7">A8+1</f>
        <v>3</v>
      </c>
      <c r="B9" s="8">
        <f t="shared" si="7"/>
        <v>46025</v>
      </c>
      <c r="C9" s="8">
        <f t="shared" si="2"/>
        <v>46025</v>
      </c>
      <c r="D9" s="9">
        <v>0</v>
      </c>
      <c r="E9" s="8">
        <f t="shared" si="3"/>
        <v>46026</v>
      </c>
      <c r="F9" s="9">
        <v>0</v>
      </c>
      <c r="G9" s="10">
        <f>IFERROR(((E9-C9)+(F9-D9)),"")</f>
        <v>1</v>
      </c>
      <c r="H9" s="11">
        <f t="shared" si="4"/>
        <v>1260922.1100000001</v>
      </c>
      <c r="I9" s="11">
        <v>1260922.1100000001</v>
      </c>
      <c r="J9" s="11">
        <f t="shared" ref="J9" si="8">I9-H9</f>
        <v>0</v>
      </c>
      <c r="K9" s="27">
        <f t="shared" ref="K9" si="9">J9/24</f>
        <v>0</v>
      </c>
      <c r="L9" s="633" t="s">
        <v>161</v>
      </c>
    </row>
    <row r="10" spans="1:12">
      <c r="A10" s="12">
        <f t="shared" si="7"/>
        <v>4</v>
      </c>
      <c r="B10" s="8">
        <f t="shared" si="7"/>
        <v>46026</v>
      </c>
      <c r="C10" s="8">
        <f t="shared" si="2"/>
        <v>46026</v>
      </c>
      <c r="D10" s="9">
        <v>0</v>
      </c>
      <c r="E10" s="8">
        <f t="shared" si="3"/>
        <v>46027</v>
      </c>
      <c r="F10" s="9">
        <v>0</v>
      </c>
      <c r="G10" s="10">
        <f>IFERROR(((E10-C10)+(F10-D10)),"")</f>
        <v>1</v>
      </c>
      <c r="H10" s="11">
        <f t="shared" si="4"/>
        <v>1260922.1100000001</v>
      </c>
      <c r="I10" s="11">
        <v>1260922.1100000001</v>
      </c>
      <c r="J10" s="11">
        <f t="shared" ref="J10" si="10">I10-H10</f>
        <v>0</v>
      </c>
      <c r="K10" s="27">
        <f t="shared" ref="K10" si="11">J10/24</f>
        <v>0</v>
      </c>
      <c r="L10" s="633" t="s">
        <v>161</v>
      </c>
    </row>
    <row r="11" spans="1:12">
      <c r="A11" s="12">
        <f t="shared" si="7"/>
        <v>5</v>
      </c>
      <c r="B11" s="8">
        <f t="shared" si="7"/>
        <v>46027</v>
      </c>
      <c r="C11" s="8">
        <f t="shared" si="2"/>
        <v>46027</v>
      </c>
      <c r="D11" s="9">
        <v>0</v>
      </c>
      <c r="E11" s="8">
        <f t="shared" si="3"/>
        <v>46028</v>
      </c>
      <c r="F11" s="9">
        <v>0</v>
      </c>
      <c r="G11" s="10">
        <f t="shared" ref="G11:G34" si="12">IFERROR(((E11-C11)+(F11-D11)),"")</f>
        <v>1</v>
      </c>
      <c r="H11" s="11">
        <f t="shared" si="4"/>
        <v>1260922.1100000001</v>
      </c>
      <c r="I11" s="11">
        <v>1260922.1100000001</v>
      </c>
      <c r="J11" s="11">
        <f t="shared" ref="J11:J23" si="13">I11-H11</f>
        <v>0</v>
      </c>
      <c r="K11" s="27">
        <f t="shared" ref="K11:K23" si="14">J11/24</f>
        <v>0</v>
      </c>
      <c r="L11" s="633" t="s">
        <v>161</v>
      </c>
    </row>
    <row r="12" spans="1:12">
      <c r="A12" s="12">
        <f t="shared" si="7"/>
        <v>6</v>
      </c>
      <c r="B12" s="8">
        <f t="shared" si="7"/>
        <v>46028</v>
      </c>
      <c r="C12" s="8">
        <f t="shared" si="2"/>
        <v>46028</v>
      </c>
      <c r="D12" s="9">
        <v>0</v>
      </c>
      <c r="E12" s="8">
        <f t="shared" si="3"/>
        <v>46029</v>
      </c>
      <c r="F12" s="9">
        <v>0</v>
      </c>
      <c r="G12" s="10">
        <f t="shared" si="12"/>
        <v>1</v>
      </c>
      <c r="H12" s="11">
        <f t="shared" si="4"/>
        <v>1260922.1100000001</v>
      </c>
      <c r="I12" s="11">
        <v>1264340.03</v>
      </c>
      <c r="J12" s="11">
        <f t="shared" si="13"/>
        <v>3417.9199999999255</v>
      </c>
      <c r="K12" s="27">
        <f t="shared" si="14"/>
        <v>142.41333333333023</v>
      </c>
      <c r="L12" s="28"/>
    </row>
    <row r="13" spans="1:12">
      <c r="A13" s="12">
        <f t="shared" si="7"/>
        <v>7</v>
      </c>
      <c r="B13" s="8">
        <f t="shared" si="7"/>
        <v>46029</v>
      </c>
      <c r="C13" s="8">
        <f t="shared" si="2"/>
        <v>46029</v>
      </c>
      <c r="D13" s="9">
        <v>0</v>
      </c>
      <c r="E13" s="8">
        <f t="shared" si="3"/>
        <v>46030</v>
      </c>
      <c r="F13" s="9">
        <v>0</v>
      </c>
      <c r="G13" s="10">
        <f t="shared" si="12"/>
        <v>1</v>
      </c>
      <c r="H13" s="11">
        <f t="shared" si="4"/>
        <v>1264340.03</v>
      </c>
      <c r="I13" s="11">
        <v>1268358.73</v>
      </c>
      <c r="J13" s="11">
        <f t="shared" ref="J13" si="15">I13-H13</f>
        <v>4018.6999999999534</v>
      </c>
      <c r="K13" s="27">
        <f t="shared" ref="K13" si="16">J13/24</f>
        <v>167.44583333333139</v>
      </c>
      <c r="L13" s="28"/>
    </row>
    <row r="14" spans="1:12">
      <c r="A14" s="12">
        <f t="shared" si="7"/>
        <v>8</v>
      </c>
      <c r="B14" s="8">
        <f t="shared" si="7"/>
        <v>46030</v>
      </c>
      <c r="C14" s="8">
        <f t="shared" si="2"/>
        <v>46030</v>
      </c>
      <c r="D14" s="9">
        <v>0</v>
      </c>
      <c r="E14" s="8">
        <f t="shared" si="3"/>
        <v>46031</v>
      </c>
      <c r="F14" s="9">
        <v>0</v>
      </c>
      <c r="G14" s="10">
        <f t="shared" si="12"/>
        <v>1</v>
      </c>
      <c r="H14" s="11">
        <f t="shared" si="4"/>
        <v>1268358.73</v>
      </c>
      <c r="I14" s="11">
        <v>1270794.44</v>
      </c>
      <c r="J14" s="11">
        <f t="shared" si="13"/>
        <v>2435.7099999999627</v>
      </c>
      <c r="K14" s="27">
        <f t="shared" si="14"/>
        <v>101.48791666666511</v>
      </c>
      <c r="L14" s="28"/>
    </row>
    <row r="15" spans="1:12">
      <c r="A15" s="12">
        <f t="shared" si="7"/>
        <v>9</v>
      </c>
      <c r="B15" s="8">
        <f t="shared" si="7"/>
        <v>46031</v>
      </c>
      <c r="C15" s="8">
        <f t="shared" si="2"/>
        <v>46031</v>
      </c>
      <c r="D15" s="9">
        <v>0</v>
      </c>
      <c r="E15" s="8">
        <f t="shared" si="3"/>
        <v>46032</v>
      </c>
      <c r="F15" s="9">
        <v>0</v>
      </c>
      <c r="G15" s="10">
        <f t="shared" si="12"/>
        <v>1</v>
      </c>
      <c r="H15" s="11">
        <f t="shared" si="4"/>
        <v>1270794.44</v>
      </c>
      <c r="I15" s="11">
        <v>1274656.8</v>
      </c>
      <c r="J15" s="11">
        <f t="shared" si="13"/>
        <v>3862.3600000001024</v>
      </c>
      <c r="K15" s="27">
        <f t="shared" si="14"/>
        <v>160.93166666667094</v>
      </c>
      <c r="L15" s="28"/>
    </row>
    <row r="16" spans="1:12">
      <c r="A16" s="12">
        <f t="shared" si="7"/>
        <v>10</v>
      </c>
      <c r="B16" s="8">
        <f t="shared" si="7"/>
        <v>46032</v>
      </c>
      <c r="C16" s="8">
        <f t="shared" si="2"/>
        <v>46032</v>
      </c>
      <c r="D16" s="9">
        <v>0</v>
      </c>
      <c r="E16" s="8">
        <f t="shared" ref="E16:E17" si="17">C16+1</f>
        <v>46033</v>
      </c>
      <c r="F16" s="9">
        <v>0</v>
      </c>
      <c r="G16" s="10">
        <f t="shared" ref="G16:G17" si="18">IFERROR(((E16-C16)+(F16-D16)),"")</f>
        <v>1</v>
      </c>
      <c r="H16" s="11">
        <f t="shared" si="4"/>
        <v>1274656.8</v>
      </c>
      <c r="I16" s="11">
        <v>1277263.45</v>
      </c>
      <c r="J16" s="11">
        <f t="shared" si="13"/>
        <v>2606.6499999999069</v>
      </c>
      <c r="K16" s="27">
        <f t="shared" si="14"/>
        <v>108.61041666666279</v>
      </c>
      <c r="L16" s="28"/>
    </row>
    <row r="17" spans="1:14">
      <c r="A17" s="12">
        <f t="shared" si="7"/>
        <v>11</v>
      </c>
      <c r="B17" s="8">
        <f t="shared" si="7"/>
        <v>46033</v>
      </c>
      <c r="C17" s="8">
        <f t="shared" si="2"/>
        <v>46033</v>
      </c>
      <c r="D17" s="9">
        <v>0</v>
      </c>
      <c r="E17" s="8">
        <f t="shared" si="17"/>
        <v>46034</v>
      </c>
      <c r="F17" s="9">
        <v>0</v>
      </c>
      <c r="G17" s="10">
        <f t="shared" si="18"/>
        <v>1</v>
      </c>
      <c r="H17" s="11">
        <f t="shared" si="4"/>
        <v>1277263.45</v>
      </c>
      <c r="I17" s="11">
        <v>1280262.45</v>
      </c>
      <c r="J17" s="11">
        <f t="shared" si="13"/>
        <v>2999</v>
      </c>
      <c r="K17" s="27">
        <f t="shared" si="14"/>
        <v>124.95833333333333</v>
      </c>
      <c r="L17" s="28"/>
    </row>
    <row r="18" spans="1:14">
      <c r="A18" s="12">
        <f t="shared" si="7"/>
        <v>12</v>
      </c>
      <c r="B18" s="8">
        <f t="shared" si="7"/>
        <v>46034</v>
      </c>
      <c r="C18" s="8">
        <f t="shared" si="2"/>
        <v>46034</v>
      </c>
      <c r="D18" s="9">
        <v>0</v>
      </c>
      <c r="E18" s="8">
        <f t="shared" ref="E18:E22" si="19">C18+1</f>
        <v>46035</v>
      </c>
      <c r="F18" s="9">
        <v>0</v>
      </c>
      <c r="G18" s="10">
        <f t="shared" si="12"/>
        <v>1</v>
      </c>
      <c r="H18" s="11">
        <f t="shared" si="4"/>
        <v>1280262.45</v>
      </c>
      <c r="I18" s="11">
        <v>1283435.06</v>
      </c>
      <c r="J18" s="11">
        <f t="shared" si="13"/>
        <v>3172.6100000001024</v>
      </c>
      <c r="K18" s="27">
        <f t="shared" si="14"/>
        <v>132.19208333333759</v>
      </c>
      <c r="L18" s="28"/>
      <c r="N18" s="29"/>
    </row>
    <row r="19" spans="1:14">
      <c r="A19" s="12">
        <f t="shared" si="7"/>
        <v>13</v>
      </c>
      <c r="B19" s="8">
        <f t="shared" si="7"/>
        <v>46035</v>
      </c>
      <c r="C19" s="8">
        <f t="shared" si="2"/>
        <v>46035</v>
      </c>
      <c r="D19" s="9">
        <v>0</v>
      </c>
      <c r="E19" s="8">
        <f t="shared" si="19"/>
        <v>46036</v>
      </c>
      <c r="F19" s="9">
        <v>0</v>
      </c>
      <c r="G19" s="10">
        <f t="shared" si="12"/>
        <v>1</v>
      </c>
      <c r="H19" s="11">
        <f t="shared" si="4"/>
        <v>1283435.06</v>
      </c>
      <c r="I19" s="11">
        <v>1286389.97</v>
      </c>
      <c r="J19" s="11">
        <f t="shared" si="13"/>
        <v>2954.9099999999162</v>
      </c>
      <c r="K19" s="27">
        <f t="shared" si="14"/>
        <v>123.12124999999651</v>
      </c>
      <c r="L19" s="28"/>
    </row>
    <row r="20" spans="1:14">
      <c r="A20" s="12">
        <f t="shared" si="7"/>
        <v>14</v>
      </c>
      <c r="B20" s="8">
        <f t="shared" si="7"/>
        <v>46036</v>
      </c>
      <c r="C20" s="8">
        <f t="shared" si="2"/>
        <v>46036</v>
      </c>
      <c r="D20" s="9">
        <v>0</v>
      </c>
      <c r="E20" s="8">
        <f t="shared" ref="E20:E21" si="20">C20+1</f>
        <v>46037</v>
      </c>
      <c r="F20" s="9">
        <v>0</v>
      </c>
      <c r="G20" s="10">
        <f t="shared" si="12"/>
        <v>1</v>
      </c>
      <c r="H20" s="11">
        <f t="shared" si="4"/>
        <v>1286389.97</v>
      </c>
      <c r="I20" s="11">
        <v>1289458.17</v>
      </c>
      <c r="J20" s="11">
        <f t="shared" si="13"/>
        <v>3068.1999999999534</v>
      </c>
      <c r="K20" s="27">
        <f t="shared" si="14"/>
        <v>127.84166666666472</v>
      </c>
      <c r="L20" s="105"/>
    </row>
    <row r="21" spans="1:14">
      <c r="A21" s="12">
        <f t="shared" si="7"/>
        <v>15</v>
      </c>
      <c r="B21" s="8">
        <f t="shared" si="7"/>
        <v>46037</v>
      </c>
      <c r="C21" s="8">
        <f t="shared" si="2"/>
        <v>46037</v>
      </c>
      <c r="D21" s="9">
        <v>0</v>
      </c>
      <c r="E21" s="8">
        <f t="shared" si="20"/>
        <v>46038</v>
      </c>
      <c r="F21" s="9">
        <v>0</v>
      </c>
      <c r="G21" s="10">
        <f t="shared" si="12"/>
        <v>1</v>
      </c>
      <c r="H21" s="11">
        <f t="shared" si="4"/>
        <v>1289458.17</v>
      </c>
      <c r="I21" s="11">
        <v>1292425.26</v>
      </c>
      <c r="J21" s="11">
        <f t="shared" si="13"/>
        <v>2967.0900000000838</v>
      </c>
      <c r="K21" s="27">
        <f t="shared" si="14"/>
        <v>123.62875000000349</v>
      </c>
      <c r="L21" s="105"/>
    </row>
    <row r="22" spans="1:14">
      <c r="A22" s="12">
        <f t="shared" si="7"/>
        <v>16</v>
      </c>
      <c r="B22" s="8">
        <f t="shared" si="7"/>
        <v>46038</v>
      </c>
      <c r="C22" s="8">
        <f t="shared" si="2"/>
        <v>46038</v>
      </c>
      <c r="D22" s="9">
        <v>0</v>
      </c>
      <c r="E22" s="8">
        <f t="shared" si="19"/>
        <v>46039</v>
      </c>
      <c r="F22" s="9">
        <v>0</v>
      </c>
      <c r="G22" s="10">
        <f t="shared" si="12"/>
        <v>1</v>
      </c>
      <c r="H22" s="11">
        <f t="shared" si="4"/>
        <v>1292425.26</v>
      </c>
      <c r="I22" s="11">
        <v>1295581.08</v>
      </c>
      <c r="J22" s="11">
        <f t="shared" si="13"/>
        <v>3155.8200000000652</v>
      </c>
      <c r="K22" s="27">
        <f t="shared" si="14"/>
        <v>131.49250000000271</v>
      </c>
      <c r="L22" s="105"/>
    </row>
    <row r="23" spans="1:14">
      <c r="A23" s="12">
        <f t="shared" si="7"/>
        <v>17</v>
      </c>
      <c r="B23" s="8">
        <f t="shared" si="7"/>
        <v>46039</v>
      </c>
      <c r="C23" s="8">
        <f t="shared" si="2"/>
        <v>46039</v>
      </c>
      <c r="D23" s="9">
        <v>0</v>
      </c>
      <c r="E23" s="8">
        <f t="shared" ref="E23" si="21">C23+1</f>
        <v>46040</v>
      </c>
      <c r="F23" s="9">
        <v>0</v>
      </c>
      <c r="G23" s="10">
        <f t="shared" si="12"/>
        <v>1</v>
      </c>
      <c r="H23" s="11">
        <f t="shared" si="4"/>
        <v>1295581.08</v>
      </c>
      <c r="I23" s="11">
        <v>1298695.53</v>
      </c>
      <c r="J23" s="11">
        <f t="shared" si="13"/>
        <v>3114.4499999999534</v>
      </c>
      <c r="K23" s="27">
        <f t="shared" si="14"/>
        <v>129.76874999999805</v>
      </c>
      <c r="L23" s="105"/>
    </row>
    <row r="24" spans="1:14">
      <c r="A24" s="12">
        <f t="shared" si="7"/>
        <v>18</v>
      </c>
      <c r="B24" s="8">
        <f t="shared" si="7"/>
        <v>46040</v>
      </c>
      <c r="C24" s="8">
        <f t="shared" si="2"/>
        <v>46040</v>
      </c>
      <c r="D24" s="9">
        <v>0</v>
      </c>
      <c r="E24" s="8">
        <f t="shared" ref="E24" si="22">C24+1</f>
        <v>46041</v>
      </c>
      <c r="F24" s="9">
        <v>0</v>
      </c>
      <c r="G24" s="10">
        <f t="shared" si="12"/>
        <v>1</v>
      </c>
      <c r="H24" s="11">
        <f t="shared" si="4"/>
        <v>1298695.53</v>
      </c>
      <c r="I24" s="11">
        <v>1301537.8600000001</v>
      </c>
      <c r="J24" s="11">
        <f t="shared" ref="J24" si="23">I24-H24</f>
        <v>2842.3300000000745</v>
      </c>
      <c r="K24" s="27">
        <f t="shared" ref="K24" si="24">J24/24</f>
        <v>118.43041666666977</v>
      </c>
      <c r="L24" s="105"/>
    </row>
    <row r="25" spans="1:14">
      <c r="A25" s="12">
        <f t="shared" ref="A25:B34" si="25">A24+1</f>
        <v>19</v>
      </c>
      <c r="B25" s="8">
        <f t="shared" si="25"/>
        <v>46041</v>
      </c>
      <c r="C25" s="8">
        <f t="shared" si="2"/>
        <v>46041</v>
      </c>
      <c r="D25" s="9">
        <v>0</v>
      </c>
      <c r="E25" s="8">
        <f t="shared" ref="E25" si="26">C25+1</f>
        <v>46042</v>
      </c>
      <c r="F25" s="9">
        <v>0</v>
      </c>
      <c r="G25" s="10">
        <f t="shared" si="12"/>
        <v>1</v>
      </c>
      <c r="H25" s="11">
        <f t="shared" si="4"/>
        <v>1301537.8600000001</v>
      </c>
      <c r="I25" s="11">
        <v>1304807.52</v>
      </c>
      <c r="J25" s="11">
        <f t="shared" ref="J25" si="27">I25-H25</f>
        <v>3269.6599999999162</v>
      </c>
      <c r="K25" s="27">
        <f t="shared" ref="K25" si="28">J25/24</f>
        <v>136.23583333332985</v>
      </c>
      <c r="L25" s="105"/>
    </row>
    <row r="26" spans="1:14">
      <c r="A26" s="12">
        <f t="shared" si="25"/>
        <v>20</v>
      </c>
      <c r="B26" s="8">
        <f t="shared" si="25"/>
        <v>46042</v>
      </c>
      <c r="C26" s="8">
        <f t="shared" si="2"/>
        <v>46042</v>
      </c>
      <c r="D26" s="9">
        <v>0</v>
      </c>
      <c r="E26" s="8">
        <f t="shared" ref="E26" si="29">C26+1</f>
        <v>46043</v>
      </c>
      <c r="F26" s="9">
        <v>0</v>
      </c>
      <c r="G26" s="10">
        <f t="shared" si="12"/>
        <v>1</v>
      </c>
      <c r="H26" s="11">
        <f t="shared" si="4"/>
        <v>1304807.52</v>
      </c>
      <c r="I26" s="11">
        <v>1308775.77</v>
      </c>
      <c r="J26" s="11">
        <f t="shared" ref="J26" si="30">I26-H26</f>
        <v>3968.25</v>
      </c>
      <c r="K26" s="27">
        <f t="shared" ref="K26" si="31">J26/24</f>
        <v>165.34375</v>
      </c>
      <c r="L26" s="105"/>
    </row>
    <row r="27" spans="1:14">
      <c r="A27" s="12">
        <f t="shared" si="25"/>
        <v>21</v>
      </c>
      <c r="B27" s="8">
        <f t="shared" si="25"/>
        <v>46043</v>
      </c>
      <c r="C27" s="8">
        <f t="shared" si="2"/>
        <v>46043</v>
      </c>
      <c r="D27" s="9">
        <v>0</v>
      </c>
      <c r="E27" s="8">
        <f t="shared" ref="E27:E34" si="32">C27+1</f>
        <v>46044</v>
      </c>
      <c r="F27" s="9">
        <v>0</v>
      </c>
      <c r="G27" s="10">
        <f t="shared" si="12"/>
        <v>1</v>
      </c>
      <c r="H27" s="11">
        <f t="shared" si="4"/>
        <v>1308775.77</v>
      </c>
      <c r="I27" s="11">
        <v>1312707.55</v>
      </c>
      <c r="J27" s="11">
        <f t="shared" ref="J27" si="33">I27-H27</f>
        <v>3931.7800000000279</v>
      </c>
      <c r="K27" s="27">
        <f t="shared" ref="K27" si="34">J27/24</f>
        <v>163.82416666666782</v>
      </c>
      <c r="L27" s="105"/>
    </row>
    <row r="28" spans="1:14">
      <c r="A28" s="12">
        <f t="shared" si="25"/>
        <v>22</v>
      </c>
      <c r="B28" s="8">
        <f t="shared" si="25"/>
        <v>46044</v>
      </c>
      <c r="C28" s="8">
        <f t="shared" si="2"/>
        <v>46044</v>
      </c>
      <c r="D28" s="9">
        <v>0</v>
      </c>
      <c r="E28" s="8">
        <f t="shared" si="32"/>
        <v>46045</v>
      </c>
      <c r="F28" s="9">
        <v>0</v>
      </c>
      <c r="G28" s="10">
        <f t="shared" si="12"/>
        <v>1</v>
      </c>
      <c r="H28" s="11">
        <f t="shared" si="4"/>
        <v>1312707.55</v>
      </c>
      <c r="I28" s="11">
        <v>1316413.6100000001</v>
      </c>
      <c r="J28" s="11">
        <f t="shared" ref="J28" si="35">I28-H28</f>
        <v>3706.0600000000559</v>
      </c>
      <c r="K28" s="27">
        <f t="shared" ref="K28" si="36">J28/24</f>
        <v>154.41916666666899</v>
      </c>
      <c r="L28" s="105"/>
    </row>
    <row r="29" spans="1:14">
      <c r="A29" s="12">
        <f t="shared" si="25"/>
        <v>23</v>
      </c>
      <c r="B29" s="8">
        <f t="shared" si="25"/>
        <v>46045</v>
      </c>
      <c r="C29" s="8">
        <f t="shared" si="2"/>
        <v>46045</v>
      </c>
      <c r="D29" s="9">
        <v>0</v>
      </c>
      <c r="E29" s="8">
        <f t="shared" si="32"/>
        <v>46046</v>
      </c>
      <c r="F29" s="9">
        <v>0</v>
      </c>
      <c r="G29" s="10">
        <f t="shared" si="12"/>
        <v>1</v>
      </c>
      <c r="H29" s="11">
        <f t="shared" si="4"/>
        <v>1316413.6100000001</v>
      </c>
      <c r="I29" s="11">
        <v>1320367.23</v>
      </c>
      <c r="J29" s="11">
        <f t="shared" ref="J29" si="37">I29-H29</f>
        <v>3953.6199999998789</v>
      </c>
      <c r="K29" s="27">
        <f t="shared" ref="K29" si="38">J29/24</f>
        <v>164.73416666666162</v>
      </c>
      <c r="L29" s="105"/>
    </row>
    <row r="30" spans="1:14">
      <c r="A30" s="12">
        <f t="shared" si="25"/>
        <v>24</v>
      </c>
      <c r="B30" s="8">
        <f t="shared" si="25"/>
        <v>46046</v>
      </c>
      <c r="C30" s="8">
        <f t="shared" si="2"/>
        <v>46046</v>
      </c>
      <c r="D30" s="9">
        <v>0</v>
      </c>
      <c r="E30" s="8">
        <f t="shared" si="32"/>
        <v>46047</v>
      </c>
      <c r="F30" s="9">
        <v>0</v>
      </c>
      <c r="G30" s="10">
        <f t="shared" si="12"/>
        <v>1</v>
      </c>
      <c r="H30" s="11">
        <f t="shared" si="4"/>
        <v>1320367.23</v>
      </c>
      <c r="I30" s="11">
        <v>1324344.08</v>
      </c>
      <c r="J30" s="11">
        <f t="shared" ref="J30:J31" si="39">I30-H30</f>
        <v>3976.8500000000931</v>
      </c>
      <c r="K30" s="27">
        <f t="shared" ref="K30:K31" si="40">J30/24</f>
        <v>165.70208333333721</v>
      </c>
      <c r="L30" s="105"/>
    </row>
    <row r="31" spans="1:14">
      <c r="A31" s="12">
        <f t="shared" si="25"/>
        <v>25</v>
      </c>
      <c r="B31" s="8">
        <f t="shared" si="25"/>
        <v>46047</v>
      </c>
      <c r="C31" s="8">
        <f t="shared" si="2"/>
        <v>46047</v>
      </c>
      <c r="D31" s="9">
        <v>0</v>
      </c>
      <c r="E31" s="8">
        <f t="shared" si="32"/>
        <v>46048</v>
      </c>
      <c r="F31" s="9">
        <v>0</v>
      </c>
      <c r="G31" s="10">
        <f t="shared" si="12"/>
        <v>1</v>
      </c>
      <c r="H31" s="11">
        <f t="shared" si="4"/>
        <v>1324344.08</v>
      </c>
      <c r="I31" s="11">
        <v>1328240.6599999999</v>
      </c>
      <c r="J31" s="11">
        <f t="shared" si="39"/>
        <v>3896.5799999998417</v>
      </c>
      <c r="K31" s="27">
        <f t="shared" si="40"/>
        <v>162.35749999999339</v>
      </c>
      <c r="L31" s="105"/>
    </row>
    <row r="32" spans="1:14">
      <c r="A32" s="12">
        <f t="shared" si="25"/>
        <v>26</v>
      </c>
      <c r="B32" s="8">
        <f t="shared" si="25"/>
        <v>46048</v>
      </c>
      <c r="C32" s="8">
        <f t="shared" si="2"/>
        <v>46048</v>
      </c>
      <c r="D32" s="9">
        <v>0</v>
      </c>
      <c r="E32" s="8">
        <f t="shared" si="32"/>
        <v>46049</v>
      </c>
      <c r="F32" s="9">
        <v>0</v>
      </c>
      <c r="G32" s="10">
        <f t="shared" si="12"/>
        <v>1</v>
      </c>
      <c r="H32" s="11">
        <f t="shared" si="4"/>
        <v>1328240.6599999999</v>
      </c>
      <c r="I32" s="11">
        <v>1332172.75</v>
      </c>
      <c r="J32" s="11">
        <f t="shared" ref="J32" si="41">I32-H32</f>
        <v>3932.0900000000838</v>
      </c>
      <c r="K32" s="27">
        <f t="shared" ref="K32" si="42">J32/24</f>
        <v>163.83708333333684</v>
      </c>
      <c r="L32" s="105"/>
    </row>
    <row r="33" spans="1:12">
      <c r="A33" s="12">
        <f t="shared" si="25"/>
        <v>27</v>
      </c>
      <c r="B33" s="8">
        <f t="shared" si="25"/>
        <v>46049</v>
      </c>
      <c r="C33" s="8">
        <f t="shared" si="2"/>
        <v>46049</v>
      </c>
      <c r="D33" s="9">
        <v>0</v>
      </c>
      <c r="E33" s="8">
        <f t="shared" si="32"/>
        <v>46050</v>
      </c>
      <c r="F33" s="9">
        <v>0</v>
      </c>
      <c r="G33" s="10">
        <f t="shared" si="12"/>
        <v>1</v>
      </c>
      <c r="H33" s="11">
        <f t="shared" si="4"/>
        <v>1332172.75</v>
      </c>
      <c r="I33" s="11">
        <v>1335296.56</v>
      </c>
      <c r="J33" s="11">
        <f t="shared" ref="J33" si="43">I33-H33</f>
        <v>3123.8100000000559</v>
      </c>
      <c r="K33" s="27">
        <f t="shared" ref="K33" si="44">J33/24</f>
        <v>130.15875000000233</v>
      </c>
      <c r="L33" s="105"/>
    </row>
    <row r="34" spans="1:12">
      <c r="A34" s="12">
        <f t="shared" si="25"/>
        <v>28</v>
      </c>
      <c r="B34" s="8">
        <f t="shared" si="25"/>
        <v>46050</v>
      </c>
      <c r="C34" s="8">
        <f t="shared" si="2"/>
        <v>46050</v>
      </c>
      <c r="D34" s="9">
        <v>0</v>
      </c>
      <c r="E34" s="8">
        <f t="shared" si="32"/>
        <v>46051</v>
      </c>
      <c r="F34" s="9">
        <v>0</v>
      </c>
      <c r="G34" s="10">
        <f t="shared" si="12"/>
        <v>1</v>
      </c>
      <c r="H34" s="11">
        <f t="shared" si="4"/>
        <v>1335296.56</v>
      </c>
      <c r="I34" s="11">
        <v>1339060.75</v>
      </c>
      <c r="J34" s="11">
        <f t="shared" ref="J34:J35" si="45">I34-H34</f>
        <v>3764.1899999999441</v>
      </c>
      <c r="K34" s="27">
        <f t="shared" ref="K34:K35" si="46">J34/24</f>
        <v>156.84124999999767</v>
      </c>
      <c r="L34" s="105"/>
    </row>
    <row r="35" spans="1:12">
      <c r="A35" s="12">
        <f t="shared" ref="A35:B35" si="47">A34+1</f>
        <v>29</v>
      </c>
      <c r="B35" s="8">
        <f t="shared" si="47"/>
        <v>46051</v>
      </c>
      <c r="C35" s="8">
        <f t="shared" ref="C35:C36" si="48">B35</f>
        <v>46051</v>
      </c>
      <c r="D35" s="9">
        <v>0</v>
      </c>
      <c r="E35" s="8">
        <f t="shared" ref="E35:E36" si="49">C35+1</f>
        <v>46052</v>
      </c>
      <c r="F35" s="9">
        <v>0</v>
      </c>
      <c r="G35" s="10">
        <f t="shared" ref="G35:G36" si="50">IFERROR(((E35-C35)+(F35-D35)),"")</f>
        <v>1</v>
      </c>
      <c r="H35" s="11">
        <f t="shared" si="4"/>
        <v>1339060.75</v>
      </c>
      <c r="I35" s="11">
        <v>1343418.86</v>
      </c>
      <c r="J35" s="11">
        <f t="shared" si="45"/>
        <v>4358.1100000001024</v>
      </c>
      <c r="K35" s="27">
        <f t="shared" si="46"/>
        <v>181.58791666667094</v>
      </c>
      <c r="L35" s="105"/>
    </row>
    <row r="36" spans="1:12">
      <c r="A36" s="12">
        <f t="shared" ref="A36:B37" si="51">A35+1</f>
        <v>30</v>
      </c>
      <c r="B36" s="8">
        <f t="shared" si="51"/>
        <v>46052</v>
      </c>
      <c r="C36" s="8">
        <f t="shared" si="48"/>
        <v>46052</v>
      </c>
      <c r="D36" s="9">
        <v>0</v>
      </c>
      <c r="E36" s="8">
        <f t="shared" si="49"/>
        <v>46053</v>
      </c>
      <c r="F36" s="9">
        <v>0</v>
      </c>
      <c r="G36" s="10">
        <f t="shared" si="50"/>
        <v>1</v>
      </c>
      <c r="H36" s="11">
        <f t="shared" si="4"/>
        <v>1343418.86</v>
      </c>
      <c r="I36" s="11">
        <v>1347688.17</v>
      </c>
      <c r="J36" s="11">
        <f t="shared" ref="J36" si="52">I36-H36</f>
        <v>4269.309999999823</v>
      </c>
      <c r="K36" s="27">
        <f t="shared" ref="K36" si="53">J36/24</f>
        <v>177.88791666665929</v>
      </c>
      <c r="L36" s="105"/>
    </row>
    <row r="37" spans="1:12">
      <c r="A37" s="12">
        <f t="shared" si="51"/>
        <v>31</v>
      </c>
      <c r="B37" s="8">
        <f t="shared" si="51"/>
        <v>46053</v>
      </c>
      <c r="C37" s="8">
        <f t="shared" ref="C37" si="54">B37</f>
        <v>46053</v>
      </c>
      <c r="D37" s="9">
        <v>0</v>
      </c>
      <c r="E37" s="8">
        <f t="shared" ref="E37" si="55">C37+1</f>
        <v>46054</v>
      </c>
      <c r="F37" s="9">
        <v>0</v>
      </c>
      <c r="G37" s="10">
        <f t="shared" ref="G37" si="56">IFERROR(((E37-C37)+(F37-D37)),"")</f>
        <v>1</v>
      </c>
      <c r="H37" s="11">
        <f t="shared" si="4"/>
        <v>1347688.17</v>
      </c>
      <c r="I37" s="11">
        <v>1353033.16</v>
      </c>
      <c r="J37" s="11">
        <f t="shared" ref="J37" si="57">I37-H37</f>
        <v>5344.9899999999907</v>
      </c>
      <c r="K37" s="27">
        <f t="shared" ref="K37" si="58">J37/24</f>
        <v>222.70791666666628</v>
      </c>
      <c r="L37" s="105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92111.049999999814</v>
      </c>
      <c r="K39" s="32">
        <f>AVERAGE(K7:K37)</f>
        <v>123.80517473118253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4.7617374896608666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154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C3" s="3" t="str">
        <f>'Summary sales'!A3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46023</v>
      </c>
      <c r="D4" s="4"/>
      <c r="E4" s="2"/>
      <c r="F4" s="2"/>
      <c r="G4" s="2"/>
      <c r="H4" s="2"/>
      <c r="I4" s="2"/>
      <c r="J4" s="2" t="s">
        <v>138</v>
      </c>
      <c r="K4" s="26">
        <f>MAX(K7:K34)</f>
        <v>32.395833333333336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B7</f>
        <v>46023</v>
      </c>
      <c r="D7" s="291">
        <v>0</v>
      </c>
      <c r="E7" s="7">
        <f>C7+1</f>
        <v>46024</v>
      </c>
      <c r="F7" s="291">
        <v>0</v>
      </c>
      <c r="G7" s="10">
        <f>IFERROR(((E7-C7)+(F7-D7)),"")</f>
        <v>1</v>
      </c>
      <c r="H7" s="247">
        <v>584316.51</v>
      </c>
      <c r="I7" s="11">
        <v>584547.80000000005</v>
      </c>
      <c r="J7" s="11">
        <f t="shared" ref="J7" si="0">I7-H7</f>
        <v>231.29000000003725</v>
      </c>
      <c r="K7" s="304">
        <f t="shared" ref="K7" si="1">J7/24</f>
        <v>9.6370833333348855</v>
      </c>
      <c r="L7" s="101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</v>
      </c>
      <c r="E8" s="8">
        <f>C8+1</f>
        <v>46025</v>
      </c>
      <c r="F8" s="9">
        <v>0</v>
      </c>
      <c r="G8" s="10">
        <f>IFERROR(((E8-C8)+(F8-D8)),"")</f>
        <v>1</v>
      </c>
      <c r="H8" s="11">
        <f t="shared" ref="H8:H37" si="2">I7</f>
        <v>584547.80000000005</v>
      </c>
      <c r="I8" s="11">
        <v>584925.29</v>
      </c>
      <c r="J8" s="11">
        <f t="shared" ref="J8:J31" si="3">I8-H8</f>
        <v>377.48999999999069</v>
      </c>
      <c r="K8" s="304">
        <f t="shared" ref="K8:K31" si="4">J8/24</f>
        <v>15.728749999999613</v>
      </c>
      <c r="L8" s="105"/>
    </row>
    <row r="9" spans="1:12">
      <c r="A9" s="12">
        <f t="shared" ref="A9:B20" si="5">A8+1</f>
        <v>3</v>
      </c>
      <c r="B9" s="8">
        <f t="shared" si="5"/>
        <v>46025</v>
      </c>
      <c r="C9" s="8">
        <f t="shared" ref="C9:C31" si="6">B9</f>
        <v>46025</v>
      </c>
      <c r="D9" s="9">
        <v>0</v>
      </c>
      <c r="E9" s="8">
        <f t="shared" ref="E9:E31" si="7">C9+1</f>
        <v>46026</v>
      </c>
      <c r="F9" s="9">
        <v>0</v>
      </c>
      <c r="G9" s="10">
        <f t="shared" ref="G9:G31" si="8">IFERROR(((E9-C9)+(F9-D9)),"")</f>
        <v>1</v>
      </c>
      <c r="H9" s="11">
        <f t="shared" si="2"/>
        <v>584925.29</v>
      </c>
      <c r="I9" s="11">
        <v>585303.94999999995</v>
      </c>
      <c r="J9" s="11">
        <f t="shared" ref="J9" si="9">I9-H9</f>
        <v>378.65999999991618</v>
      </c>
      <c r="K9" s="304">
        <f t="shared" ref="K9" si="10">J9/24</f>
        <v>15.777499999996508</v>
      </c>
      <c r="L9" s="105"/>
    </row>
    <row r="10" spans="1:12">
      <c r="A10" s="12">
        <f t="shared" si="5"/>
        <v>4</v>
      </c>
      <c r="B10" s="8">
        <f t="shared" si="5"/>
        <v>46026</v>
      </c>
      <c r="C10" s="8">
        <f t="shared" si="6"/>
        <v>46026</v>
      </c>
      <c r="D10" s="9">
        <v>0</v>
      </c>
      <c r="E10" s="8">
        <f t="shared" si="7"/>
        <v>46027</v>
      </c>
      <c r="F10" s="9">
        <v>0</v>
      </c>
      <c r="G10" s="10">
        <f t="shared" si="8"/>
        <v>1</v>
      </c>
      <c r="H10" s="11">
        <f t="shared" si="2"/>
        <v>585303.94999999995</v>
      </c>
      <c r="I10" s="11">
        <v>585785.85</v>
      </c>
      <c r="J10" s="11">
        <f t="shared" ref="J10" si="11">I10-H10</f>
        <v>481.90000000002328</v>
      </c>
      <c r="K10" s="304">
        <f t="shared" ref="K10" si="12">J10/24</f>
        <v>20.079166666667636</v>
      </c>
      <c r="L10" s="105"/>
    </row>
    <row r="11" spans="1:12">
      <c r="A11" s="12">
        <f t="shared" si="5"/>
        <v>5</v>
      </c>
      <c r="B11" s="8">
        <f t="shared" si="5"/>
        <v>46027</v>
      </c>
      <c r="C11" s="8">
        <f t="shared" si="6"/>
        <v>46027</v>
      </c>
      <c r="D11" s="9">
        <v>0</v>
      </c>
      <c r="E11" s="8">
        <f t="shared" si="7"/>
        <v>46028</v>
      </c>
      <c r="F11" s="9">
        <v>0</v>
      </c>
      <c r="G11" s="10">
        <f t="shared" si="8"/>
        <v>1</v>
      </c>
      <c r="H11" s="11">
        <f t="shared" si="2"/>
        <v>585785.85</v>
      </c>
      <c r="I11" s="11">
        <v>586460.62</v>
      </c>
      <c r="J11" s="11">
        <f t="shared" ref="J11" si="13">I11-H11</f>
        <v>674.77000000001863</v>
      </c>
      <c r="K11" s="304">
        <f t="shared" ref="K11" si="14">J11/24</f>
        <v>28.115416666667443</v>
      </c>
      <c r="L11" s="105"/>
    </row>
    <row r="12" spans="1:12">
      <c r="A12" s="12">
        <f t="shared" si="5"/>
        <v>6</v>
      </c>
      <c r="B12" s="8">
        <f t="shared" si="5"/>
        <v>46028</v>
      </c>
      <c r="C12" s="8">
        <f t="shared" si="6"/>
        <v>46028</v>
      </c>
      <c r="D12" s="9">
        <v>0</v>
      </c>
      <c r="E12" s="8">
        <f t="shared" si="7"/>
        <v>46029</v>
      </c>
      <c r="F12" s="9">
        <v>0</v>
      </c>
      <c r="G12" s="10">
        <f t="shared" si="8"/>
        <v>1</v>
      </c>
      <c r="H12" s="11">
        <f t="shared" si="2"/>
        <v>586460.62</v>
      </c>
      <c r="I12" s="11">
        <v>587142.56000000006</v>
      </c>
      <c r="J12" s="11">
        <f t="shared" ref="J12" si="15">I12-H12</f>
        <v>681.94000000006054</v>
      </c>
      <c r="K12" s="304">
        <f t="shared" ref="K12" si="16">J12/24</f>
        <v>28.414166666669189</v>
      </c>
      <c r="L12" s="105"/>
    </row>
    <row r="13" spans="1:12">
      <c r="A13" s="12">
        <f t="shared" si="5"/>
        <v>7</v>
      </c>
      <c r="B13" s="8">
        <f t="shared" si="5"/>
        <v>46029</v>
      </c>
      <c r="C13" s="8">
        <f t="shared" si="6"/>
        <v>46029</v>
      </c>
      <c r="D13" s="9">
        <v>0</v>
      </c>
      <c r="E13" s="8">
        <f t="shared" si="7"/>
        <v>46030</v>
      </c>
      <c r="F13" s="9">
        <v>0</v>
      </c>
      <c r="G13" s="10">
        <f t="shared" si="8"/>
        <v>1</v>
      </c>
      <c r="H13" s="11">
        <f t="shared" si="2"/>
        <v>587142.56000000006</v>
      </c>
      <c r="I13" s="11">
        <v>587831.72</v>
      </c>
      <c r="J13" s="11">
        <f t="shared" si="3"/>
        <v>689.15999999991618</v>
      </c>
      <c r="K13" s="304">
        <f t="shared" si="4"/>
        <v>28.714999999996508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6"/>
        <v>46030</v>
      </c>
      <c r="D14" s="9">
        <v>0</v>
      </c>
      <c r="E14" s="8">
        <f t="shared" si="7"/>
        <v>46031</v>
      </c>
      <c r="F14" s="9">
        <v>0</v>
      </c>
      <c r="G14" s="10">
        <f t="shared" si="8"/>
        <v>1</v>
      </c>
      <c r="H14" s="11">
        <f t="shared" si="2"/>
        <v>587831.72</v>
      </c>
      <c r="I14" s="11">
        <v>588461.39</v>
      </c>
      <c r="J14" s="11">
        <f t="shared" si="3"/>
        <v>629.67000000004191</v>
      </c>
      <c r="K14" s="304">
        <f t="shared" si="4"/>
        <v>26.236250000001746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6"/>
        <v>46031</v>
      </c>
      <c r="D15" s="9">
        <v>0</v>
      </c>
      <c r="E15" s="8">
        <f t="shared" si="7"/>
        <v>46032</v>
      </c>
      <c r="F15" s="9">
        <v>0</v>
      </c>
      <c r="G15" s="10">
        <f t="shared" si="8"/>
        <v>1</v>
      </c>
      <c r="H15" s="11">
        <f t="shared" si="2"/>
        <v>588461.39</v>
      </c>
      <c r="I15" s="11">
        <v>589040.11</v>
      </c>
      <c r="J15" s="11">
        <f t="shared" ref="J15" si="17">I15-H15</f>
        <v>578.71999999997206</v>
      </c>
      <c r="K15" s="304">
        <f t="shared" ref="K15" si="18">J15/24</f>
        <v>24.113333333332168</v>
      </c>
      <c r="L15" s="28"/>
    </row>
    <row r="16" spans="1:12">
      <c r="A16" s="12">
        <f t="shared" si="5"/>
        <v>10</v>
      </c>
      <c r="B16" s="8">
        <f t="shared" si="5"/>
        <v>46032</v>
      </c>
      <c r="C16" s="8">
        <f t="shared" si="6"/>
        <v>46032</v>
      </c>
      <c r="D16" s="9">
        <v>0</v>
      </c>
      <c r="E16" s="8">
        <f t="shared" si="7"/>
        <v>46033</v>
      </c>
      <c r="F16" s="9">
        <v>0</v>
      </c>
      <c r="G16" s="10">
        <f t="shared" si="8"/>
        <v>1</v>
      </c>
      <c r="H16" s="11">
        <f t="shared" si="2"/>
        <v>589040.11</v>
      </c>
      <c r="I16" s="11">
        <v>589494.38</v>
      </c>
      <c r="J16" s="11">
        <f t="shared" ref="J16" si="19">I16-H16</f>
        <v>454.27000000001863</v>
      </c>
      <c r="K16" s="304">
        <f t="shared" ref="K16" si="20">J16/24</f>
        <v>18.927916666667443</v>
      </c>
      <c r="L16" s="28"/>
    </row>
    <row r="17" spans="1:14">
      <c r="A17" s="12">
        <f t="shared" si="5"/>
        <v>11</v>
      </c>
      <c r="B17" s="8">
        <f t="shared" si="5"/>
        <v>46033</v>
      </c>
      <c r="C17" s="8">
        <f t="shared" si="6"/>
        <v>46033</v>
      </c>
      <c r="D17" s="9">
        <v>0</v>
      </c>
      <c r="E17" s="8">
        <f t="shared" si="7"/>
        <v>46034</v>
      </c>
      <c r="F17" s="9">
        <v>0</v>
      </c>
      <c r="G17" s="10">
        <f t="shared" si="8"/>
        <v>1</v>
      </c>
      <c r="H17" s="11">
        <f t="shared" si="2"/>
        <v>589494.38</v>
      </c>
      <c r="I17" s="11">
        <v>590035.1</v>
      </c>
      <c r="J17" s="11">
        <f t="shared" ref="J17" si="21">I17-H17</f>
        <v>540.71999999997206</v>
      </c>
      <c r="K17" s="304">
        <f t="shared" ref="K17" si="22">J17/24</f>
        <v>22.529999999998836</v>
      </c>
      <c r="L17" s="28"/>
    </row>
    <row r="18" spans="1:14">
      <c r="A18" s="12">
        <f t="shared" si="5"/>
        <v>12</v>
      </c>
      <c r="B18" s="8">
        <f t="shared" si="5"/>
        <v>46034</v>
      </c>
      <c r="C18" s="8">
        <f t="shared" si="6"/>
        <v>46034</v>
      </c>
      <c r="D18" s="9">
        <v>0</v>
      </c>
      <c r="E18" s="8">
        <f t="shared" si="7"/>
        <v>46035</v>
      </c>
      <c r="F18" s="9">
        <v>0</v>
      </c>
      <c r="G18" s="10">
        <f t="shared" si="8"/>
        <v>1</v>
      </c>
      <c r="H18" s="11">
        <f t="shared" si="2"/>
        <v>590035.1</v>
      </c>
      <c r="I18" s="11">
        <v>590742.5</v>
      </c>
      <c r="J18" s="11">
        <f t="shared" ref="J18" si="23">I18-H18</f>
        <v>707.40000000002328</v>
      </c>
      <c r="K18" s="304">
        <f t="shared" ref="K18" si="24">J18/24</f>
        <v>29.475000000000971</v>
      </c>
      <c r="L18" s="28"/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6"/>
        <v>46035</v>
      </c>
      <c r="D19" s="9">
        <v>0</v>
      </c>
      <c r="E19" s="8">
        <f t="shared" si="7"/>
        <v>46036</v>
      </c>
      <c r="F19" s="9">
        <v>0</v>
      </c>
      <c r="G19" s="10">
        <f t="shared" si="8"/>
        <v>1</v>
      </c>
      <c r="H19" s="11">
        <f t="shared" si="2"/>
        <v>590742.5</v>
      </c>
      <c r="I19" s="11">
        <v>591441.92000000004</v>
      </c>
      <c r="J19" s="11">
        <f t="shared" si="3"/>
        <v>699.42000000004191</v>
      </c>
      <c r="K19" s="304">
        <f t="shared" si="4"/>
        <v>29.142500000001746</v>
      </c>
      <c r="L19" s="28"/>
    </row>
    <row r="20" spans="1:14">
      <c r="A20" s="12">
        <f t="shared" si="5"/>
        <v>14</v>
      </c>
      <c r="B20" s="8">
        <f t="shared" si="5"/>
        <v>46036</v>
      </c>
      <c r="C20" s="8">
        <f t="shared" si="6"/>
        <v>46036</v>
      </c>
      <c r="D20" s="9">
        <v>0</v>
      </c>
      <c r="E20" s="8">
        <f t="shared" si="7"/>
        <v>46037</v>
      </c>
      <c r="F20" s="9">
        <v>0</v>
      </c>
      <c r="G20" s="10">
        <f t="shared" si="8"/>
        <v>1</v>
      </c>
      <c r="H20" s="11">
        <f t="shared" si="2"/>
        <v>591441.92000000004</v>
      </c>
      <c r="I20" s="11">
        <v>592131</v>
      </c>
      <c r="J20" s="11">
        <f t="shared" si="3"/>
        <v>689.07999999995809</v>
      </c>
      <c r="K20" s="304">
        <f t="shared" si="4"/>
        <v>28.711666666664922</v>
      </c>
      <c r="L20" s="105"/>
    </row>
    <row r="21" spans="1:14">
      <c r="A21" s="12">
        <f t="shared" ref="A21:B25" si="25">A20+1</f>
        <v>15</v>
      </c>
      <c r="B21" s="8">
        <f t="shared" si="25"/>
        <v>46037</v>
      </c>
      <c r="C21" s="8">
        <f t="shared" si="6"/>
        <v>46037</v>
      </c>
      <c r="D21" s="9">
        <v>0</v>
      </c>
      <c r="E21" s="8">
        <f t="shared" si="7"/>
        <v>46038</v>
      </c>
      <c r="F21" s="9">
        <v>0</v>
      </c>
      <c r="G21" s="10">
        <f t="shared" si="8"/>
        <v>1</v>
      </c>
      <c r="H21" s="11">
        <f t="shared" si="2"/>
        <v>592131</v>
      </c>
      <c r="I21" s="11">
        <v>592648.48</v>
      </c>
      <c r="J21" s="11">
        <f t="shared" ref="J21:J30" si="26">I21-H21</f>
        <v>517.47999999998137</v>
      </c>
      <c r="K21" s="304">
        <f t="shared" ref="K21:K30" si="27">J21/24</f>
        <v>21.561666666665889</v>
      </c>
      <c r="L21" s="105"/>
    </row>
    <row r="22" spans="1:14">
      <c r="A22" s="12">
        <f t="shared" si="25"/>
        <v>16</v>
      </c>
      <c r="B22" s="8">
        <f t="shared" si="25"/>
        <v>46038</v>
      </c>
      <c r="C22" s="8">
        <f t="shared" si="6"/>
        <v>46038</v>
      </c>
      <c r="D22" s="9">
        <v>0</v>
      </c>
      <c r="E22" s="8">
        <f t="shared" si="7"/>
        <v>46039</v>
      </c>
      <c r="F22" s="9">
        <v>0</v>
      </c>
      <c r="G22" s="10">
        <f t="shared" si="8"/>
        <v>1</v>
      </c>
      <c r="H22" s="11">
        <f t="shared" si="2"/>
        <v>592648.48</v>
      </c>
      <c r="I22" s="11">
        <v>593010.81999999995</v>
      </c>
      <c r="J22" s="11">
        <f t="shared" ref="J22" si="28">I22-H22</f>
        <v>362.3399999999674</v>
      </c>
      <c r="K22" s="304">
        <f t="shared" ref="K22" si="29">J22/24</f>
        <v>15.097499999998641</v>
      </c>
      <c r="L22" s="105"/>
    </row>
    <row r="23" spans="1:14">
      <c r="A23" s="12">
        <f t="shared" si="25"/>
        <v>17</v>
      </c>
      <c r="B23" s="8">
        <f t="shared" si="25"/>
        <v>46039</v>
      </c>
      <c r="C23" s="8">
        <f t="shared" si="6"/>
        <v>46039</v>
      </c>
      <c r="D23" s="9">
        <v>0</v>
      </c>
      <c r="E23" s="8">
        <f t="shared" si="7"/>
        <v>46040</v>
      </c>
      <c r="F23" s="9">
        <v>0</v>
      </c>
      <c r="G23" s="10">
        <f t="shared" si="8"/>
        <v>1</v>
      </c>
      <c r="H23" s="11">
        <f t="shared" si="2"/>
        <v>593010.81999999995</v>
      </c>
      <c r="I23" s="11">
        <v>593375.29</v>
      </c>
      <c r="J23" s="11">
        <f t="shared" si="26"/>
        <v>364.47000000008848</v>
      </c>
      <c r="K23" s="304">
        <f t="shared" si="27"/>
        <v>15.186250000003687</v>
      </c>
      <c r="L23" s="105"/>
    </row>
    <row r="24" spans="1:14">
      <c r="A24" s="12">
        <f t="shared" si="25"/>
        <v>18</v>
      </c>
      <c r="B24" s="8">
        <f t="shared" si="25"/>
        <v>46040</v>
      </c>
      <c r="C24" s="8">
        <f t="shared" si="6"/>
        <v>46040</v>
      </c>
      <c r="D24" s="9">
        <v>0</v>
      </c>
      <c r="E24" s="8">
        <f t="shared" si="7"/>
        <v>46041</v>
      </c>
      <c r="F24" s="9">
        <v>0</v>
      </c>
      <c r="G24" s="10">
        <f t="shared" si="8"/>
        <v>1</v>
      </c>
      <c r="H24" s="11">
        <f t="shared" si="2"/>
        <v>593375.29</v>
      </c>
      <c r="I24" s="11">
        <v>593782.99</v>
      </c>
      <c r="J24" s="11">
        <f t="shared" si="26"/>
        <v>407.69999999995343</v>
      </c>
      <c r="K24" s="304">
        <f t="shared" si="27"/>
        <v>16.987499999998061</v>
      </c>
      <c r="L24" s="105"/>
    </row>
    <row r="25" spans="1:14">
      <c r="A25" s="12">
        <f t="shared" si="25"/>
        <v>19</v>
      </c>
      <c r="B25" s="8">
        <f t="shared" si="25"/>
        <v>46041</v>
      </c>
      <c r="C25" s="8">
        <f t="shared" si="6"/>
        <v>46041</v>
      </c>
      <c r="D25" s="9">
        <v>0</v>
      </c>
      <c r="E25" s="8">
        <f t="shared" si="7"/>
        <v>46042</v>
      </c>
      <c r="F25" s="9">
        <v>0</v>
      </c>
      <c r="G25" s="10">
        <f t="shared" si="8"/>
        <v>1</v>
      </c>
      <c r="H25" s="11">
        <f t="shared" si="2"/>
        <v>593782.99</v>
      </c>
      <c r="I25" s="11">
        <v>594483.23</v>
      </c>
      <c r="J25" s="11">
        <f t="shared" si="26"/>
        <v>700.23999999999069</v>
      </c>
      <c r="K25" s="304">
        <f t="shared" si="27"/>
        <v>29.176666666666279</v>
      </c>
      <c r="L25" s="105"/>
    </row>
    <row r="26" spans="1:14">
      <c r="A26" s="12">
        <f t="shared" ref="A26:B28" si="30">A25+1</f>
        <v>20</v>
      </c>
      <c r="B26" s="8">
        <f t="shared" si="30"/>
        <v>46042</v>
      </c>
      <c r="C26" s="8">
        <f t="shared" si="6"/>
        <v>46042</v>
      </c>
      <c r="D26" s="9">
        <v>0</v>
      </c>
      <c r="E26" s="8">
        <f t="shared" si="7"/>
        <v>46043</v>
      </c>
      <c r="F26" s="9">
        <v>0</v>
      </c>
      <c r="G26" s="10">
        <f t="shared" si="8"/>
        <v>1</v>
      </c>
      <c r="H26" s="11">
        <f t="shared" si="2"/>
        <v>594483.23</v>
      </c>
      <c r="I26" s="11">
        <v>595151.57999999996</v>
      </c>
      <c r="J26" s="11">
        <f t="shared" si="26"/>
        <v>668.34999999997672</v>
      </c>
      <c r="K26" s="304">
        <f t="shared" si="27"/>
        <v>27.847916666665697</v>
      </c>
      <c r="L26" s="28"/>
    </row>
    <row r="27" spans="1:14">
      <c r="A27" s="12">
        <f t="shared" si="30"/>
        <v>21</v>
      </c>
      <c r="B27" s="8">
        <f t="shared" si="30"/>
        <v>46043</v>
      </c>
      <c r="C27" s="8">
        <f t="shared" si="6"/>
        <v>46043</v>
      </c>
      <c r="D27" s="9">
        <v>0</v>
      </c>
      <c r="E27" s="8">
        <f t="shared" si="7"/>
        <v>46044</v>
      </c>
      <c r="F27" s="9">
        <v>0</v>
      </c>
      <c r="G27" s="10">
        <f t="shared" si="8"/>
        <v>1</v>
      </c>
      <c r="H27" s="11">
        <f t="shared" si="2"/>
        <v>595151.57999999996</v>
      </c>
      <c r="I27" s="11">
        <v>595893.82999999996</v>
      </c>
      <c r="J27" s="11">
        <f t="shared" si="26"/>
        <v>742.25</v>
      </c>
      <c r="K27" s="304">
        <f t="shared" si="27"/>
        <v>30.927083333333332</v>
      </c>
      <c r="L27" s="28"/>
    </row>
    <row r="28" spans="1:14">
      <c r="A28" s="12">
        <f t="shared" si="30"/>
        <v>22</v>
      </c>
      <c r="B28" s="8">
        <f t="shared" si="30"/>
        <v>46044</v>
      </c>
      <c r="C28" s="8">
        <f t="shared" si="6"/>
        <v>46044</v>
      </c>
      <c r="D28" s="9">
        <v>0</v>
      </c>
      <c r="E28" s="8">
        <f t="shared" si="7"/>
        <v>46045</v>
      </c>
      <c r="F28" s="9">
        <v>0</v>
      </c>
      <c r="G28" s="10">
        <f t="shared" si="8"/>
        <v>1</v>
      </c>
      <c r="H28" s="11">
        <f t="shared" si="2"/>
        <v>595893.82999999996</v>
      </c>
      <c r="I28" s="11">
        <v>596531.75</v>
      </c>
      <c r="J28" s="11">
        <f t="shared" si="26"/>
        <v>637.92000000004191</v>
      </c>
      <c r="K28" s="304">
        <f t="shared" si="27"/>
        <v>26.580000000001746</v>
      </c>
      <c r="L28" s="28"/>
    </row>
    <row r="29" spans="1:14">
      <c r="A29" s="12">
        <f t="shared" ref="A29:A37" si="31">A28+1</f>
        <v>23</v>
      </c>
      <c r="B29" s="8">
        <f t="shared" ref="B29:B37" si="32">B28+1</f>
        <v>46045</v>
      </c>
      <c r="C29" s="8">
        <f t="shared" si="6"/>
        <v>46045</v>
      </c>
      <c r="D29" s="9">
        <v>0</v>
      </c>
      <c r="E29" s="8">
        <f t="shared" si="7"/>
        <v>46046</v>
      </c>
      <c r="F29" s="9">
        <v>0</v>
      </c>
      <c r="G29" s="10">
        <f t="shared" si="8"/>
        <v>1</v>
      </c>
      <c r="H29" s="11">
        <f t="shared" si="2"/>
        <v>596531.75</v>
      </c>
      <c r="I29" s="11">
        <v>597197.09</v>
      </c>
      <c r="J29" s="11">
        <f t="shared" si="26"/>
        <v>665.3399999999674</v>
      </c>
      <c r="K29" s="304">
        <f t="shared" si="27"/>
        <v>27.722499999998643</v>
      </c>
      <c r="L29" s="28"/>
    </row>
    <row r="30" spans="1:14">
      <c r="A30" s="12">
        <f t="shared" si="31"/>
        <v>24</v>
      </c>
      <c r="B30" s="8">
        <f t="shared" si="32"/>
        <v>46046</v>
      </c>
      <c r="C30" s="8">
        <f t="shared" si="6"/>
        <v>46046</v>
      </c>
      <c r="D30" s="9">
        <v>0</v>
      </c>
      <c r="E30" s="8">
        <f t="shared" si="7"/>
        <v>46047</v>
      </c>
      <c r="F30" s="9">
        <v>0</v>
      </c>
      <c r="G30" s="10">
        <f t="shared" si="8"/>
        <v>1</v>
      </c>
      <c r="H30" s="11">
        <f t="shared" si="2"/>
        <v>597197.09</v>
      </c>
      <c r="I30" s="11">
        <v>597703.31999999995</v>
      </c>
      <c r="J30" s="11">
        <f t="shared" si="26"/>
        <v>506.22999999998137</v>
      </c>
      <c r="K30" s="304">
        <f t="shared" si="27"/>
        <v>21.092916666665889</v>
      </c>
      <c r="L30" s="105"/>
    </row>
    <row r="31" spans="1:14">
      <c r="A31" s="12">
        <f t="shared" si="31"/>
        <v>25</v>
      </c>
      <c r="B31" s="8">
        <f t="shared" si="32"/>
        <v>46047</v>
      </c>
      <c r="C31" s="8">
        <f t="shared" si="6"/>
        <v>46047</v>
      </c>
      <c r="D31" s="9">
        <v>0</v>
      </c>
      <c r="E31" s="8">
        <f t="shared" si="7"/>
        <v>46048</v>
      </c>
      <c r="F31" s="9">
        <v>0</v>
      </c>
      <c r="G31" s="10">
        <f t="shared" si="8"/>
        <v>1</v>
      </c>
      <c r="H31" s="11">
        <f t="shared" si="2"/>
        <v>597703.31999999995</v>
      </c>
      <c r="I31" s="11">
        <v>598208.71</v>
      </c>
      <c r="J31" s="11">
        <f t="shared" si="3"/>
        <v>505.39000000001397</v>
      </c>
      <c r="K31" s="304">
        <f t="shared" si="4"/>
        <v>21.05791666666725</v>
      </c>
      <c r="L31" s="105"/>
    </row>
    <row r="32" spans="1:14">
      <c r="A32" s="12">
        <f t="shared" si="31"/>
        <v>26</v>
      </c>
      <c r="B32" s="8">
        <f t="shared" si="32"/>
        <v>46048</v>
      </c>
      <c r="C32" s="8">
        <f t="shared" ref="C32:C34" si="33">B32</f>
        <v>46048</v>
      </c>
      <c r="D32" s="9">
        <v>0</v>
      </c>
      <c r="E32" s="8">
        <f t="shared" ref="E32:E34" si="34">C32+1</f>
        <v>46049</v>
      </c>
      <c r="F32" s="9">
        <v>0</v>
      </c>
      <c r="G32" s="10">
        <f t="shared" ref="G32:G34" si="35">IFERROR(((E32-C32)+(F32-D32)),"")</f>
        <v>1</v>
      </c>
      <c r="H32" s="11">
        <f t="shared" si="2"/>
        <v>598208.71</v>
      </c>
      <c r="I32" s="11">
        <v>598986.21</v>
      </c>
      <c r="J32" s="11">
        <f t="shared" ref="J32:J34" si="36">I32-H32</f>
        <v>777.5</v>
      </c>
      <c r="K32" s="304">
        <f t="shared" ref="K32:K34" si="37">J32/24</f>
        <v>32.395833333333336</v>
      </c>
      <c r="L32" s="105"/>
    </row>
    <row r="33" spans="1:12">
      <c r="A33" s="12">
        <f t="shared" si="31"/>
        <v>27</v>
      </c>
      <c r="B33" s="8">
        <f t="shared" si="32"/>
        <v>46049</v>
      </c>
      <c r="C33" s="8">
        <f t="shared" si="33"/>
        <v>46049</v>
      </c>
      <c r="D33" s="9">
        <v>0</v>
      </c>
      <c r="E33" s="8">
        <f t="shared" si="34"/>
        <v>46050</v>
      </c>
      <c r="F33" s="9">
        <v>0</v>
      </c>
      <c r="G33" s="10">
        <f t="shared" si="35"/>
        <v>1</v>
      </c>
      <c r="H33" s="11">
        <f t="shared" si="2"/>
        <v>598986.21</v>
      </c>
      <c r="I33" s="11">
        <v>599720.25</v>
      </c>
      <c r="J33" s="11">
        <f t="shared" si="36"/>
        <v>734.04000000003725</v>
      </c>
      <c r="K33" s="304">
        <f t="shared" si="37"/>
        <v>30.585000000001553</v>
      </c>
      <c r="L33" s="105"/>
    </row>
    <row r="34" spans="1:12">
      <c r="A34" s="12">
        <f t="shared" si="31"/>
        <v>28</v>
      </c>
      <c r="B34" s="8">
        <f t="shared" si="32"/>
        <v>46050</v>
      </c>
      <c r="C34" s="8">
        <f t="shared" si="33"/>
        <v>46050</v>
      </c>
      <c r="D34" s="9">
        <v>0</v>
      </c>
      <c r="E34" s="8">
        <f t="shared" si="34"/>
        <v>46051</v>
      </c>
      <c r="F34" s="9">
        <v>0</v>
      </c>
      <c r="G34" s="10">
        <f t="shared" si="35"/>
        <v>1</v>
      </c>
      <c r="H34" s="11">
        <f t="shared" si="2"/>
        <v>599720.25</v>
      </c>
      <c r="I34" s="247">
        <v>600426.87</v>
      </c>
      <c r="J34" s="11">
        <f t="shared" si="36"/>
        <v>706.61999999999534</v>
      </c>
      <c r="K34" s="304">
        <f t="shared" si="37"/>
        <v>29.442499999999807</v>
      </c>
      <c r="L34" s="28"/>
    </row>
    <row r="35" spans="1:12">
      <c r="A35" s="12">
        <f t="shared" si="31"/>
        <v>29</v>
      </c>
      <c r="B35" s="8">
        <f t="shared" si="32"/>
        <v>46051</v>
      </c>
      <c r="C35" s="8">
        <f t="shared" ref="C35:C36" si="38">B35</f>
        <v>46051</v>
      </c>
      <c r="D35" s="9">
        <v>0</v>
      </c>
      <c r="E35" s="8">
        <f t="shared" ref="E35:E36" si="39">C35+1</f>
        <v>46052</v>
      </c>
      <c r="F35" s="9">
        <v>0</v>
      </c>
      <c r="G35" s="10">
        <f t="shared" ref="G35:G36" si="40">IFERROR(((E35-C35)+(F35-D35)),"")</f>
        <v>1</v>
      </c>
      <c r="H35" s="11">
        <f t="shared" si="2"/>
        <v>600426.87</v>
      </c>
      <c r="I35" s="247">
        <v>601114.73</v>
      </c>
      <c r="J35" s="11">
        <f t="shared" ref="J35:J36" si="41">I35-H35</f>
        <v>687.85999999998603</v>
      </c>
      <c r="K35" s="304">
        <f t="shared" ref="K35:K36" si="42">J35/24</f>
        <v>28.66083333333275</v>
      </c>
      <c r="L35" s="28"/>
    </row>
    <row r="36" spans="1:12">
      <c r="A36" s="12">
        <f t="shared" si="31"/>
        <v>30</v>
      </c>
      <c r="B36" s="8">
        <f t="shared" si="32"/>
        <v>46052</v>
      </c>
      <c r="C36" s="8">
        <f t="shared" si="38"/>
        <v>46052</v>
      </c>
      <c r="D36" s="9">
        <v>0</v>
      </c>
      <c r="E36" s="8">
        <f t="shared" si="39"/>
        <v>46053</v>
      </c>
      <c r="F36" s="9">
        <v>0</v>
      </c>
      <c r="G36" s="10">
        <f t="shared" si="40"/>
        <v>1</v>
      </c>
      <c r="H36" s="11">
        <f t="shared" si="2"/>
        <v>601114.73</v>
      </c>
      <c r="I36" s="247">
        <v>601692.43999999994</v>
      </c>
      <c r="J36" s="11">
        <f t="shared" si="41"/>
        <v>577.70999999996275</v>
      </c>
      <c r="K36" s="304">
        <f t="shared" si="42"/>
        <v>24.071249999998447</v>
      </c>
      <c r="L36" s="28"/>
    </row>
    <row r="37" spans="1:12">
      <c r="A37" s="12">
        <f t="shared" si="31"/>
        <v>31</v>
      </c>
      <c r="B37" s="8">
        <f t="shared" si="32"/>
        <v>46053</v>
      </c>
      <c r="C37" s="8">
        <f t="shared" ref="C37" si="43">B37</f>
        <v>46053</v>
      </c>
      <c r="D37" s="9">
        <v>0</v>
      </c>
      <c r="E37" s="8">
        <f t="shared" ref="E37" si="44">C37+1</f>
        <v>46054</v>
      </c>
      <c r="F37" s="9">
        <v>0</v>
      </c>
      <c r="G37" s="10">
        <f t="shared" ref="G37" si="45">IFERROR(((E37-C37)+(F37-D37)),"")</f>
        <v>1</v>
      </c>
      <c r="H37" s="11">
        <f t="shared" si="2"/>
        <v>601692.43999999994</v>
      </c>
      <c r="I37" s="247">
        <v>602035.4</v>
      </c>
      <c r="J37" s="11">
        <f t="shared" ref="J37" si="46">I37-H37</f>
        <v>342.96000000007916</v>
      </c>
      <c r="K37" s="304">
        <f t="shared" ref="K37" si="47">J37/24</f>
        <v>14.290000000003298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304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17718.890000000014</v>
      </c>
      <c r="K39" s="32">
        <f>AVERAGE(K7:K38)</f>
        <v>23.815712365591416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0.76824878598681989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90" zoomScaleNormal="90" workbookViewId="0">
      <pane ySplit="6" topLeftCell="A14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28515625" style="300" customWidth="1"/>
    <col min="9" max="9" width="17.85546875" style="300" customWidth="1"/>
    <col min="10" max="10" width="13.7109375" style="301" customWidth="1"/>
    <col min="11" max="11" width="9.140625" style="1"/>
    <col min="12" max="12" width="38.28515625" style="1" customWidth="1"/>
    <col min="13" max="14" width="9.140625" style="1"/>
    <col min="15" max="15" width="13.5703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02"/>
      <c r="I1" s="302"/>
      <c r="J1" s="303"/>
      <c r="K1" s="2"/>
      <c r="L1" s="2"/>
    </row>
    <row r="2" spans="1:12">
      <c r="B2" s="2"/>
      <c r="C2" s="3" t="s">
        <v>156</v>
      </c>
      <c r="D2" s="2"/>
      <c r="E2" s="2"/>
      <c r="F2" s="2"/>
      <c r="G2" s="2"/>
      <c r="H2" s="302"/>
      <c r="I2" s="302"/>
      <c r="J2" s="303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02"/>
      <c r="I3" s="302"/>
      <c r="J3" s="303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02"/>
      <c r="I4" s="302"/>
      <c r="J4" s="303" t="s">
        <v>138</v>
      </c>
      <c r="K4" s="26">
        <f>MAX(K7:K38)</f>
        <v>193.8429166666659</v>
      </c>
      <c r="L4" s="2"/>
    </row>
    <row r="5" spans="1:12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 ht="15.75" thickTop="1">
      <c r="A7" s="6">
        <v>1</v>
      </c>
      <c r="B7" s="7">
        <f>C4</f>
        <v>46023</v>
      </c>
      <c r="C7" s="8">
        <f>B7</f>
        <v>46023</v>
      </c>
      <c r="D7" s="9">
        <v>0</v>
      </c>
      <c r="E7" s="8">
        <f>C7+1</f>
        <v>46024</v>
      </c>
      <c r="F7" s="9">
        <v>0</v>
      </c>
      <c r="G7" s="10">
        <f>IFERROR(((E7-C7)+(F7-D7)),"")</f>
        <v>1</v>
      </c>
      <c r="H7" s="11">
        <v>2554661.13</v>
      </c>
      <c r="I7" s="11">
        <v>2554661.13</v>
      </c>
      <c r="J7" s="11">
        <f>I7-H7</f>
        <v>0</v>
      </c>
      <c r="K7" s="27">
        <f>J7/24</f>
        <v>0</v>
      </c>
      <c r="L7" s="630" t="s">
        <v>302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</v>
      </c>
      <c r="E8" s="8">
        <f>C8+1</f>
        <v>46025</v>
      </c>
      <c r="F8" s="9">
        <v>0</v>
      </c>
      <c r="G8" s="10">
        <f>IFERROR(((E8-C8)+(F8-D8)),"")</f>
        <v>1</v>
      </c>
      <c r="H8" s="11">
        <f t="shared" ref="H8:H37" si="0">I7</f>
        <v>2554661.13</v>
      </c>
      <c r="I8" s="11">
        <v>2554661.13</v>
      </c>
      <c r="J8" s="11">
        <f t="shared" ref="J8" si="1">I8-H8</f>
        <v>0</v>
      </c>
      <c r="K8" s="27">
        <f t="shared" ref="K8:K33" si="2">J8/24</f>
        <v>0</v>
      </c>
      <c r="L8" s="633" t="s">
        <v>161</v>
      </c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3" si="4">B9</f>
        <v>46025</v>
      </c>
      <c r="D9" s="9">
        <v>0</v>
      </c>
      <c r="E9" s="8">
        <f t="shared" ref="E9:E33" si="5">C9+1</f>
        <v>46026</v>
      </c>
      <c r="F9" s="9">
        <v>0</v>
      </c>
      <c r="G9" s="10">
        <f t="shared" ref="G9:G33" si="6">IFERROR(((E9-C9)+(F9-D9)),"")</f>
        <v>1</v>
      </c>
      <c r="H9" s="11">
        <f t="shared" si="0"/>
        <v>2554661.13</v>
      </c>
      <c r="I9" s="11">
        <v>2554661.13</v>
      </c>
      <c r="J9" s="11">
        <f t="shared" ref="J9" si="7">I9-H9</f>
        <v>0</v>
      </c>
      <c r="K9" s="27">
        <f t="shared" ref="K9" si="8">J9/24</f>
        <v>0</v>
      </c>
      <c r="L9" s="633" t="s">
        <v>161</v>
      </c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</v>
      </c>
      <c r="E10" s="8">
        <f t="shared" si="5"/>
        <v>46027</v>
      </c>
      <c r="F10" s="9">
        <v>0</v>
      </c>
      <c r="G10" s="10">
        <f t="shared" si="6"/>
        <v>1</v>
      </c>
      <c r="H10" s="11">
        <f t="shared" si="0"/>
        <v>2554661.13</v>
      </c>
      <c r="I10" s="11">
        <v>2554661.13</v>
      </c>
      <c r="J10" s="11">
        <f t="shared" ref="J10" si="9">I10-H10</f>
        <v>0</v>
      </c>
      <c r="K10" s="27">
        <f t="shared" ref="K10" si="10">J10/24</f>
        <v>0</v>
      </c>
      <c r="L10" s="633" t="s">
        <v>161</v>
      </c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</v>
      </c>
      <c r="E11" s="8">
        <f t="shared" si="5"/>
        <v>46028</v>
      </c>
      <c r="F11" s="9">
        <v>0</v>
      </c>
      <c r="G11" s="10">
        <f t="shared" si="6"/>
        <v>1</v>
      </c>
      <c r="H11" s="11">
        <f t="shared" si="0"/>
        <v>2554661.13</v>
      </c>
      <c r="I11" s="11">
        <v>2554661.13</v>
      </c>
      <c r="J11" s="11">
        <f t="shared" ref="J11" si="11">I11-H11</f>
        <v>0</v>
      </c>
      <c r="K11" s="27">
        <f t="shared" ref="K11" si="12">J11/24</f>
        <v>0</v>
      </c>
      <c r="L11" s="633" t="s">
        <v>161</v>
      </c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</v>
      </c>
      <c r="E12" s="8">
        <f t="shared" si="5"/>
        <v>46029</v>
      </c>
      <c r="F12" s="9">
        <v>0</v>
      </c>
      <c r="G12" s="10">
        <f t="shared" si="6"/>
        <v>1</v>
      </c>
      <c r="H12" s="11">
        <f t="shared" si="0"/>
        <v>2554661.13</v>
      </c>
      <c r="I12" s="11">
        <v>2557372.2599999998</v>
      </c>
      <c r="J12" s="11">
        <f t="shared" ref="J12" si="13">I12-H12</f>
        <v>2711.1299999998882</v>
      </c>
      <c r="K12" s="27">
        <f t="shared" ref="K12" si="14">J12/24</f>
        <v>112.96374999999534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</v>
      </c>
      <c r="E13" s="8">
        <f t="shared" si="5"/>
        <v>46030</v>
      </c>
      <c r="F13" s="9">
        <v>0</v>
      </c>
      <c r="G13" s="10">
        <f t="shared" si="6"/>
        <v>1</v>
      </c>
      <c r="H13" s="11">
        <f t="shared" si="0"/>
        <v>2557372.2599999998</v>
      </c>
      <c r="I13" s="11">
        <v>2560836.75</v>
      </c>
      <c r="J13" s="11">
        <f t="shared" ref="J13" si="15">I13-H13</f>
        <v>3464.4900000002235</v>
      </c>
      <c r="K13" s="27">
        <f t="shared" ref="K13" si="16">J13/24</f>
        <v>144.35375000000931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</v>
      </c>
      <c r="E14" s="8">
        <f t="shared" si="5"/>
        <v>46031</v>
      </c>
      <c r="F14" s="9">
        <v>0</v>
      </c>
      <c r="G14" s="10">
        <f t="shared" si="6"/>
        <v>1</v>
      </c>
      <c r="H14" s="11">
        <f t="shared" si="0"/>
        <v>2560836.75</v>
      </c>
      <c r="I14" s="11">
        <v>2564395.52</v>
      </c>
      <c r="J14" s="11">
        <f t="shared" ref="J14" si="17">I14-H14</f>
        <v>3558.7700000000186</v>
      </c>
      <c r="K14" s="27">
        <f t="shared" ref="K14" si="18">J14/24</f>
        <v>148.2820833333341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</v>
      </c>
      <c r="E15" s="8">
        <f t="shared" si="5"/>
        <v>46032</v>
      </c>
      <c r="F15" s="9">
        <v>0</v>
      </c>
      <c r="G15" s="10">
        <f t="shared" si="6"/>
        <v>1</v>
      </c>
      <c r="H15" s="11">
        <f t="shared" si="0"/>
        <v>2564395.52</v>
      </c>
      <c r="I15" s="11">
        <v>2568221.5499999998</v>
      </c>
      <c r="J15" s="11">
        <f t="shared" ref="J15" si="19">I15-H15</f>
        <v>3826.0299999997951</v>
      </c>
      <c r="K15" s="27">
        <f t="shared" ref="K15" si="20">J15/24</f>
        <v>159.41791666665813</v>
      </c>
      <c r="L15" s="28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</v>
      </c>
      <c r="E16" s="8">
        <f t="shared" si="5"/>
        <v>46033</v>
      </c>
      <c r="F16" s="9">
        <v>0</v>
      </c>
      <c r="G16" s="10">
        <f t="shared" si="6"/>
        <v>1</v>
      </c>
      <c r="H16" s="11">
        <f t="shared" si="0"/>
        <v>2568221.5499999998</v>
      </c>
      <c r="I16" s="11">
        <v>2571814.02</v>
      </c>
      <c r="J16" s="11">
        <f t="shared" ref="J16" si="21">I16-H16</f>
        <v>3592.4700000002049</v>
      </c>
      <c r="K16" s="27">
        <f t="shared" ref="K16" si="22">J16/24</f>
        <v>149.68625000000853</v>
      </c>
      <c r="L16" s="28"/>
    </row>
    <row r="17" spans="1:12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</v>
      </c>
      <c r="E17" s="8">
        <f t="shared" si="5"/>
        <v>46034</v>
      </c>
      <c r="F17" s="9">
        <v>0</v>
      </c>
      <c r="G17" s="10">
        <f t="shared" si="6"/>
        <v>1</v>
      </c>
      <c r="H17" s="11">
        <f t="shared" si="0"/>
        <v>2571814.02</v>
      </c>
      <c r="I17" s="11">
        <v>2571814.02</v>
      </c>
      <c r="J17" s="11">
        <f t="shared" ref="J17" si="23">I17-H17</f>
        <v>0</v>
      </c>
      <c r="K17" s="27">
        <f t="shared" ref="K17" si="24">J17/24</f>
        <v>0</v>
      </c>
      <c r="L17" s="28"/>
    </row>
    <row r="18" spans="1:12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</v>
      </c>
      <c r="E18" s="8">
        <f t="shared" si="5"/>
        <v>46035</v>
      </c>
      <c r="F18" s="9">
        <v>0</v>
      </c>
      <c r="G18" s="10">
        <f t="shared" si="6"/>
        <v>1</v>
      </c>
      <c r="H18" s="11">
        <f t="shared" si="0"/>
        <v>2571814.02</v>
      </c>
      <c r="I18" s="11">
        <v>2574368.36</v>
      </c>
      <c r="J18" s="11">
        <f t="shared" ref="J18" si="25">I18-H18</f>
        <v>2554.339999999851</v>
      </c>
      <c r="K18" s="27">
        <f t="shared" ref="K18" si="26">J18/24</f>
        <v>106.43083333332713</v>
      </c>
      <c r="L18" s="28"/>
    </row>
    <row r="19" spans="1:12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</v>
      </c>
      <c r="E19" s="8">
        <f t="shared" si="5"/>
        <v>46036</v>
      </c>
      <c r="F19" s="9">
        <v>0</v>
      </c>
      <c r="G19" s="10">
        <f t="shared" si="6"/>
        <v>1</v>
      </c>
      <c r="H19" s="11">
        <f t="shared" si="0"/>
        <v>2574368.36</v>
      </c>
      <c r="I19" s="11">
        <v>2577884.17</v>
      </c>
      <c r="J19" s="11">
        <f t="shared" ref="J19" si="27">I19-H19</f>
        <v>3515.8100000000559</v>
      </c>
      <c r="K19" s="27">
        <f t="shared" ref="K19" si="28">J19/24</f>
        <v>146.49208333333567</v>
      </c>
      <c r="L19" s="28"/>
    </row>
    <row r="20" spans="1:12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</v>
      </c>
      <c r="E20" s="8">
        <f t="shared" si="5"/>
        <v>46037</v>
      </c>
      <c r="F20" s="9">
        <v>0</v>
      </c>
      <c r="G20" s="10">
        <f t="shared" si="6"/>
        <v>1</v>
      </c>
      <c r="H20" s="11">
        <f t="shared" si="0"/>
        <v>2577884.17</v>
      </c>
      <c r="I20" s="11">
        <v>2582125.04</v>
      </c>
      <c r="J20" s="11">
        <f t="shared" ref="J20" si="29">I20-H20</f>
        <v>4240.8700000001118</v>
      </c>
      <c r="K20" s="27">
        <f t="shared" ref="K20" si="30">J20/24</f>
        <v>176.70291666667131</v>
      </c>
      <c r="L20" s="28"/>
    </row>
    <row r="21" spans="1:12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</v>
      </c>
      <c r="E21" s="8">
        <f t="shared" si="5"/>
        <v>46038</v>
      </c>
      <c r="F21" s="9">
        <v>0</v>
      </c>
      <c r="G21" s="10">
        <f t="shared" si="6"/>
        <v>1</v>
      </c>
      <c r="H21" s="11">
        <f t="shared" si="0"/>
        <v>2582125.04</v>
      </c>
      <c r="I21" s="11">
        <v>2586443.36</v>
      </c>
      <c r="J21" s="11">
        <f t="shared" ref="J21" si="31">I21-H21</f>
        <v>4318.3199999998324</v>
      </c>
      <c r="K21" s="27">
        <f t="shared" ref="K21" si="32">J21/24</f>
        <v>179.92999999999302</v>
      </c>
      <c r="L21" s="28"/>
    </row>
    <row r="22" spans="1:12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</v>
      </c>
      <c r="E22" s="8">
        <f t="shared" si="5"/>
        <v>46039</v>
      </c>
      <c r="F22" s="9">
        <v>0</v>
      </c>
      <c r="G22" s="10">
        <f t="shared" si="6"/>
        <v>1</v>
      </c>
      <c r="H22" s="11">
        <f t="shared" si="0"/>
        <v>2586443.36</v>
      </c>
      <c r="I22" s="11">
        <v>2587113.63</v>
      </c>
      <c r="J22" s="11">
        <f t="shared" ref="J22:J30" si="33">I22-H22</f>
        <v>670.27000000001863</v>
      </c>
      <c r="K22" s="27">
        <f t="shared" ref="K22:K30" si="34">J22/24</f>
        <v>27.927916666667443</v>
      </c>
      <c r="L22" s="28"/>
    </row>
    <row r="23" spans="1:12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</v>
      </c>
      <c r="E23" s="8">
        <f t="shared" si="5"/>
        <v>46040</v>
      </c>
      <c r="F23" s="9">
        <v>0</v>
      </c>
      <c r="G23" s="10">
        <f t="shared" si="6"/>
        <v>1</v>
      </c>
      <c r="H23" s="11">
        <f t="shared" si="0"/>
        <v>2587113.63</v>
      </c>
      <c r="I23" s="11">
        <v>2587113.63</v>
      </c>
      <c r="J23" s="11">
        <f t="shared" ref="J23" si="35">I23-H23</f>
        <v>0</v>
      </c>
      <c r="K23" s="27">
        <f t="shared" ref="K23" si="36">J23/24</f>
        <v>0</v>
      </c>
      <c r="L23" s="633" t="s">
        <v>161</v>
      </c>
    </row>
    <row r="24" spans="1:12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</v>
      </c>
      <c r="E24" s="8">
        <f t="shared" si="5"/>
        <v>46041</v>
      </c>
      <c r="F24" s="9">
        <v>0</v>
      </c>
      <c r="G24" s="10">
        <f t="shared" si="6"/>
        <v>1</v>
      </c>
      <c r="H24" s="11">
        <f t="shared" si="0"/>
        <v>2587113.63</v>
      </c>
      <c r="I24" s="11">
        <v>2587113.63</v>
      </c>
      <c r="J24" s="11">
        <f t="shared" ref="J24" si="37">I24-H24</f>
        <v>0</v>
      </c>
      <c r="K24" s="27">
        <f t="shared" ref="K24" si="38">J24/24</f>
        <v>0</v>
      </c>
      <c r="L24" s="633" t="s">
        <v>161</v>
      </c>
    </row>
    <row r="25" spans="1:12">
      <c r="A25" s="12">
        <f t="shared" ref="A25:B33" si="39">A24+1</f>
        <v>19</v>
      </c>
      <c r="B25" s="8">
        <f>B24+1</f>
        <v>46041</v>
      </c>
      <c r="C25" s="8">
        <f t="shared" si="4"/>
        <v>46041</v>
      </c>
      <c r="D25" s="9">
        <v>0</v>
      </c>
      <c r="E25" s="8">
        <f t="shared" si="5"/>
        <v>46042</v>
      </c>
      <c r="F25" s="9">
        <v>0</v>
      </c>
      <c r="G25" s="10">
        <f t="shared" si="6"/>
        <v>1</v>
      </c>
      <c r="H25" s="11">
        <f t="shared" si="0"/>
        <v>2587113.63</v>
      </c>
      <c r="I25" s="11">
        <v>2589585.21</v>
      </c>
      <c r="J25" s="11">
        <f t="shared" si="33"/>
        <v>2471.5800000000745</v>
      </c>
      <c r="K25" s="27">
        <f t="shared" si="34"/>
        <v>102.9825000000031</v>
      </c>
      <c r="L25" s="28"/>
    </row>
    <row r="26" spans="1:12">
      <c r="A26" s="12">
        <f t="shared" si="39"/>
        <v>20</v>
      </c>
      <c r="B26" s="8">
        <f>B25+1</f>
        <v>46042</v>
      </c>
      <c r="C26" s="8">
        <f t="shared" si="4"/>
        <v>46042</v>
      </c>
      <c r="D26" s="9">
        <v>0</v>
      </c>
      <c r="E26" s="8">
        <f t="shared" si="5"/>
        <v>46043</v>
      </c>
      <c r="F26" s="9">
        <v>0</v>
      </c>
      <c r="G26" s="10">
        <f t="shared" si="6"/>
        <v>1</v>
      </c>
      <c r="H26" s="11">
        <f t="shared" si="0"/>
        <v>2589585.21</v>
      </c>
      <c r="I26" s="11">
        <v>2593530.6</v>
      </c>
      <c r="J26" s="11">
        <f t="shared" si="33"/>
        <v>3945.3900000001304</v>
      </c>
      <c r="K26" s="27">
        <f t="shared" si="34"/>
        <v>164.39125000000544</v>
      </c>
      <c r="L26" s="28"/>
    </row>
    <row r="27" spans="1:12">
      <c r="A27" s="12">
        <f t="shared" si="39"/>
        <v>21</v>
      </c>
      <c r="B27" s="8">
        <f>B26+1</f>
        <v>46043</v>
      </c>
      <c r="C27" s="8">
        <f t="shared" si="4"/>
        <v>46043</v>
      </c>
      <c r="D27" s="9">
        <v>0</v>
      </c>
      <c r="E27" s="8">
        <f t="shared" si="5"/>
        <v>46044</v>
      </c>
      <c r="F27" s="9">
        <v>0</v>
      </c>
      <c r="G27" s="10">
        <f t="shared" si="6"/>
        <v>1</v>
      </c>
      <c r="H27" s="11">
        <f t="shared" si="0"/>
        <v>2593530.6</v>
      </c>
      <c r="I27" s="11">
        <v>2597185.04</v>
      </c>
      <c r="J27" s="11">
        <f t="shared" ref="J27:J28" si="40">I27-H27</f>
        <v>3654.4399999999441</v>
      </c>
      <c r="K27" s="27">
        <f t="shared" ref="K27" si="41">J27/24</f>
        <v>152.26833333333101</v>
      </c>
      <c r="L27" s="28"/>
    </row>
    <row r="28" spans="1:12">
      <c r="A28" s="12">
        <f t="shared" si="39"/>
        <v>22</v>
      </c>
      <c r="B28" s="8">
        <f t="shared" si="39"/>
        <v>46044</v>
      </c>
      <c r="C28" s="8">
        <f t="shared" si="4"/>
        <v>46044</v>
      </c>
      <c r="D28" s="9">
        <v>0</v>
      </c>
      <c r="E28" s="8">
        <f t="shared" si="5"/>
        <v>46045</v>
      </c>
      <c r="F28" s="9">
        <v>0</v>
      </c>
      <c r="G28" s="10">
        <f t="shared" si="6"/>
        <v>1</v>
      </c>
      <c r="H28" s="11">
        <f t="shared" si="0"/>
        <v>2597185.04</v>
      </c>
      <c r="I28" s="11">
        <v>2600640.73</v>
      </c>
      <c r="J28" s="11">
        <f t="shared" si="40"/>
        <v>3455.6899999999441</v>
      </c>
      <c r="K28" s="27">
        <f t="shared" ref="K28" si="42">J28/24</f>
        <v>143.98708333333101</v>
      </c>
      <c r="L28" s="28"/>
    </row>
    <row r="29" spans="1:12">
      <c r="A29" s="12">
        <f t="shared" si="39"/>
        <v>23</v>
      </c>
      <c r="B29" s="8">
        <f t="shared" si="39"/>
        <v>46045</v>
      </c>
      <c r="C29" s="8">
        <f t="shared" si="4"/>
        <v>46045</v>
      </c>
      <c r="D29" s="9">
        <v>0</v>
      </c>
      <c r="E29" s="8">
        <f t="shared" si="5"/>
        <v>46046</v>
      </c>
      <c r="F29" s="9">
        <v>0</v>
      </c>
      <c r="G29" s="10">
        <f t="shared" si="6"/>
        <v>1</v>
      </c>
      <c r="H29" s="11">
        <f t="shared" si="0"/>
        <v>2600640.73</v>
      </c>
      <c r="I29" s="11">
        <v>2604273.36</v>
      </c>
      <c r="J29" s="11">
        <f t="shared" si="33"/>
        <v>3632.6299999998882</v>
      </c>
      <c r="K29" s="27">
        <f t="shared" si="34"/>
        <v>151.35958333332869</v>
      </c>
      <c r="L29" s="28"/>
    </row>
    <row r="30" spans="1:12">
      <c r="A30" s="12">
        <f t="shared" si="39"/>
        <v>24</v>
      </c>
      <c r="B30" s="8">
        <f t="shared" si="39"/>
        <v>46046</v>
      </c>
      <c r="C30" s="8">
        <f t="shared" si="4"/>
        <v>46046</v>
      </c>
      <c r="D30" s="9">
        <v>0</v>
      </c>
      <c r="E30" s="8">
        <f t="shared" si="5"/>
        <v>46047</v>
      </c>
      <c r="F30" s="9">
        <v>0</v>
      </c>
      <c r="G30" s="10">
        <f t="shared" si="6"/>
        <v>1</v>
      </c>
      <c r="H30" s="11">
        <f t="shared" si="0"/>
        <v>2604273.36</v>
      </c>
      <c r="I30" s="11">
        <v>2607795.27</v>
      </c>
      <c r="J30" s="11">
        <f t="shared" si="33"/>
        <v>3521.910000000149</v>
      </c>
      <c r="K30" s="27">
        <f t="shared" si="34"/>
        <v>146.7462500000062</v>
      </c>
      <c r="L30" s="28"/>
    </row>
    <row r="31" spans="1:12">
      <c r="A31" s="12">
        <f t="shared" si="39"/>
        <v>25</v>
      </c>
      <c r="B31" s="8">
        <f t="shared" si="39"/>
        <v>46047</v>
      </c>
      <c r="C31" s="8">
        <f t="shared" si="4"/>
        <v>46047</v>
      </c>
      <c r="D31" s="9">
        <v>0</v>
      </c>
      <c r="E31" s="8">
        <f t="shared" si="5"/>
        <v>46048</v>
      </c>
      <c r="F31" s="9">
        <v>0</v>
      </c>
      <c r="G31" s="10">
        <f t="shared" si="6"/>
        <v>1</v>
      </c>
      <c r="H31" s="11">
        <f t="shared" si="0"/>
        <v>2607795.27</v>
      </c>
      <c r="I31" s="11">
        <v>2610551.7400000002</v>
      </c>
      <c r="J31" s="11">
        <f t="shared" ref="J31:J33" si="43">I31-H31</f>
        <v>2756.4700000002049</v>
      </c>
      <c r="K31" s="27">
        <f t="shared" ref="K31" si="44">J31/24</f>
        <v>114.8529166666752</v>
      </c>
      <c r="L31" s="28"/>
    </row>
    <row r="32" spans="1:12">
      <c r="A32" s="12">
        <f t="shared" si="39"/>
        <v>26</v>
      </c>
      <c r="B32" s="8">
        <f t="shared" si="39"/>
        <v>46048</v>
      </c>
      <c r="C32" s="8">
        <f t="shared" si="4"/>
        <v>46048</v>
      </c>
      <c r="D32" s="9">
        <v>0</v>
      </c>
      <c r="E32" s="8">
        <f t="shared" si="5"/>
        <v>46049</v>
      </c>
      <c r="F32" s="9">
        <v>0</v>
      </c>
      <c r="G32" s="10">
        <f t="shared" si="6"/>
        <v>1</v>
      </c>
      <c r="H32" s="11">
        <f t="shared" si="0"/>
        <v>2610551.7400000002</v>
      </c>
      <c r="I32" s="11">
        <v>2612530.2000000002</v>
      </c>
      <c r="J32" s="11">
        <f t="shared" si="43"/>
        <v>1978.4599999999627</v>
      </c>
      <c r="K32" s="27">
        <f t="shared" si="2"/>
        <v>82.435833333331786</v>
      </c>
      <c r="L32" s="28"/>
    </row>
    <row r="33" spans="1:12">
      <c r="A33" s="12">
        <f t="shared" si="39"/>
        <v>27</v>
      </c>
      <c r="B33" s="8">
        <f t="shared" si="39"/>
        <v>46049</v>
      </c>
      <c r="C33" s="8">
        <f t="shared" si="4"/>
        <v>46049</v>
      </c>
      <c r="D33" s="9">
        <v>0</v>
      </c>
      <c r="E33" s="8">
        <f t="shared" si="5"/>
        <v>46050</v>
      </c>
      <c r="F33" s="9">
        <v>0</v>
      </c>
      <c r="G33" s="10">
        <f t="shared" si="6"/>
        <v>1</v>
      </c>
      <c r="H33" s="11">
        <f t="shared" si="0"/>
        <v>2612530.2000000002</v>
      </c>
      <c r="I33" s="11">
        <v>2615646.52</v>
      </c>
      <c r="J33" s="11">
        <f t="shared" si="43"/>
        <v>3116.3199999998324</v>
      </c>
      <c r="K33" s="27">
        <f t="shared" si="2"/>
        <v>129.84666666665967</v>
      </c>
      <c r="L33" s="28"/>
    </row>
    <row r="34" spans="1:12">
      <c r="A34" s="12">
        <f t="shared" ref="A34:B34" si="45">A33+1</f>
        <v>28</v>
      </c>
      <c r="B34" s="8">
        <f t="shared" si="45"/>
        <v>46050</v>
      </c>
      <c r="C34" s="8">
        <f t="shared" ref="C34:C36" si="46">B34</f>
        <v>46050</v>
      </c>
      <c r="D34" s="9">
        <v>0</v>
      </c>
      <c r="E34" s="8">
        <f t="shared" ref="E34:E36" si="47">C34+1</f>
        <v>46051</v>
      </c>
      <c r="F34" s="9">
        <v>0</v>
      </c>
      <c r="G34" s="10">
        <f t="shared" ref="G34:G36" si="48">IFERROR(((E34-C34)+(F34-D34)),"")</f>
        <v>1</v>
      </c>
      <c r="H34" s="11">
        <f t="shared" si="0"/>
        <v>2615646.52</v>
      </c>
      <c r="I34" s="11">
        <v>2618879.16</v>
      </c>
      <c r="J34" s="11">
        <f t="shared" ref="J34:J36" si="49">I34-H34</f>
        <v>3232.6400000001304</v>
      </c>
      <c r="K34" s="27">
        <f t="shared" ref="K34:K36" si="50">J34/24</f>
        <v>134.69333333333876</v>
      </c>
      <c r="L34" s="28"/>
    </row>
    <row r="35" spans="1:12">
      <c r="A35" s="12">
        <f t="shared" ref="A35:B35" si="51">A34+1</f>
        <v>29</v>
      </c>
      <c r="B35" s="8">
        <f t="shared" si="51"/>
        <v>46051</v>
      </c>
      <c r="C35" s="8">
        <f t="shared" si="46"/>
        <v>46051</v>
      </c>
      <c r="D35" s="9">
        <v>0</v>
      </c>
      <c r="E35" s="8">
        <f t="shared" si="47"/>
        <v>46052</v>
      </c>
      <c r="F35" s="9">
        <v>0</v>
      </c>
      <c r="G35" s="10">
        <f t="shared" si="48"/>
        <v>1</v>
      </c>
      <c r="H35" s="11">
        <f t="shared" si="0"/>
        <v>2618879.16</v>
      </c>
      <c r="I35" s="11">
        <v>2623421.96</v>
      </c>
      <c r="J35" s="11">
        <f t="shared" si="49"/>
        <v>4542.7999999998137</v>
      </c>
      <c r="K35" s="27">
        <f t="shared" si="50"/>
        <v>189.28333333332557</v>
      </c>
      <c r="L35" s="28"/>
    </row>
    <row r="36" spans="1:12">
      <c r="A36" s="12">
        <f t="shared" ref="A36:B37" si="52">A35+1</f>
        <v>30</v>
      </c>
      <c r="B36" s="8">
        <f t="shared" si="52"/>
        <v>46052</v>
      </c>
      <c r="C36" s="8">
        <f t="shared" si="46"/>
        <v>46052</v>
      </c>
      <c r="D36" s="9">
        <v>0</v>
      </c>
      <c r="E36" s="8">
        <f t="shared" si="47"/>
        <v>46053</v>
      </c>
      <c r="F36" s="9">
        <v>0</v>
      </c>
      <c r="G36" s="10">
        <f t="shared" si="48"/>
        <v>1</v>
      </c>
      <c r="H36" s="11">
        <f t="shared" si="0"/>
        <v>2623421.96</v>
      </c>
      <c r="I36" s="11">
        <v>2628074.19</v>
      </c>
      <c r="J36" s="11">
        <f t="shared" si="49"/>
        <v>4652.2299999999814</v>
      </c>
      <c r="K36" s="27">
        <f t="shared" si="50"/>
        <v>193.8429166666659</v>
      </c>
      <c r="L36" s="28"/>
    </row>
    <row r="37" spans="1:12">
      <c r="A37" s="12">
        <f t="shared" si="52"/>
        <v>31</v>
      </c>
      <c r="B37" s="8">
        <f t="shared" si="52"/>
        <v>46053</v>
      </c>
      <c r="C37" s="8">
        <f t="shared" ref="C37" si="53">B37</f>
        <v>46053</v>
      </c>
      <c r="D37" s="9">
        <v>0</v>
      </c>
      <c r="E37" s="8">
        <f t="shared" ref="E37" si="54">C37+1</f>
        <v>46054</v>
      </c>
      <c r="F37" s="9">
        <v>0</v>
      </c>
      <c r="G37" s="10">
        <f t="shared" ref="G37" si="55">IFERROR(((E37-C37)+(F37-D37)),"")</f>
        <v>1</v>
      </c>
      <c r="H37" s="11">
        <f t="shared" si="0"/>
        <v>2628074.19</v>
      </c>
      <c r="I37" s="11">
        <v>2632348.3199999998</v>
      </c>
      <c r="J37" s="11">
        <f t="shared" ref="J37" si="56">I37-H37</f>
        <v>4274.1299999998882</v>
      </c>
      <c r="K37" s="27">
        <f t="shared" ref="K37" si="57">J37/24</f>
        <v>178.08874999999534</v>
      </c>
      <c r="L37" s="28"/>
    </row>
    <row r="38" spans="1:12" ht="15.75" thickBot="1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77687.189999999944</v>
      </c>
      <c r="K39" s="32">
        <f>AVERAGE(K7:K38)</f>
        <v>104.41826612903216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4.5399246143057459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I38" sqref="I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157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46023</v>
      </c>
      <c r="D4" s="76"/>
      <c r="E4" s="2"/>
      <c r="F4" s="2"/>
      <c r="G4" s="2"/>
      <c r="H4" s="2"/>
      <c r="I4" s="2"/>
      <c r="J4" s="2" t="s">
        <v>138</v>
      </c>
      <c r="K4" s="26">
        <f>MAX(K8:K39)</f>
        <v>353.45583333335043</v>
      </c>
      <c r="L4" s="2"/>
    </row>
    <row r="5" spans="1:12">
      <c r="A5" s="179"/>
      <c r="B5" s="179"/>
      <c r="C5" s="2"/>
      <c r="D5" s="2"/>
      <c r="E5" s="2"/>
      <c r="F5" s="2"/>
      <c r="G5" s="2"/>
      <c r="H5" s="2"/>
      <c r="I5" s="2"/>
      <c r="J5" s="2"/>
      <c r="K5" s="26"/>
      <c r="L5" s="2"/>
    </row>
    <row r="6" spans="1:12" ht="15" customHeight="1">
      <c r="A6" s="840" t="s">
        <v>114</v>
      </c>
      <c r="B6" s="839" t="s">
        <v>115</v>
      </c>
      <c r="C6" s="839" t="s">
        <v>139</v>
      </c>
      <c r="D6" s="839"/>
      <c r="E6" s="839" t="s">
        <v>140</v>
      </c>
      <c r="F6" s="839"/>
      <c r="G6" s="843" t="s">
        <v>141</v>
      </c>
      <c r="H6" s="839" t="s">
        <v>142</v>
      </c>
      <c r="I6" s="839"/>
      <c r="J6" s="839" t="s">
        <v>143</v>
      </c>
      <c r="K6" s="843" t="s">
        <v>144</v>
      </c>
      <c r="L6" s="837" t="s">
        <v>145</v>
      </c>
    </row>
    <row r="7" spans="1:12" ht="33.75" customHeight="1">
      <c r="A7" s="841"/>
      <c r="B7" s="842"/>
      <c r="C7" s="5" t="s">
        <v>115</v>
      </c>
      <c r="D7" s="5" t="s">
        <v>146</v>
      </c>
      <c r="E7" s="5" t="s">
        <v>115</v>
      </c>
      <c r="F7" s="5" t="s">
        <v>146</v>
      </c>
      <c r="G7" s="844"/>
      <c r="H7" s="5" t="s">
        <v>139</v>
      </c>
      <c r="I7" s="5" t="s">
        <v>140</v>
      </c>
      <c r="J7" s="842"/>
      <c r="K7" s="844"/>
      <c r="L7" s="838"/>
    </row>
    <row r="8" spans="1:12">
      <c r="A8" s="6">
        <v>1</v>
      </c>
      <c r="B8" s="7">
        <f>C4</f>
        <v>46023</v>
      </c>
      <c r="C8" s="8">
        <f>B8</f>
        <v>46023</v>
      </c>
      <c r="D8" s="9">
        <v>0</v>
      </c>
      <c r="E8" s="8">
        <f>C8+1</f>
        <v>46024</v>
      </c>
      <c r="F8" s="9">
        <v>0</v>
      </c>
      <c r="G8" s="10">
        <f>IFERROR(((E8-C8)+(F8-D8)),"")</f>
        <v>1</v>
      </c>
      <c r="H8" s="11">
        <v>7032405.04</v>
      </c>
      <c r="I8" s="11">
        <v>7033161.8899999997</v>
      </c>
      <c r="J8" s="11">
        <f>I8-H8</f>
        <v>756.84999999962747</v>
      </c>
      <c r="K8" s="27">
        <f>J8/24</f>
        <v>31.535416666651145</v>
      </c>
      <c r="L8" s="101"/>
    </row>
    <row r="9" spans="1:12">
      <c r="A9" s="12">
        <f>A8+1</f>
        <v>2</v>
      </c>
      <c r="B9" s="8">
        <f>B8+1</f>
        <v>46024</v>
      </c>
      <c r="C9" s="8">
        <f>B9</f>
        <v>46024</v>
      </c>
      <c r="D9" s="9">
        <v>0</v>
      </c>
      <c r="E9" s="8">
        <f>C9+1</f>
        <v>46025</v>
      </c>
      <c r="F9" s="9">
        <v>0</v>
      </c>
      <c r="G9" s="10">
        <f>IFERROR(((E9-C9)+(F9-D9)),"")</f>
        <v>1</v>
      </c>
      <c r="H9" s="247">
        <f t="shared" ref="H9:H24" si="0">I8</f>
        <v>7033161.8899999997</v>
      </c>
      <c r="I9" s="11">
        <v>7041186.3300000001</v>
      </c>
      <c r="J9" s="11">
        <f t="shared" ref="J9" si="1">I9-H9</f>
        <v>8024.4400000004098</v>
      </c>
      <c r="K9" s="27">
        <f t="shared" ref="K9" si="2">J9/24</f>
        <v>334.35166666668374</v>
      </c>
      <c r="L9" s="28"/>
    </row>
    <row r="10" spans="1:12">
      <c r="A10" s="12">
        <f t="shared" ref="A10:B25" si="3">A9+1</f>
        <v>3</v>
      </c>
      <c r="B10" s="8">
        <f t="shared" si="3"/>
        <v>46025</v>
      </c>
      <c r="C10" s="8">
        <f t="shared" ref="C10:C33" si="4">B10</f>
        <v>46025</v>
      </c>
      <c r="D10" s="9">
        <v>0</v>
      </c>
      <c r="E10" s="8">
        <f t="shared" ref="E10:E33" si="5">C10+1</f>
        <v>46026</v>
      </c>
      <c r="F10" s="9">
        <v>0</v>
      </c>
      <c r="G10" s="10">
        <f t="shared" ref="G10:G33" si="6">IFERROR(((E10-C10)+(F10-D10)),"")</f>
        <v>1</v>
      </c>
      <c r="H10" s="247">
        <f t="shared" si="0"/>
        <v>7041186.3300000001</v>
      </c>
      <c r="I10" s="11">
        <v>7046038.1299999999</v>
      </c>
      <c r="J10" s="11">
        <f t="shared" ref="J10" si="7">I10-H10</f>
        <v>4851.7999999998137</v>
      </c>
      <c r="K10" s="27">
        <f t="shared" ref="K10" si="8">J10/24</f>
        <v>202.15833333332557</v>
      </c>
      <c r="L10" s="28"/>
    </row>
    <row r="11" spans="1:12">
      <c r="A11" s="12">
        <f t="shared" si="3"/>
        <v>4</v>
      </c>
      <c r="B11" s="8">
        <f t="shared" si="3"/>
        <v>46026</v>
      </c>
      <c r="C11" s="8">
        <f t="shared" si="4"/>
        <v>46026</v>
      </c>
      <c r="D11" s="9">
        <v>0</v>
      </c>
      <c r="E11" s="8">
        <f t="shared" si="5"/>
        <v>46027</v>
      </c>
      <c r="F11" s="9">
        <v>0</v>
      </c>
      <c r="G11" s="10">
        <f t="shared" si="6"/>
        <v>1</v>
      </c>
      <c r="H11" s="247">
        <f t="shared" si="0"/>
        <v>7046038.1299999999</v>
      </c>
      <c r="I11" s="11">
        <v>7046711.8499999996</v>
      </c>
      <c r="J11" s="11">
        <f t="shared" ref="J11" si="9">I11-H11</f>
        <v>673.71999999973923</v>
      </c>
      <c r="K11" s="27">
        <f t="shared" ref="K11" si="10">J11/24</f>
        <v>28.071666666655801</v>
      </c>
      <c r="L11" s="28"/>
    </row>
    <row r="12" spans="1:12">
      <c r="A12" s="12">
        <f t="shared" si="3"/>
        <v>5</v>
      </c>
      <c r="B12" s="8">
        <f t="shared" si="3"/>
        <v>46027</v>
      </c>
      <c r="C12" s="8">
        <f t="shared" si="4"/>
        <v>46027</v>
      </c>
      <c r="D12" s="9">
        <v>0</v>
      </c>
      <c r="E12" s="8">
        <f t="shared" si="5"/>
        <v>46028</v>
      </c>
      <c r="F12" s="9">
        <v>0</v>
      </c>
      <c r="G12" s="10">
        <f t="shared" si="6"/>
        <v>1</v>
      </c>
      <c r="H12" s="247">
        <f t="shared" si="0"/>
        <v>7046711.8499999996</v>
      </c>
      <c r="I12" s="11">
        <v>7053638.3099999996</v>
      </c>
      <c r="J12" s="11">
        <f t="shared" ref="J12" si="11">I12-H12</f>
        <v>6926.4599999999627</v>
      </c>
      <c r="K12" s="27">
        <f t="shared" ref="K12" si="12">J12/24</f>
        <v>288.60249999999843</v>
      </c>
      <c r="L12" s="28"/>
    </row>
    <row r="13" spans="1:12">
      <c r="A13" s="12">
        <f t="shared" si="3"/>
        <v>6</v>
      </c>
      <c r="B13" s="8">
        <f t="shared" si="3"/>
        <v>46028</v>
      </c>
      <c r="C13" s="8">
        <f t="shared" si="4"/>
        <v>46028</v>
      </c>
      <c r="D13" s="9">
        <v>0</v>
      </c>
      <c r="E13" s="8">
        <f t="shared" si="5"/>
        <v>46029</v>
      </c>
      <c r="F13" s="9">
        <v>0</v>
      </c>
      <c r="G13" s="10">
        <f t="shared" si="6"/>
        <v>1</v>
      </c>
      <c r="H13" s="247">
        <f t="shared" si="0"/>
        <v>7053638.3099999996</v>
      </c>
      <c r="I13" s="11">
        <v>7061513.0899999999</v>
      </c>
      <c r="J13" s="11">
        <f t="shared" ref="J13:J33" si="13">I13-H13</f>
        <v>7874.7800000002608</v>
      </c>
      <c r="K13" s="27">
        <f t="shared" ref="K13:K33" si="14">J13/24</f>
        <v>328.1158333333442</v>
      </c>
      <c r="L13" s="28"/>
    </row>
    <row r="14" spans="1:12">
      <c r="A14" s="12">
        <f t="shared" si="3"/>
        <v>7</v>
      </c>
      <c r="B14" s="8">
        <f t="shared" si="3"/>
        <v>46029</v>
      </c>
      <c r="C14" s="8">
        <f t="shared" si="4"/>
        <v>46029</v>
      </c>
      <c r="D14" s="9">
        <v>0</v>
      </c>
      <c r="E14" s="8">
        <f t="shared" si="5"/>
        <v>46030</v>
      </c>
      <c r="F14" s="9">
        <v>0</v>
      </c>
      <c r="G14" s="10">
        <f t="shared" si="6"/>
        <v>1</v>
      </c>
      <c r="H14" s="247">
        <f t="shared" si="0"/>
        <v>7061513.0899999999</v>
      </c>
      <c r="I14" s="11">
        <v>7069265.2300000004</v>
      </c>
      <c r="J14" s="11">
        <f t="shared" si="13"/>
        <v>7752.140000000596</v>
      </c>
      <c r="K14" s="27">
        <f t="shared" si="14"/>
        <v>323.00583333335817</v>
      </c>
      <c r="L14" s="28"/>
    </row>
    <row r="15" spans="1:12">
      <c r="A15" s="12">
        <f t="shared" si="3"/>
        <v>8</v>
      </c>
      <c r="B15" s="8">
        <f t="shared" si="3"/>
        <v>46030</v>
      </c>
      <c r="C15" s="8">
        <f t="shared" si="4"/>
        <v>46030</v>
      </c>
      <c r="D15" s="9">
        <v>0</v>
      </c>
      <c r="E15" s="8">
        <f t="shared" si="5"/>
        <v>46031</v>
      </c>
      <c r="F15" s="9">
        <v>0</v>
      </c>
      <c r="G15" s="10">
        <f t="shared" si="6"/>
        <v>1</v>
      </c>
      <c r="H15" s="247">
        <f t="shared" si="0"/>
        <v>7069265.2300000004</v>
      </c>
      <c r="I15" s="247">
        <v>7077330.5700000003</v>
      </c>
      <c r="J15" s="11">
        <f t="shared" si="13"/>
        <v>8065.339999999851</v>
      </c>
      <c r="K15" s="27">
        <f t="shared" si="14"/>
        <v>336.05583333332714</v>
      </c>
      <c r="L15" s="28"/>
    </row>
    <row r="16" spans="1:12">
      <c r="A16" s="12">
        <f t="shared" si="3"/>
        <v>9</v>
      </c>
      <c r="B16" s="8">
        <f t="shared" si="3"/>
        <v>46031</v>
      </c>
      <c r="C16" s="8">
        <f t="shared" si="4"/>
        <v>46031</v>
      </c>
      <c r="D16" s="9">
        <v>0</v>
      </c>
      <c r="E16" s="8">
        <f t="shared" si="5"/>
        <v>46032</v>
      </c>
      <c r="F16" s="9">
        <v>0</v>
      </c>
      <c r="G16" s="10">
        <f t="shared" si="6"/>
        <v>1</v>
      </c>
      <c r="H16" s="247">
        <f t="shared" si="0"/>
        <v>7077330.5700000003</v>
      </c>
      <c r="I16" s="11">
        <v>7085730.5499999998</v>
      </c>
      <c r="J16" s="11">
        <f t="shared" ref="J16" si="15">I16-H16</f>
        <v>8399.9799999995157</v>
      </c>
      <c r="K16" s="27">
        <f t="shared" ref="K16" si="16">J16/24</f>
        <v>349.99916666664649</v>
      </c>
      <c r="L16" s="28"/>
    </row>
    <row r="17" spans="1:14">
      <c r="A17" s="12">
        <f t="shared" si="3"/>
        <v>10</v>
      </c>
      <c r="B17" s="8">
        <f t="shared" si="3"/>
        <v>46032</v>
      </c>
      <c r="C17" s="8">
        <f t="shared" si="4"/>
        <v>46032</v>
      </c>
      <c r="D17" s="9">
        <v>0</v>
      </c>
      <c r="E17" s="8">
        <f t="shared" si="5"/>
        <v>46033</v>
      </c>
      <c r="F17" s="9">
        <v>0</v>
      </c>
      <c r="G17" s="10">
        <f t="shared" si="6"/>
        <v>1</v>
      </c>
      <c r="H17" s="247">
        <f t="shared" si="0"/>
        <v>7085730.5499999998</v>
      </c>
      <c r="I17" s="11">
        <v>7090367.4500000002</v>
      </c>
      <c r="J17" s="11">
        <f t="shared" ref="J17" si="17">I17-H17</f>
        <v>4636.9000000003725</v>
      </c>
      <c r="K17" s="27">
        <f t="shared" ref="K17" si="18">J17/24</f>
        <v>193.2041666666822</v>
      </c>
      <c r="L17" s="28"/>
    </row>
    <row r="18" spans="1:14">
      <c r="A18" s="12">
        <f t="shared" si="3"/>
        <v>11</v>
      </c>
      <c r="B18" s="8">
        <f t="shared" si="3"/>
        <v>46033</v>
      </c>
      <c r="C18" s="8">
        <f t="shared" si="4"/>
        <v>46033</v>
      </c>
      <c r="D18" s="9">
        <v>0</v>
      </c>
      <c r="E18" s="8">
        <f t="shared" si="5"/>
        <v>46034</v>
      </c>
      <c r="F18" s="9">
        <v>0</v>
      </c>
      <c r="G18" s="10">
        <f t="shared" si="6"/>
        <v>1</v>
      </c>
      <c r="H18" s="247">
        <f t="shared" si="0"/>
        <v>7090367.4500000002</v>
      </c>
      <c r="I18" s="11">
        <v>7091403.4299999997</v>
      </c>
      <c r="J18" s="11">
        <f t="shared" ref="J18" si="19">I18-H18</f>
        <v>1035.9799999995157</v>
      </c>
      <c r="K18" s="27">
        <f t="shared" ref="K18" si="20">J18/24</f>
        <v>43.165833333313152</v>
      </c>
      <c r="L18" s="105"/>
    </row>
    <row r="19" spans="1:14">
      <c r="A19" s="12">
        <f t="shared" si="3"/>
        <v>12</v>
      </c>
      <c r="B19" s="8">
        <f t="shared" si="3"/>
        <v>46034</v>
      </c>
      <c r="C19" s="8">
        <f t="shared" si="4"/>
        <v>46034</v>
      </c>
      <c r="D19" s="9">
        <v>0</v>
      </c>
      <c r="E19" s="8">
        <f t="shared" si="5"/>
        <v>46035</v>
      </c>
      <c r="F19" s="9">
        <v>0</v>
      </c>
      <c r="G19" s="10">
        <f t="shared" si="6"/>
        <v>1</v>
      </c>
      <c r="H19" s="247">
        <f t="shared" si="0"/>
        <v>7091403.4299999997</v>
      </c>
      <c r="I19" s="11">
        <v>7099886.3700000001</v>
      </c>
      <c r="J19" s="11">
        <f t="shared" ref="J19:J21" si="21">I19-H19</f>
        <v>8482.9400000004098</v>
      </c>
      <c r="K19" s="27">
        <f t="shared" ref="K19:K21" si="22">J19/24</f>
        <v>353.45583333335043</v>
      </c>
      <c r="L19" s="105"/>
      <c r="N19" s="29"/>
    </row>
    <row r="20" spans="1:14">
      <c r="A20" s="12">
        <f t="shared" si="3"/>
        <v>13</v>
      </c>
      <c r="B20" s="8">
        <f t="shared" si="3"/>
        <v>46035</v>
      </c>
      <c r="C20" s="8">
        <f t="shared" si="4"/>
        <v>46035</v>
      </c>
      <c r="D20" s="9">
        <v>0</v>
      </c>
      <c r="E20" s="8">
        <f t="shared" si="5"/>
        <v>46036</v>
      </c>
      <c r="F20" s="9">
        <v>0</v>
      </c>
      <c r="G20" s="10">
        <f t="shared" si="6"/>
        <v>1</v>
      </c>
      <c r="H20" s="247">
        <f t="shared" si="0"/>
        <v>7099886.3700000001</v>
      </c>
      <c r="I20" s="11">
        <v>7106874.3200000003</v>
      </c>
      <c r="J20" s="11">
        <f t="shared" si="21"/>
        <v>6987.9500000001863</v>
      </c>
      <c r="K20" s="27">
        <f t="shared" si="22"/>
        <v>291.16458333334111</v>
      </c>
      <c r="L20" s="105"/>
    </row>
    <row r="21" spans="1:14">
      <c r="A21" s="12">
        <f t="shared" si="3"/>
        <v>14</v>
      </c>
      <c r="B21" s="8">
        <f t="shared" si="3"/>
        <v>46036</v>
      </c>
      <c r="C21" s="8">
        <f t="shared" si="4"/>
        <v>46036</v>
      </c>
      <c r="D21" s="9">
        <v>0</v>
      </c>
      <c r="E21" s="8">
        <f t="shared" si="5"/>
        <v>46037</v>
      </c>
      <c r="F21" s="9">
        <v>0</v>
      </c>
      <c r="G21" s="10">
        <f t="shared" si="6"/>
        <v>1</v>
      </c>
      <c r="H21" s="247">
        <f t="shared" si="0"/>
        <v>7106874.3200000003</v>
      </c>
      <c r="I21" s="11">
        <v>7114102.21</v>
      </c>
      <c r="J21" s="11">
        <f t="shared" si="21"/>
        <v>7227.8899999996647</v>
      </c>
      <c r="K21" s="27">
        <f t="shared" si="22"/>
        <v>301.16208333331934</v>
      </c>
      <c r="L21" s="105"/>
    </row>
    <row r="22" spans="1:14">
      <c r="A22" s="12">
        <f t="shared" si="3"/>
        <v>15</v>
      </c>
      <c r="B22" s="8">
        <f t="shared" si="3"/>
        <v>46037</v>
      </c>
      <c r="C22" s="8">
        <f t="shared" si="4"/>
        <v>46037</v>
      </c>
      <c r="D22" s="9">
        <v>0</v>
      </c>
      <c r="E22" s="8">
        <f t="shared" si="5"/>
        <v>46038</v>
      </c>
      <c r="F22" s="9">
        <v>0</v>
      </c>
      <c r="G22" s="10">
        <f t="shared" si="6"/>
        <v>1</v>
      </c>
      <c r="H22" s="247">
        <f t="shared" si="0"/>
        <v>7114102.21</v>
      </c>
      <c r="I22" s="11">
        <v>7122061.6299999999</v>
      </c>
      <c r="J22" s="11">
        <f t="shared" ref="J22" si="23">I22-H22</f>
        <v>7959.4199999999255</v>
      </c>
      <c r="K22" s="27">
        <f t="shared" ref="K22" si="24">J22/24</f>
        <v>331.64249999999691</v>
      </c>
      <c r="L22" s="105"/>
    </row>
    <row r="23" spans="1:14">
      <c r="A23" s="12">
        <f t="shared" si="3"/>
        <v>16</v>
      </c>
      <c r="B23" s="8">
        <f t="shared" si="3"/>
        <v>46038</v>
      </c>
      <c r="C23" s="8">
        <f t="shared" si="4"/>
        <v>46038</v>
      </c>
      <c r="D23" s="9">
        <v>0</v>
      </c>
      <c r="E23" s="8">
        <f t="shared" si="5"/>
        <v>46039</v>
      </c>
      <c r="F23" s="9">
        <v>0</v>
      </c>
      <c r="G23" s="10">
        <f t="shared" si="6"/>
        <v>1</v>
      </c>
      <c r="H23" s="247">
        <f t="shared" si="0"/>
        <v>7122061.6299999999</v>
      </c>
      <c r="I23" s="11">
        <v>7127044.1900000004</v>
      </c>
      <c r="J23" s="11">
        <f t="shared" si="13"/>
        <v>4982.5600000005215</v>
      </c>
      <c r="K23" s="27">
        <f t="shared" si="14"/>
        <v>207.6066666666884</v>
      </c>
      <c r="L23" s="28"/>
    </row>
    <row r="24" spans="1:14">
      <c r="A24" s="12">
        <f t="shared" si="3"/>
        <v>17</v>
      </c>
      <c r="B24" s="8">
        <f t="shared" si="3"/>
        <v>46039</v>
      </c>
      <c r="C24" s="8">
        <f t="shared" si="4"/>
        <v>46039</v>
      </c>
      <c r="D24" s="9">
        <v>0</v>
      </c>
      <c r="E24" s="8">
        <f t="shared" si="5"/>
        <v>46040</v>
      </c>
      <c r="F24" s="9">
        <v>0</v>
      </c>
      <c r="G24" s="10">
        <f t="shared" si="6"/>
        <v>1</v>
      </c>
      <c r="H24" s="247">
        <f t="shared" si="0"/>
        <v>7127044.1900000004</v>
      </c>
      <c r="I24" s="11">
        <v>7127044.1900000004</v>
      </c>
      <c r="J24" s="11">
        <f t="shared" si="13"/>
        <v>0</v>
      </c>
      <c r="K24" s="27">
        <f t="shared" si="14"/>
        <v>0</v>
      </c>
      <c r="L24" s="731" t="s">
        <v>161</v>
      </c>
    </row>
    <row r="25" spans="1:14">
      <c r="A25" s="12">
        <f t="shared" si="3"/>
        <v>18</v>
      </c>
      <c r="B25" s="8">
        <f t="shared" si="3"/>
        <v>46040</v>
      </c>
      <c r="C25" s="8">
        <f t="shared" si="4"/>
        <v>46040</v>
      </c>
      <c r="D25" s="9">
        <v>0</v>
      </c>
      <c r="E25" s="8">
        <f t="shared" si="5"/>
        <v>46041</v>
      </c>
      <c r="F25" s="9">
        <v>0</v>
      </c>
      <c r="G25" s="10">
        <f t="shared" si="6"/>
        <v>1</v>
      </c>
      <c r="H25" s="247">
        <f t="shared" ref="H25:H38" si="25">I24</f>
        <v>7127044.1900000004</v>
      </c>
      <c r="I25" s="11">
        <v>7131108.4100000001</v>
      </c>
      <c r="J25" s="11">
        <f t="shared" ref="J25" si="26">I25-H25</f>
        <v>4064.2199999997392</v>
      </c>
      <c r="K25" s="27">
        <f t="shared" ref="K25" si="27">J25/24</f>
        <v>169.34249999998914</v>
      </c>
      <c r="L25" s="28"/>
    </row>
    <row r="26" spans="1:14">
      <c r="A26" s="12">
        <f t="shared" ref="A26:B33" si="28">A25+1</f>
        <v>19</v>
      </c>
      <c r="B26" s="8">
        <f>B25+1</f>
        <v>46041</v>
      </c>
      <c r="C26" s="8">
        <f t="shared" si="4"/>
        <v>46041</v>
      </c>
      <c r="D26" s="9">
        <v>0</v>
      </c>
      <c r="E26" s="8">
        <f t="shared" si="5"/>
        <v>46042</v>
      </c>
      <c r="F26" s="9">
        <v>0</v>
      </c>
      <c r="G26" s="10">
        <f t="shared" si="6"/>
        <v>1</v>
      </c>
      <c r="H26" s="247">
        <f t="shared" si="25"/>
        <v>7131108.4100000001</v>
      </c>
      <c r="I26" s="11">
        <v>7139466.29</v>
      </c>
      <c r="J26" s="11">
        <f t="shared" si="13"/>
        <v>8357.8799999998882</v>
      </c>
      <c r="K26" s="27">
        <f t="shared" si="14"/>
        <v>348.24499999999534</v>
      </c>
      <c r="L26" s="28"/>
    </row>
    <row r="27" spans="1:14">
      <c r="A27" s="12">
        <f t="shared" si="28"/>
        <v>20</v>
      </c>
      <c r="B27" s="8">
        <f>B26+1</f>
        <v>46042</v>
      </c>
      <c r="C27" s="8">
        <f t="shared" si="4"/>
        <v>46042</v>
      </c>
      <c r="D27" s="9">
        <v>0</v>
      </c>
      <c r="E27" s="8">
        <f t="shared" si="5"/>
        <v>46043</v>
      </c>
      <c r="F27" s="9">
        <v>0</v>
      </c>
      <c r="G27" s="10">
        <f t="shared" si="6"/>
        <v>1</v>
      </c>
      <c r="H27" s="247">
        <f t="shared" si="25"/>
        <v>7139466.29</v>
      </c>
      <c r="I27" s="11">
        <v>7146176.3099999996</v>
      </c>
      <c r="J27" s="11">
        <f t="shared" si="13"/>
        <v>6710.019999999553</v>
      </c>
      <c r="K27" s="27">
        <f t="shared" si="14"/>
        <v>279.58416666664806</v>
      </c>
      <c r="L27" s="28"/>
    </row>
    <row r="28" spans="1:14">
      <c r="A28" s="12">
        <f t="shared" si="28"/>
        <v>21</v>
      </c>
      <c r="B28" s="8">
        <f>B27+1</f>
        <v>46043</v>
      </c>
      <c r="C28" s="8">
        <f t="shared" si="4"/>
        <v>46043</v>
      </c>
      <c r="D28" s="9">
        <v>0</v>
      </c>
      <c r="E28" s="8">
        <f t="shared" si="5"/>
        <v>46044</v>
      </c>
      <c r="F28" s="9">
        <v>0</v>
      </c>
      <c r="G28" s="10">
        <f t="shared" si="6"/>
        <v>1</v>
      </c>
      <c r="H28" s="247">
        <f t="shared" si="25"/>
        <v>7146176.3099999996</v>
      </c>
      <c r="I28" s="11">
        <v>7153614.4699999997</v>
      </c>
      <c r="J28" s="11">
        <f t="shared" si="13"/>
        <v>7438.160000000149</v>
      </c>
      <c r="K28" s="27">
        <f t="shared" si="14"/>
        <v>309.92333333333954</v>
      </c>
      <c r="L28" s="28"/>
    </row>
    <row r="29" spans="1:14">
      <c r="A29" s="12">
        <f t="shared" si="28"/>
        <v>22</v>
      </c>
      <c r="B29" s="8">
        <f t="shared" si="28"/>
        <v>46044</v>
      </c>
      <c r="C29" s="8">
        <f t="shared" si="4"/>
        <v>46044</v>
      </c>
      <c r="D29" s="9">
        <v>0</v>
      </c>
      <c r="E29" s="8">
        <f t="shared" si="5"/>
        <v>46045</v>
      </c>
      <c r="F29" s="9">
        <v>0</v>
      </c>
      <c r="G29" s="10">
        <f t="shared" si="6"/>
        <v>1</v>
      </c>
      <c r="H29" s="247">
        <f t="shared" si="25"/>
        <v>7153614.4699999997</v>
      </c>
      <c r="I29" s="247">
        <v>7160827.7000000002</v>
      </c>
      <c r="J29" s="11">
        <f t="shared" si="13"/>
        <v>7213.230000000447</v>
      </c>
      <c r="K29" s="27">
        <f t="shared" si="14"/>
        <v>300.55125000001863</v>
      </c>
      <c r="L29" s="28"/>
    </row>
    <row r="30" spans="1:14">
      <c r="A30" s="12">
        <f t="shared" si="28"/>
        <v>23</v>
      </c>
      <c r="B30" s="8">
        <f t="shared" si="28"/>
        <v>46045</v>
      </c>
      <c r="C30" s="8">
        <f t="shared" si="4"/>
        <v>46045</v>
      </c>
      <c r="D30" s="9">
        <v>0</v>
      </c>
      <c r="E30" s="8">
        <f t="shared" si="5"/>
        <v>46046</v>
      </c>
      <c r="F30" s="9">
        <v>0</v>
      </c>
      <c r="G30" s="10">
        <f t="shared" si="6"/>
        <v>1</v>
      </c>
      <c r="H30" s="247">
        <f t="shared" si="25"/>
        <v>7160827.7000000002</v>
      </c>
      <c r="I30" s="11">
        <v>7167128.6500000004</v>
      </c>
      <c r="J30" s="11">
        <f t="shared" si="13"/>
        <v>6300.9500000001863</v>
      </c>
      <c r="K30" s="27">
        <f t="shared" si="14"/>
        <v>262.53958333334111</v>
      </c>
      <c r="L30" s="28"/>
    </row>
    <row r="31" spans="1:14">
      <c r="A31" s="12">
        <f t="shared" si="28"/>
        <v>24</v>
      </c>
      <c r="B31" s="8">
        <f t="shared" si="28"/>
        <v>46046</v>
      </c>
      <c r="C31" s="8">
        <f t="shared" si="4"/>
        <v>46046</v>
      </c>
      <c r="D31" s="9">
        <v>0</v>
      </c>
      <c r="E31" s="8">
        <f t="shared" si="5"/>
        <v>46047</v>
      </c>
      <c r="F31" s="9">
        <v>0</v>
      </c>
      <c r="G31" s="10">
        <f t="shared" si="6"/>
        <v>1</v>
      </c>
      <c r="H31" s="247">
        <f t="shared" si="25"/>
        <v>7167128.6500000004</v>
      </c>
      <c r="I31" s="247">
        <v>7171577.1900000004</v>
      </c>
      <c r="J31" s="11">
        <f t="shared" si="13"/>
        <v>4448.5400000000373</v>
      </c>
      <c r="K31" s="27">
        <f t="shared" si="14"/>
        <v>185.35583333333489</v>
      </c>
      <c r="L31" s="28"/>
    </row>
    <row r="32" spans="1:14">
      <c r="A32" s="12">
        <f t="shared" si="28"/>
        <v>25</v>
      </c>
      <c r="B32" s="8">
        <f t="shared" si="28"/>
        <v>46047</v>
      </c>
      <c r="C32" s="8">
        <f t="shared" si="4"/>
        <v>46047</v>
      </c>
      <c r="D32" s="9">
        <v>0</v>
      </c>
      <c r="E32" s="8">
        <f t="shared" si="5"/>
        <v>46048</v>
      </c>
      <c r="F32" s="9">
        <v>0</v>
      </c>
      <c r="G32" s="10">
        <f t="shared" si="6"/>
        <v>1</v>
      </c>
      <c r="H32" s="247">
        <f t="shared" si="25"/>
        <v>7171577.1900000004</v>
      </c>
      <c r="I32" s="11">
        <v>7172543.6200000001</v>
      </c>
      <c r="J32" s="11">
        <f t="shared" si="13"/>
        <v>966.42999999970198</v>
      </c>
      <c r="K32" s="27">
        <f t="shared" si="14"/>
        <v>40.267916666654251</v>
      </c>
      <c r="L32" s="28"/>
    </row>
    <row r="33" spans="1:12">
      <c r="A33" s="12">
        <f t="shared" si="28"/>
        <v>26</v>
      </c>
      <c r="B33" s="8">
        <f t="shared" si="28"/>
        <v>46048</v>
      </c>
      <c r="C33" s="8">
        <f t="shared" si="4"/>
        <v>46048</v>
      </c>
      <c r="D33" s="9">
        <v>0</v>
      </c>
      <c r="E33" s="8">
        <f t="shared" si="5"/>
        <v>46049</v>
      </c>
      <c r="F33" s="9">
        <v>0</v>
      </c>
      <c r="G33" s="10">
        <f t="shared" si="6"/>
        <v>1</v>
      </c>
      <c r="H33" s="247">
        <f t="shared" si="25"/>
        <v>7172543.6200000001</v>
      </c>
      <c r="I33" s="11">
        <v>7179901.0499999998</v>
      </c>
      <c r="J33" s="11">
        <f t="shared" si="13"/>
        <v>7357.429999999702</v>
      </c>
      <c r="K33" s="27">
        <f t="shared" si="14"/>
        <v>306.55958333332092</v>
      </c>
      <c r="L33" s="28"/>
    </row>
    <row r="34" spans="1:12">
      <c r="A34" s="12">
        <f t="shared" ref="A34:B34" si="29">A33+1</f>
        <v>27</v>
      </c>
      <c r="B34" s="8">
        <f t="shared" si="29"/>
        <v>46049</v>
      </c>
      <c r="C34" s="8">
        <f t="shared" ref="C34:C37" si="30">B34</f>
        <v>46049</v>
      </c>
      <c r="D34" s="9">
        <v>0</v>
      </c>
      <c r="E34" s="8">
        <f t="shared" ref="E34:E37" si="31">C34+1</f>
        <v>46050</v>
      </c>
      <c r="F34" s="9">
        <v>0</v>
      </c>
      <c r="G34" s="10">
        <f t="shared" ref="G34:G37" si="32">IFERROR(((E34-C34)+(F34-D34)),"")</f>
        <v>1</v>
      </c>
      <c r="H34" s="247">
        <f t="shared" si="25"/>
        <v>7179901.0499999998</v>
      </c>
      <c r="I34" s="11">
        <v>7188138.9400000004</v>
      </c>
      <c r="J34" s="11">
        <f t="shared" ref="J34:J37" si="33">I34-H34</f>
        <v>8237.890000000596</v>
      </c>
      <c r="K34" s="27">
        <f t="shared" ref="K34:K37" si="34">J34/24</f>
        <v>343.24541666669148</v>
      </c>
      <c r="L34" s="28"/>
    </row>
    <row r="35" spans="1:12">
      <c r="A35" s="12">
        <f t="shared" ref="A35:B35" si="35">A34+1</f>
        <v>28</v>
      </c>
      <c r="B35" s="8">
        <f t="shared" si="35"/>
        <v>46050</v>
      </c>
      <c r="C35" s="8">
        <f t="shared" si="30"/>
        <v>46050</v>
      </c>
      <c r="D35" s="9">
        <v>0</v>
      </c>
      <c r="E35" s="8">
        <f t="shared" si="31"/>
        <v>46051</v>
      </c>
      <c r="F35" s="9">
        <v>0</v>
      </c>
      <c r="G35" s="10">
        <f t="shared" si="32"/>
        <v>1</v>
      </c>
      <c r="H35" s="247">
        <f t="shared" si="25"/>
        <v>7188138.9400000004</v>
      </c>
      <c r="I35" s="11">
        <v>7195494.2699999996</v>
      </c>
      <c r="J35" s="11">
        <f t="shared" si="33"/>
        <v>7355.3299999991432</v>
      </c>
      <c r="K35" s="27">
        <f t="shared" si="34"/>
        <v>306.47208333329763</v>
      </c>
      <c r="L35" s="28"/>
    </row>
    <row r="36" spans="1:12">
      <c r="A36" s="12">
        <f t="shared" ref="A36:B36" si="36">A35+1</f>
        <v>29</v>
      </c>
      <c r="B36" s="8">
        <f t="shared" si="36"/>
        <v>46051</v>
      </c>
      <c r="C36" s="8">
        <f t="shared" si="30"/>
        <v>46051</v>
      </c>
      <c r="D36" s="9">
        <v>0</v>
      </c>
      <c r="E36" s="8">
        <f t="shared" si="31"/>
        <v>46052</v>
      </c>
      <c r="F36" s="9">
        <v>0</v>
      </c>
      <c r="G36" s="10">
        <f t="shared" si="32"/>
        <v>1</v>
      </c>
      <c r="H36" s="247">
        <f t="shared" si="25"/>
        <v>7195494.2699999996</v>
      </c>
      <c r="I36" s="11">
        <v>7202597.8499999996</v>
      </c>
      <c r="J36" s="11">
        <f t="shared" si="33"/>
        <v>7103.5800000000745</v>
      </c>
      <c r="K36" s="27">
        <f t="shared" si="34"/>
        <v>295.98250000000309</v>
      </c>
      <c r="L36" s="28"/>
    </row>
    <row r="37" spans="1:12">
      <c r="A37" s="12">
        <f t="shared" ref="A37:B38" si="37">A36+1</f>
        <v>30</v>
      </c>
      <c r="B37" s="8">
        <f t="shared" si="37"/>
        <v>46052</v>
      </c>
      <c r="C37" s="8">
        <f t="shared" si="30"/>
        <v>46052</v>
      </c>
      <c r="D37" s="9">
        <v>0</v>
      </c>
      <c r="E37" s="8">
        <f t="shared" si="31"/>
        <v>46053</v>
      </c>
      <c r="F37" s="9">
        <v>0</v>
      </c>
      <c r="G37" s="10">
        <f t="shared" si="32"/>
        <v>1</v>
      </c>
      <c r="H37" s="247">
        <f t="shared" si="25"/>
        <v>7202597.8499999996</v>
      </c>
      <c r="I37" s="11">
        <v>7209570.6900000004</v>
      </c>
      <c r="J37" s="11">
        <f t="shared" si="33"/>
        <v>6972.8400000007823</v>
      </c>
      <c r="K37" s="27">
        <f t="shared" si="34"/>
        <v>290.5350000000326</v>
      </c>
      <c r="L37" s="28"/>
    </row>
    <row r="38" spans="1:12">
      <c r="A38" s="12">
        <f t="shared" si="37"/>
        <v>31</v>
      </c>
      <c r="B38" s="8">
        <f t="shared" si="37"/>
        <v>46053</v>
      </c>
      <c r="C38" s="8">
        <f t="shared" ref="C38" si="38">B38</f>
        <v>46053</v>
      </c>
      <c r="D38" s="9">
        <v>0</v>
      </c>
      <c r="E38" s="8">
        <f t="shared" ref="E38" si="39">C38+1</f>
        <v>46054</v>
      </c>
      <c r="F38" s="9">
        <v>0</v>
      </c>
      <c r="G38" s="10">
        <f t="shared" ref="G38" si="40">IFERROR(((E38-C38)+(F38-D38)),"")</f>
        <v>1</v>
      </c>
      <c r="H38" s="247">
        <f t="shared" si="25"/>
        <v>7209570.6900000004</v>
      </c>
      <c r="I38" s="11">
        <v>7214465.6900000004</v>
      </c>
      <c r="J38" s="11">
        <f t="shared" ref="J38" si="41">I38-H38</f>
        <v>4895</v>
      </c>
      <c r="K38" s="27">
        <f t="shared" ref="K38" si="42">J38/24</f>
        <v>203.95833333333334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247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31</v>
      </c>
      <c r="H40" s="20"/>
      <c r="I40" s="20"/>
      <c r="J40" s="32">
        <f>SUM(J8:J39)</f>
        <v>182060.65000000037</v>
      </c>
      <c r="K40" s="32">
        <f>AVERAGE(K8:K39)</f>
        <v>244.70517473118326</v>
      </c>
      <c r="L40" s="33"/>
    </row>
    <row r="41" spans="1:12">
      <c r="A41" s="21" t="s">
        <v>120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8.1568391577061092</v>
      </c>
      <c r="L41" s="34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zoomScaleSheetLayoutView="50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152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MAX(K7:K38)</f>
        <v>231.67041666666046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 thickBo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 ht="15.75" thickTop="1">
      <c r="A7" s="6">
        <v>1</v>
      </c>
      <c r="B7" s="7">
        <f>C4</f>
        <v>46023</v>
      </c>
      <c r="C7" s="7">
        <f>B7</f>
        <v>46023</v>
      </c>
      <c r="D7" s="9">
        <v>0.29166666666666669</v>
      </c>
      <c r="E7" s="7">
        <f>C7+1</f>
        <v>46024</v>
      </c>
      <c r="F7" s="291">
        <v>0.29166666666666669</v>
      </c>
      <c r="G7" s="10">
        <f>IFERROR(((E7-C7)+(F7-D7)),"")</f>
        <v>1</v>
      </c>
      <c r="H7" s="11">
        <v>9358741.4800000004</v>
      </c>
      <c r="I7" s="11">
        <v>9358741.4800000004</v>
      </c>
      <c r="J7" s="11">
        <f t="shared" ref="J7" si="0">I7-H7</f>
        <v>0</v>
      </c>
      <c r="K7" s="27">
        <f t="shared" ref="K7" si="1">J7/24</f>
        <v>0</v>
      </c>
      <c r="L7" s="633" t="s">
        <v>161</v>
      </c>
    </row>
    <row r="8" spans="1:12">
      <c r="A8" s="12">
        <f>A7+1</f>
        <v>2</v>
      </c>
      <c r="B8" s="8">
        <f>B7+1</f>
        <v>46024</v>
      </c>
      <c r="C8" s="8">
        <f t="shared" ref="C8" si="2">B8</f>
        <v>46024</v>
      </c>
      <c r="D8" s="9">
        <v>0.29166666666666669</v>
      </c>
      <c r="E8" s="8">
        <f t="shared" ref="E8" si="3">C8+1</f>
        <v>46025</v>
      </c>
      <c r="F8" s="9">
        <v>0.29166666666666669</v>
      </c>
      <c r="G8" s="10">
        <f>IFERROR(((E8-C8)+(F8-D8)),"")</f>
        <v>1</v>
      </c>
      <c r="H8" s="11">
        <f t="shared" ref="H8:H37" si="4">I7</f>
        <v>9358741.4800000004</v>
      </c>
      <c r="I8" s="11">
        <v>9358741.4800000004</v>
      </c>
      <c r="J8" s="11">
        <f t="shared" ref="J8" si="5">I8-H8</f>
        <v>0</v>
      </c>
      <c r="K8" s="27">
        <f t="shared" ref="K8" si="6">J8/24</f>
        <v>0</v>
      </c>
      <c r="L8" s="633" t="s">
        <v>161</v>
      </c>
    </row>
    <row r="9" spans="1:12">
      <c r="A9" s="12">
        <f t="shared" ref="A9:A37" si="7">A8+1</f>
        <v>3</v>
      </c>
      <c r="B9" s="8">
        <f t="shared" ref="B9:B37" si="8">B8+1</f>
        <v>46025</v>
      </c>
      <c r="C9" s="8">
        <f t="shared" ref="C9:C30" si="9">B9</f>
        <v>46025</v>
      </c>
      <c r="D9" s="9">
        <v>0.29166666666666669</v>
      </c>
      <c r="E9" s="8">
        <f t="shared" ref="E9:E15" si="10">C9+1</f>
        <v>46026</v>
      </c>
      <c r="F9" s="9">
        <v>0.29166666666666669</v>
      </c>
      <c r="G9" s="10">
        <f t="shared" ref="G9:G30" si="11">IFERROR(((E9-C9)+(F9-D9)),"")</f>
        <v>1</v>
      </c>
      <c r="H9" s="11">
        <f t="shared" si="4"/>
        <v>9358741.4800000004</v>
      </c>
      <c r="I9" s="11">
        <v>9358741.4800000004</v>
      </c>
      <c r="J9" s="11">
        <f t="shared" ref="J9:J30" si="12">I9-H9</f>
        <v>0</v>
      </c>
      <c r="K9" s="27">
        <f t="shared" ref="K9:K30" si="13">J9/24</f>
        <v>0</v>
      </c>
      <c r="L9" s="633" t="s">
        <v>161</v>
      </c>
    </row>
    <row r="10" spans="1:12">
      <c r="A10" s="12">
        <f t="shared" si="7"/>
        <v>4</v>
      </c>
      <c r="B10" s="8">
        <f t="shared" si="8"/>
        <v>46026</v>
      </c>
      <c r="C10" s="8">
        <f t="shared" si="9"/>
        <v>46026</v>
      </c>
      <c r="D10" s="9">
        <v>0.29166666666666669</v>
      </c>
      <c r="E10" s="8">
        <f t="shared" si="10"/>
        <v>46027</v>
      </c>
      <c r="F10" s="9">
        <v>0.29166666666666669</v>
      </c>
      <c r="G10" s="10">
        <f t="shared" si="11"/>
        <v>1</v>
      </c>
      <c r="H10" s="11">
        <f t="shared" si="4"/>
        <v>9358741.4800000004</v>
      </c>
      <c r="I10" s="11">
        <v>9359232.7300000004</v>
      </c>
      <c r="J10" s="11">
        <f t="shared" si="12"/>
        <v>491.25</v>
      </c>
      <c r="K10" s="27">
        <f t="shared" si="13"/>
        <v>20.46875</v>
      </c>
      <c r="L10" s="28"/>
    </row>
    <row r="11" spans="1:12">
      <c r="A11" s="12">
        <f t="shared" si="7"/>
        <v>5</v>
      </c>
      <c r="B11" s="8">
        <f t="shared" si="8"/>
        <v>46027</v>
      </c>
      <c r="C11" s="8">
        <f t="shared" si="9"/>
        <v>46027</v>
      </c>
      <c r="D11" s="9">
        <v>0.29166666666666669</v>
      </c>
      <c r="E11" s="8">
        <f t="shared" si="10"/>
        <v>46028</v>
      </c>
      <c r="F11" s="9">
        <v>0.29166666666666669</v>
      </c>
      <c r="G11" s="10">
        <f t="shared" si="11"/>
        <v>1</v>
      </c>
      <c r="H11" s="11">
        <f t="shared" si="4"/>
        <v>9359232.7300000004</v>
      </c>
      <c r="I11" s="11">
        <v>9362193.7100000009</v>
      </c>
      <c r="J11" s="11">
        <f t="shared" si="12"/>
        <v>2960.980000000447</v>
      </c>
      <c r="K11" s="27">
        <f t="shared" si="13"/>
        <v>123.3741666666853</v>
      </c>
      <c r="L11" s="28"/>
    </row>
    <row r="12" spans="1:12">
      <c r="A12" s="12">
        <f t="shared" si="7"/>
        <v>6</v>
      </c>
      <c r="B12" s="8">
        <f t="shared" si="8"/>
        <v>46028</v>
      </c>
      <c r="C12" s="8">
        <f t="shared" si="9"/>
        <v>46028</v>
      </c>
      <c r="D12" s="9">
        <v>0.29166666666666669</v>
      </c>
      <c r="E12" s="8">
        <f t="shared" si="10"/>
        <v>46029</v>
      </c>
      <c r="F12" s="9">
        <v>0.29166666666666669</v>
      </c>
      <c r="G12" s="10">
        <f t="shared" si="11"/>
        <v>1</v>
      </c>
      <c r="H12" s="11">
        <f t="shared" si="4"/>
        <v>9362193.7100000009</v>
      </c>
      <c r="I12" s="11">
        <v>9364813.5600000005</v>
      </c>
      <c r="J12" s="11">
        <f t="shared" ref="J12" si="14">I12-H12</f>
        <v>2619.8499999996275</v>
      </c>
      <c r="K12" s="27">
        <f t="shared" ref="K12" si="15">J12/24</f>
        <v>109.16041666665114</v>
      </c>
      <c r="L12" s="28"/>
    </row>
    <row r="13" spans="1:12">
      <c r="A13" s="12">
        <f t="shared" si="7"/>
        <v>7</v>
      </c>
      <c r="B13" s="8">
        <f t="shared" si="8"/>
        <v>46029</v>
      </c>
      <c r="C13" s="8">
        <f t="shared" si="9"/>
        <v>46029</v>
      </c>
      <c r="D13" s="9">
        <v>0.29166666666666669</v>
      </c>
      <c r="E13" s="8">
        <f t="shared" si="10"/>
        <v>46030</v>
      </c>
      <c r="F13" s="9">
        <v>0.29166666666666669</v>
      </c>
      <c r="G13" s="10">
        <f t="shared" si="11"/>
        <v>1</v>
      </c>
      <c r="H13" s="11">
        <f t="shared" si="4"/>
        <v>9364813.5600000005</v>
      </c>
      <c r="I13" s="11">
        <v>9366743.4600000009</v>
      </c>
      <c r="J13" s="11">
        <f t="shared" si="12"/>
        <v>1929.9000000003725</v>
      </c>
      <c r="K13" s="27">
        <f t="shared" si="13"/>
        <v>80.412500000015527</v>
      </c>
      <c r="L13" s="28"/>
    </row>
    <row r="14" spans="1:12">
      <c r="A14" s="12">
        <f t="shared" si="7"/>
        <v>8</v>
      </c>
      <c r="B14" s="8">
        <f t="shared" si="8"/>
        <v>46030</v>
      </c>
      <c r="C14" s="8">
        <f t="shared" si="9"/>
        <v>46030</v>
      </c>
      <c r="D14" s="9">
        <v>0.29166666666666669</v>
      </c>
      <c r="E14" s="8">
        <f t="shared" si="10"/>
        <v>46031</v>
      </c>
      <c r="F14" s="9">
        <v>0.29166666666666669</v>
      </c>
      <c r="G14" s="10">
        <f t="shared" si="11"/>
        <v>1</v>
      </c>
      <c r="H14" s="11">
        <f t="shared" si="4"/>
        <v>9366743.4600000009</v>
      </c>
      <c r="I14" s="11">
        <v>9370186.9800000004</v>
      </c>
      <c r="J14" s="11">
        <f t="shared" si="12"/>
        <v>3443.519999999553</v>
      </c>
      <c r="K14" s="27">
        <f t="shared" si="13"/>
        <v>143.47999999998137</v>
      </c>
      <c r="L14" s="28"/>
    </row>
    <row r="15" spans="1:12">
      <c r="A15" s="12">
        <f t="shared" si="7"/>
        <v>9</v>
      </c>
      <c r="B15" s="8">
        <f t="shared" si="8"/>
        <v>46031</v>
      </c>
      <c r="C15" s="8">
        <f t="shared" si="9"/>
        <v>46031</v>
      </c>
      <c r="D15" s="9">
        <v>0.29166666666666669</v>
      </c>
      <c r="E15" s="8">
        <f t="shared" si="10"/>
        <v>46032</v>
      </c>
      <c r="F15" s="9">
        <v>0.29166666666666669</v>
      </c>
      <c r="G15" s="10">
        <f t="shared" si="11"/>
        <v>1</v>
      </c>
      <c r="H15" s="11">
        <f t="shared" si="4"/>
        <v>9370186.9800000004</v>
      </c>
      <c r="I15" s="11">
        <v>9372706.8900000006</v>
      </c>
      <c r="J15" s="11">
        <f t="shared" si="12"/>
        <v>2519.910000000149</v>
      </c>
      <c r="K15" s="27">
        <f t="shared" si="13"/>
        <v>104.99625000000621</v>
      </c>
      <c r="L15" s="28"/>
    </row>
    <row r="16" spans="1:12">
      <c r="A16" s="12">
        <f t="shared" si="7"/>
        <v>10</v>
      </c>
      <c r="B16" s="8">
        <f t="shared" si="8"/>
        <v>46032</v>
      </c>
      <c r="C16" s="8">
        <f t="shared" si="9"/>
        <v>46032</v>
      </c>
      <c r="D16" s="9">
        <v>0.29166666666666669</v>
      </c>
      <c r="E16" s="8">
        <f t="shared" ref="E16:E37" si="16">C16+1</f>
        <v>46033</v>
      </c>
      <c r="F16" s="9">
        <v>0.29166666666666669</v>
      </c>
      <c r="G16" s="10">
        <f t="shared" si="11"/>
        <v>1</v>
      </c>
      <c r="H16" s="11">
        <f t="shared" si="4"/>
        <v>9372706.8900000006</v>
      </c>
      <c r="I16" s="11">
        <v>9374235.4299999997</v>
      </c>
      <c r="J16" s="11">
        <f t="shared" si="12"/>
        <v>1528.5399999991059</v>
      </c>
      <c r="K16" s="27">
        <f t="shared" si="13"/>
        <v>63.689166666629411</v>
      </c>
      <c r="L16" s="28"/>
    </row>
    <row r="17" spans="1:14">
      <c r="A17" s="12">
        <f t="shared" si="7"/>
        <v>11</v>
      </c>
      <c r="B17" s="8">
        <f t="shared" si="8"/>
        <v>46033</v>
      </c>
      <c r="C17" s="8">
        <f t="shared" si="9"/>
        <v>46033</v>
      </c>
      <c r="D17" s="9">
        <v>0.29166666666666669</v>
      </c>
      <c r="E17" s="8">
        <f t="shared" si="16"/>
        <v>46034</v>
      </c>
      <c r="F17" s="9">
        <v>0.29166666666666669</v>
      </c>
      <c r="G17" s="10">
        <f t="shared" si="11"/>
        <v>1</v>
      </c>
      <c r="H17" s="11">
        <f t="shared" si="4"/>
        <v>9374235.4299999997</v>
      </c>
      <c r="I17" s="11">
        <v>9374838.7599999998</v>
      </c>
      <c r="J17" s="11">
        <f t="shared" si="12"/>
        <v>603.33000000007451</v>
      </c>
      <c r="K17" s="27">
        <f t="shared" si="13"/>
        <v>25.138750000003103</v>
      </c>
      <c r="L17" s="28"/>
    </row>
    <row r="18" spans="1:14">
      <c r="A18" s="12">
        <f t="shared" si="7"/>
        <v>12</v>
      </c>
      <c r="B18" s="8">
        <f t="shared" si="8"/>
        <v>46034</v>
      </c>
      <c r="C18" s="8">
        <f t="shared" si="9"/>
        <v>46034</v>
      </c>
      <c r="D18" s="9">
        <v>0.29166666666666669</v>
      </c>
      <c r="E18" s="8">
        <f t="shared" si="16"/>
        <v>46035</v>
      </c>
      <c r="F18" s="9">
        <v>0.29166666666666669</v>
      </c>
      <c r="G18" s="10">
        <f t="shared" si="11"/>
        <v>1</v>
      </c>
      <c r="H18" s="11">
        <f t="shared" si="4"/>
        <v>9374838.7599999998</v>
      </c>
      <c r="I18" s="11">
        <v>9377077.3699999992</v>
      </c>
      <c r="J18" s="11">
        <f t="shared" si="12"/>
        <v>2238.609999999404</v>
      </c>
      <c r="K18" s="27">
        <f t="shared" si="13"/>
        <v>93.275416666641831</v>
      </c>
      <c r="L18" s="28"/>
      <c r="N18" s="29"/>
    </row>
    <row r="19" spans="1:14">
      <c r="A19" s="12">
        <f t="shared" si="7"/>
        <v>13</v>
      </c>
      <c r="B19" s="8">
        <f t="shared" si="8"/>
        <v>46035</v>
      </c>
      <c r="C19" s="8">
        <f t="shared" si="9"/>
        <v>46035</v>
      </c>
      <c r="D19" s="9">
        <v>0.29166666666666669</v>
      </c>
      <c r="E19" s="8">
        <f t="shared" si="16"/>
        <v>46036</v>
      </c>
      <c r="F19" s="9">
        <v>0.29166666666666669</v>
      </c>
      <c r="G19" s="10">
        <f t="shared" si="11"/>
        <v>1</v>
      </c>
      <c r="H19" s="11">
        <f t="shared" si="4"/>
        <v>9377077.3699999992</v>
      </c>
      <c r="I19" s="11">
        <v>9380897.4199999999</v>
      </c>
      <c r="J19" s="11">
        <f t="shared" si="12"/>
        <v>3820.0500000007451</v>
      </c>
      <c r="K19" s="27">
        <f t="shared" si="13"/>
        <v>159.16875000003105</v>
      </c>
      <c r="L19" s="28"/>
    </row>
    <row r="20" spans="1:14">
      <c r="A20" s="12">
        <f t="shared" si="7"/>
        <v>14</v>
      </c>
      <c r="B20" s="8">
        <f t="shared" si="8"/>
        <v>46036</v>
      </c>
      <c r="C20" s="8">
        <f t="shared" si="9"/>
        <v>46036</v>
      </c>
      <c r="D20" s="9">
        <v>0.29166666666666669</v>
      </c>
      <c r="E20" s="8">
        <f t="shared" si="16"/>
        <v>46037</v>
      </c>
      <c r="F20" s="9">
        <v>0.29166666666666669</v>
      </c>
      <c r="G20" s="10">
        <f t="shared" si="11"/>
        <v>1</v>
      </c>
      <c r="H20" s="11">
        <f t="shared" si="4"/>
        <v>9380897.4199999999</v>
      </c>
      <c r="I20" s="11">
        <v>9383659.1799999997</v>
      </c>
      <c r="J20" s="11">
        <f t="shared" si="12"/>
        <v>2761.7599999997765</v>
      </c>
      <c r="K20" s="27">
        <f t="shared" si="13"/>
        <v>115.07333333332402</v>
      </c>
      <c r="L20" s="28"/>
    </row>
    <row r="21" spans="1:14">
      <c r="A21" s="12">
        <f t="shared" si="7"/>
        <v>15</v>
      </c>
      <c r="B21" s="8">
        <f t="shared" si="8"/>
        <v>46037</v>
      </c>
      <c r="C21" s="8">
        <f t="shared" si="9"/>
        <v>46037</v>
      </c>
      <c r="D21" s="9">
        <v>0.29166666666666669</v>
      </c>
      <c r="E21" s="8">
        <f t="shared" si="16"/>
        <v>46038</v>
      </c>
      <c r="F21" s="9">
        <v>0.29166666666666669</v>
      </c>
      <c r="G21" s="10">
        <f t="shared" si="11"/>
        <v>1</v>
      </c>
      <c r="H21" s="11">
        <f t="shared" si="4"/>
        <v>9383659.1799999997</v>
      </c>
      <c r="I21" s="11">
        <v>9385200.4199999999</v>
      </c>
      <c r="J21" s="11">
        <f t="shared" si="12"/>
        <v>1541.2400000002235</v>
      </c>
      <c r="K21" s="27">
        <f t="shared" si="13"/>
        <v>64.218333333342642</v>
      </c>
      <c r="L21" s="28"/>
    </row>
    <row r="22" spans="1:14">
      <c r="A22" s="12">
        <f t="shared" si="7"/>
        <v>16</v>
      </c>
      <c r="B22" s="8">
        <f t="shared" si="8"/>
        <v>46038</v>
      </c>
      <c r="C22" s="8">
        <f t="shared" si="9"/>
        <v>46038</v>
      </c>
      <c r="D22" s="9">
        <v>0.29166666666666669</v>
      </c>
      <c r="E22" s="8">
        <f t="shared" si="16"/>
        <v>46039</v>
      </c>
      <c r="F22" s="9">
        <v>0.29166666666666669</v>
      </c>
      <c r="G22" s="10">
        <f t="shared" si="11"/>
        <v>1</v>
      </c>
      <c r="H22" s="11">
        <f t="shared" si="4"/>
        <v>9385200.4199999999</v>
      </c>
      <c r="I22" s="11">
        <v>9385200.4199999999</v>
      </c>
      <c r="J22" s="11">
        <f t="shared" si="12"/>
        <v>0</v>
      </c>
      <c r="K22" s="27">
        <f t="shared" si="13"/>
        <v>0</v>
      </c>
      <c r="L22" s="633" t="s">
        <v>161</v>
      </c>
    </row>
    <row r="23" spans="1:14">
      <c r="A23" s="12">
        <f t="shared" si="7"/>
        <v>17</v>
      </c>
      <c r="B23" s="8">
        <f t="shared" si="8"/>
        <v>46039</v>
      </c>
      <c r="C23" s="8">
        <f t="shared" si="9"/>
        <v>46039</v>
      </c>
      <c r="D23" s="9">
        <v>0.29166666666666669</v>
      </c>
      <c r="E23" s="8">
        <f t="shared" si="16"/>
        <v>46040</v>
      </c>
      <c r="F23" s="9">
        <v>0.29166666666666669</v>
      </c>
      <c r="G23" s="10">
        <f t="shared" si="11"/>
        <v>1</v>
      </c>
      <c r="H23" s="11">
        <f t="shared" si="4"/>
        <v>9385200.4199999999</v>
      </c>
      <c r="I23" s="11">
        <v>9385200.4199999999</v>
      </c>
      <c r="J23" s="11">
        <f t="shared" si="12"/>
        <v>0</v>
      </c>
      <c r="K23" s="27">
        <f t="shared" si="13"/>
        <v>0</v>
      </c>
      <c r="L23" s="633" t="s">
        <v>161</v>
      </c>
    </row>
    <row r="24" spans="1:14">
      <c r="A24" s="12">
        <f t="shared" si="7"/>
        <v>18</v>
      </c>
      <c r="B24" s="8">
        <f t="shared" si="8"/>
        <v>46040</v>
      </c>
      <c r="C24" s="8">
        <f t="shared" si="9"/>
        <v>46040</v>
      </c>
      <c r="D24" s="9">
        <v>0.29166666666666669</v>
      </c>
      <c r="E24" s="8">
        <f t="shared" si="16"/>
        <v>46041</v>
      </c>
      <c r="F24" s="9">
        <v>0.29166666666666669</v>
      </c>
      <c r="G24" s="10">
        <f t="shared" si="11"/>
        <v>1</v>
      </c>
      <c r="H24" s="11">
        <f t="shared" si="4"/>
        <v>9385200.4199999999</v>
      </c>
      <c r="I24" s="11">
        <v>9388765.75</v>
      </c>
      <c r="J24" s="11">
        <f t="shared" si="12"/>
        <v>3565.3300000000745</v>
      </c>
      <c r="K24" s="27">
        <f t="shared" si="13"/>
        <v>148.55541666666977</v>
      </c>
      <c r="L24" s="28"/>
    </row>
    <row r="25" spans="1:14">
      <c r="A25" s="12">
        <f t="shared" si="7"/>
        <v>19</v>
      </c>
      <c r="B25" s="8">
        <f t="shared" si="8"/>
        <v>46041</v>
      </c>
      <c r="C25" s="8">
        <f t="shared" si="9"/>
        <v>46041</v>
      </c>
      <c r="D25" s="9">
        <v>0.29166666666666669</v>
      </c>
      <c r="E25" s="8">
        <f t="shared" si="16"/>
        <v>46042</v>
      </c>
      <c r="F25" s="9">
        <v>0.29166666666666669</v>
      </c>
      <c r="G25" s="10">
        <f t="shared" si="11"/>
        <v>1</v>
      </c>
      <c r="H25" s="11">
        <f t="shared" si="4"/>
        <v>9388765.75</v>
      </c>
      <c r="I25" s="11">
        <v>9391717.6600000001</v>
      </c>
      <c r="J25" s="11">
        <f t="shared" si="12"/>
        <v>2951.910000000149</v>
      </c>
      <c r="K25" s="27">
        <f t="shared" si="13"/>
        <v>122.99625000000621</v>
      </c>
      <c r="L25" s="28"/>
    </row>
    <row r="26" spans="1:14">
      <c r="A26" s="12">
        <f t="shared" si="7"/>
        <v>20</v>
      </c>
      <c r="B26" s="8">
        <f t="shared" si="8"/>
        <v>46042</v>
      </c>
      <c r="C26" s="8">
        <f t="shared" si="9"/>
        <v>46042</v>
      </c>
      <c r="D26" s="9">
        <v>0.29166666666666669</v>
      </c>
      <c r="E26" s="8">
        <f t="shared" si="16"/>
        <v>46043</v>
      </c>
      <c r="F26" s="9">
        <v>0.29166666666666669</v>
      </c>
      <c r="G26" s="10">
        <f t="shared" si="11"/>
        <v>1</v>
      </c>
      <c r="H26" s="11">
        <f t="shared" si="4"/>
        <v>9391717.6600000001</v>
      </c>
      <c r="I26" s="11">
        <v>9393883.0500000007</v>
      </c>
      <c r="J26" s="11">
        <f t="shared" si="12"/>
        <v>2165.390000000596</v>
      </c>
      <c r="K26" s="27">
        <f t="shared" si="13"/>
        <v>90.224583333358169</v>
      </c>
      <c r="L26" s="28"/>
    </row>
    <row r="27" spans="1:14">
      <c r="A27" s="12">
        <f t="shared" si="7"/>
        <v>21</v>
      </c>
      <c r="B27" s="8">
        <f t="shared" si="8"/>
        <v>46043</v>
      </c>
      <c r="C27" s="8">
        <f t="shared" si="9"/>
        <v>46043</v>
      </c>
      <c r="D27" s="9">
        <v>0.29166666666666669</v>
      </c>
      <c r="E27" s="8">
        <f t="shared" si="16"/>
        <v>46044</v>
      </c>
      <c r="F27" s="9">
        <v>0.29166666666666669</v>
      </c>
      <c r="G27" s="10">
        <f t="shared" si="11"/>
        <v>1</v>
      </c>
      <c r="H27" s="11">
        <f t="shared" si="4"/>
        <v>9393883.0500000007</v>
      </c>
      <c r="I27" s="11">
        <v>9396785.6699999999</v>
      </c>
      <c r="J27" s="11">
        <f t="shared" si="12"/>
        <v>2902.6199999991804</v>
      </c>
      <c r="K27" s="27">
        <f t="shared" si="13"/>
        <v>120.94249999996585</v>
      </c>
      <c r="L27" s="28"/>
    </row>
    <row r="28" spans="1:14">
      <c r="A28" s="12">
        <f t="shared" si="7"/>
        <v>22</v>
      </c>
      <c r="B28" s="8">
        <f t="shared" si="8"/>
        <v>46044</v>
      </c>
      <c r="C28" s="8">
        <f t="shared" si="9"/>
        <v>46044</v>
      </c>
      <c r="D28" s="9">
        <v>0.29166666666666669</v>
      </c>
      <c r="E28" s="8">
        <f t="shared" si="16"/>
        <v>46045</v>
      </c>
      <c r="F28" s="9">
        <v>0.29166666666666669</v>
      </c>
      <c r="G28" s="10">
        <f t="shared" si="11"/>
        <v>1</v>
      </c>
      <c r="H28" s="11">
        <f t="shared" si="4"/>
        <v>9396785.6699999999</v>
      </c>
      <c r="I28" s="11">
        <v>9399863.0299999993</v>
      </c>
      <c r="J28" s="11">
        <f t="shared" si="12"/>
        <v>3077.359999999404</v>
      </c>
      <c r="K28" s="27">
        <f t="shared" si="13"/>
        <v>128.22333333330849</v>
      </c>
      <c r="L28" s="28"/>
    </row>
    <row r="29" spans="1:14">
      <c r="A29" s="12">
        <f t="shared" si="7"/>
        <v>23</v>
      </c>
      <c r="B29" s="8">
        <f t="shared" si="8"/>
        <v>46045</v>
      </c>
      <c r="C29" s="8">
        <f t="shared" si="9"/>
        <v>46045</v>
      </c>
      <c r="D29" s="9">
        <v>0.29166666666666669</v>
      </c>
      <c r="E29" s="8">
        <f t="shared" si="16"/>
        <v>46046</v>
      </c>
      <c r="F29" s="9">
        <v>0.29166666666666669</v>
      </c>
      <c r="G29" s="10">
        <f t="shared" si="11"/>
        <v>1</v>
      </c>
      <c r="H29" s="11">
        <f t="shared" si="4"/>
        <v>9399863.0299999993</v>
      </c>
      <c r="I29" s="11">
        <v>9405423.1199999992</v>
      </c>
      <c r="J29" s="11">
        <f t="shared" si="12"/>
        <v>5560.089999999851</v>
      </c>
      <c r="K29" s="27">
        <f t="shared" si="13"/>
        <v>231.67041666666046</v>
      </c>
      <c r="L29" s="28"/>
    </row>
    <row r="30" spans="1:14">
      <c r="A30" s="12">
        <f t="shared" si="7"/>
        <v>24</v>
      </c>
      <c r="B30" s="8">
        <f t="shared" si="8"/>
        <v>46046</v>
      </c>
      <c r="C30" s="8">
        <f t="shared" si="9"/>
        <v>46046</v>
      </c>
      <c r="D30" s="9">
        <v>0.29166666666666669</v>
      </c>
      <c r="E30" s="8">
        <f t="shared" si="16"/>
        <v>46047</v>
      </c>
      <c r="F30" s="9">
        <v>0.29166666666666669</v>
      </c>
      <c r="G30" s="10">
        <f t="shared" si="11"/>
        <v>1</v>
      </c>
      <c r="H30" s="11">
        <f t="shared" si="4"/>
        <v>9405423.1199999992</v>
      </c>
      <c r="I30" s="11">
        <v>9405616.9299999997</v>
      </c>
      <c r="J30" s="11">
        <f t="shared" si="12"/>
        <v>193.81000000052154</v>
      </c>
      <c r="K30" s="27">
        <f t="shared" si="13"/>
        <v>8.0754166666883975</v>
      </c>
      <c r="L30" s="28"/>
    </row>
    <row r="31" spans="1:14">
      <c r="A31" s="12">
        <f t="shared" si="7"/>
        <v>25</v>
      </c>
      <c r="B31" s="8">
        <f t="shared" si="8"/>
        <v>46047</v>
      </c>
      <c r="C31" s="8">
        <f t="shared" ref="C31:C36" si="17">B31</f>
        <v>46047</v>
      </c>
      <c r="D31" s="9">
        <v>0.29166666666666669</v>
      </c>
      <c r="E31" s="8">
        <f t="shared" si="16"/>
        <v>46048</v>
      </c>
      <c r="F31" s="9">
        <v>0.29166666666666669</v>
      </c>
      <c r="G31" s="10">
        <f t="shared" ref="G31:G36" si="18">IFERROR(((E31-C31)+(F31-D31)),"")</f>
        <v>1</v>
      </c>
      <c r="H31" s="11">
        <f t="shared" si="4"/>
        <v>9405616.9299999997</v>
      </c>
      <c r="I31" s="11">
        <v>9406007.5099999998</v>
      </c>
      <c r="J31" s="11">
        <f t="shared" ref="J31:J36" si="19">I31-H31</f>
        <v>390.58000000007451</v>
      </c>
      <c r="K31" s="27">
        <f t="shared" ref="K31:K36" si="20">J31/24</f>
        <v>16.274166666669771</v>
      </c>
      <c r="L31" s="28"/>
    </row>
    <row r="32" spans="1:14">
      <c r="A32" s="12">
        <f t="shared" si="7"/>
        <v>26</v>
      </c>
      <c r="B32" s="8">
        <f t="shared" si="8"/>
        <v>46048</v>
      </c>
      <c r="C32" s="8">
        <f t="shared" si="17"/>
        <v>46048</v>
      </c>
      <c r="D32" s="9">
        <v>0.29166666666666669</v>
      </c>
      <c r="E32" s="8">
        <f t="shared" si="16"/>
        <v>46049</v>
      </c>
      <c r="F32" s="9">
        <v>0.29166666666666669</v>
      </c>
      <c r="G32" s="10">
        <f t="shared" si="18"/>
        <v>1</v>
      </c>
      <c r="H32" s="11">
        <f t="shared" si="4"/>
        <v>9406007.5099999998</v>
      </c>
      <c r="I32" s="11">
        <v>9407499.1199999992</v>
      </c>
      <c r="J32" s="11">
        <f t="shared" si="19"/>
        <v>1491.609999999404</v>
      </c>
      <c r="K32" s="27">
        <f t="shared" si="20"/>
        <v>62.150416666641831</v>
      </c>
      <c r="L32" s="28"/>
    </row>
    <row r="33" spans="1:12">
      <c r="A33" s="12">
        <f t="shared" si="7"/>
        <v>27</v>
      </c>
      <c r="B33" s="8">
        <f t="shared" si="8"/>
        <v>46049</v>
      </c>
      <c r="C33" s="8">
        <f t="shared" si="17"/>
        <v>46049</v>
      </c>
      <c r="D33" s="9">
        <v>0.29166666666666669</v>
      </c>
      <c r="E33" s="8">
        <f t="shared" si="16"/>
        <v>46050</v>
      </c>
      <c r="F33" s="9">
        <v>0.29166666666666669</v>
      </c>
      <c r="G33" s="10">
        <f t="shared" si="18"/>
        <v>1</v>
      </c>
      <c r="H33" s="11">
        <f t="shared" si="4"/>
        <v>9407499.1199999992</v>
      </c>
      <c r="I33" s="11">
        <v>9409800.3000000007</v>
      </c>
      <c r="J33" s="11">
        <f t="shared" si="19"/>
        <v>2301.1800000015646</v>
      </c>
      <c r="K33" s="27">
        <f t="shared" si="20"/>
        <v>95.882500000065193</v>
      </c>
      <c r="L33" s="28"/>
    </row>
    <row r="34" spans="1:12">
      <c r="A34" s="12">
        <f t="shared" si="7"/>
        <v>28</v>
      </c>
      <c r="B34" s="8">
        <f t="shared" si="8"/>
        <v>46050</v>
      </c>
      <c r="C34" s="8">
        <f t="shared" si="17"/>
        <v>46050</v>
      </c>
      <c r="D34" s="9">
        <v>0.29166666666666669</v>
      </c>
      <c r="E34" s="8">
        <f t="shared" si="16"/>
        <v>46051</v>
      </c>
      <c r="F34" s="9">
        <v>0.29166666666666669</v>
      </c>
      <c r="G34" s="10">
        <f t="shared" si="18"/>
        <v>1</v>
      </c>
      <c r="H34" s="11">
        <f t="shared" si="4"/>
        <v>9409800.3000000007</v>
      </c>
      <c r="I34" s="11">
        <v>9412616.3399999999</v>
      </c>
      <c r="J34" s="11">
        <f t="shared" si="19"/>
        <v>2816.0399999991059</v>
      </c>
      <c r="K34" s="27">
        <f t="shared" si="20"/>
        <v>117.33499999996275</v>
      </c>
      <c r="L34" s="28"/>
    </row>
    <row r="35" spans="1:12">
      <c r="A35" s="12">
        <f t="shared" si="7"/>
        <v>29</v>
      </c>
      <c r="B35" s="8">
        <f t="shared" si="8"/>
        <v>46051</v>
      </c>
      <c r="C35" s="8">
        <f t="shared" si="17"/>
        <v>46051</v>
      </c>
      <c r="D35" s="9">
        <v>0.29166666666666669</v>
      </c>
      <c r="E35" s="8">
        <f t="shared" si="16"/>
        <v>46052</v>
      </c>
      <c r="F35" s="9">
        <v>0.29166666666666669</v>
      </c>
      <c r="G35" s="10">
        <f t="shared" si="18"/>
        <v>1</v>
      </c>
      <c r="H35" s="11">
        <f t="shared" si="4"/>
        <v>9412616.3399999999</v>
      </c>
      <c r="I35" s="11">
        <v>9416577.3000000007</v>
      </c>
      <c r="J35" s="11">
        <f t="shared" si="19"/>
        <v>3960.9600000008941</v>
      </c>
      <c r="K35" s="27">
        <f t="shared" si="20"/>
        <v>165.04000000003725</v>
      </c>
      <c r="L35" s="28"/>
    </row>
    <row r="36" spans="1:12">
      <c r="A36" s="12">
        <f t="shared" si="7"/>
        <v>30</v>
      </c>
      <c r="B36" s="8">
        <f t="shared" si="8"/>
        <v>46052</v>
      </c>
      <c r="C36" s="8">
        <f t="shared" si="17"/>
        <v>46052</v>
      </c>
      <c r="D36" s="9">
        <v>0.29166666666666669</v>
      </c>
      <c r="E36" s="8">
        <f t="shared" si="16"/>
        <v>46053</v>
      </c>
      <c r="F36" s="9">
        <v>0.29166666666666669</v>
      </c>
      <c r="G36" s="10">
        <f t="shared" si="18"/>
        <v>1</v>
      </c>
      <c r="H36" s="11">
        <f t="shared" si="4"/>
        <v>9416577.3000000007</v>
      </c>
      <c r="I36" s="11">
        <v>9419650.1799999997</v>
      </c>
      <c r="J36" s="11">
        <f t="shared" si="19"/>
        <v>3072.8799999989569</v>
      </c>
      <c r="K36" s="27">
        <f t="shared" si="20"/>
        <v>128.0366666666232</v>
      </c>
      <c r="L36" s="28"/>
    </row>
    <row r="37" spans="1:12">
      <c r="A37" s="12">
        <f t="shared" si="7"/>
        <v>31</v>
      </c>
      <c r="B37" s="8">
        <f t="shared" si="8"/>
        <v>46053</v>
      </c>
      <c r="C37" s="8">
        <f t="shared" ref="C37" si="21">B37</f>
        <v>46053</v>
      </c>
      <c r="D37" s="9">
        <v>0.29166666666666669</v>
      </c>
      <c r="E37" s="8">
        <f t="shared" si="16"/>
        <v>46054</v>
      </c>
      <c r="F37" s="9">
        <v>0.29166666666666669</v>
      </c>
      <c r="G37" s="10">
        <f t="shared" ref="G37" si="22">IFERROR(((E37-C37)+(F37-D37)),"")</f>
        <v>1</v>
      </c>
      <c r="H37" s="11">
        <f t="shared" si="4"/>
        <v>9419650.1799999997</v>
      </c>
      <c r="I37" s="11">
        <v>9422043.7200000007</v>
      </c>
      <c r="J37" s="11">
        <f t="shared" ref="J37" si="23">I37-H37</f>
        <v>2393.5400000009686</v>
      </c>
      <c r="K37" s="27">
        <f t="shared" ref="K37" si="24">J37/24</f>
        <v>99.730833333373695</v>
      </c>
      <c r="L37" s="28"/>
    </row>
    <row r="38" spans="1:12" ht="15.75" thickBot="1">
      <c r="A38" s="13"/>
      <c r="B38" s="14"/>
      <c r="C38" s="14"/>
      <c r="D38" s="305"/>
      <c r="E38" s="14"/>
      <c r="F38" s="305"/>
      <c r="G38" s="306"/>
      <c r="H38" s="16"/>
      <c r="I38" s="16"/>
      <c r="J38" s="16"/>
      <c r="K38" s="30"/>
      <c r="L38" s="9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63302.240000000224</v>
      </c>
      <c r="K39" s="32">
        <f>AVERAGE(K7:K37)</f>
        <v>85.083655913978802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3.2724483043838002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5" width="9.140625" style="1"/>
    <col min="6" max="6" width="10.42578125" style="1" customWidth="1"/>
    <col min="7" max="7" width="11.85546875" style="1" customWidth="1"/>
    <col min="8" max="8" width="13.285156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180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214.27083333333334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</f>
        <v>46023</v>
      </c>
      <c r="F7" s="9">
        <v>0.91666666666666696</v>
      </c>
      <c r="G7" s="10">
        <f>IFERROR(((E7-C7)+(F7-D7)),"")</f>
        <v>0.625</v>
      </c>
      <c r="H7" s="11">
        <v>5288881.3</v>
      </c>
      <c r="I7" s="11">
        <v>5288881.3</v>
      </c>
      <c r="J7" s="11">
        <f t="shared" ref="J7:J35" si="0">I7-H7</f>
        <v>0</v>
      </c>
      <c r="K7" s="27">
        <f t="shared" ref="K7:K35" si="1">J7/24</f>
        <v>0</v>
      </c>
      <c r="L7" s="631" t="s">
        <v>161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0.29166666666666702</v>
      </c>
      <c r="E8" s="8">
        <f>C8</f>
        <v>46024</v>
      </c>
      <c r="F8" s="9">
        <v>0.95833333333333304</v>
      </c>
      <c r="G8" s="10">
        <f>IFERROR(((E8-C8)+(F8-D8)),"")</f>
        <v>0.66666666666666607</v>
      </c>
      <c r="H8" s="11">
        <f t="shared" ref="H8:H30" si="2">I7</f>
        <v>5288881.3</v>
      </c>
      <c r="I8" s="11">
        <v>5288881.3</v>
      </c>
      <c r="J8" s="11">
        <f t="shared" si="0"/>
        <v>0</v>
      </c>
      <c r="K8" s="27">
        <f t="shared" si="1"/>
        <v>0</v>
      </c>
      <c r="L8" s="633" t="s">
        <v>161</v>
      </c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0.29166666666666702</v>
      </c>
      <c r="E9" s="8">
        <f t="shared" ref="E9" si="5">C9</f>
        <v>46025</v>
      </c>
      <c r="F9" s="9">
        <v>0.79166666666666696</v>
      </c>
      <c r="G9" s="10">
        <f t="shared" ref="G9:G34" si="6">IFERROR(((E9-C9)+(F9-D9)),"")</f>
        <v>0.49999999999999994</v>
      </c>
      <c r="H9" s="11">
        <f t="shared" si="2"/>
        <v>5288881.3</v>
      </c>
      <c r="I9" s="11">
        <v>5288881.3</v>
      </c>
      <c r="J9" s="11">
        <f t="shared" ref="J9" si="7">I9-H9</f>
        <v>0</v>
      </c>
      <c r="K9" s="27">
        <f t="shared" ref="K9" si="8">J9/24</f>
        <v>0</v>
      </c>
      <c r="L9" s="633" t="s">
        <v>161</v>
      </c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0.29166666666666702</v>
      </c>
      <c r="E10" s="8">
        <f t="shared" ref="E10" si="9">C10</f>
        <v>46026</v>
      </c>
      <c r="F10" s="9">
        <v>0.92708333333333304</v>
      </c>
      <c r="G10" s="10">
        <f t="shared" si="6"/>
        <v>0.63541666666666607</v>
      </c>
      <c r="H10" s="11">
        <f t="shared" si="2"/>
        <v>5288881.3</v>
      </c>
      <c r="I10" s="11">
        <v>5288881.3</v>
      </c>
      <c r="J10" s="11">
        <f t="shared" ref="J10" si="10">I10-H10</f>
        <v>0</v>
      </c>
      <c r="K10" s="27">
        <f t="shared" ref="K10" si="11">J10/24</f>
        <v>0</v>
      </c>
      <c r="L10" s="633" t="s">
        <v>161</v>
      </c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</v>
      </c>
      <c r="E11" s="8">
        <f>C11+1</f>
        <v>46028</v>
      </c>
      <c r="F11" s="9">
        <v>0</v>
      </c>
      <c r="G11" s="10">
        <f t="shared" si="6"/>
        <v>1</v>
      </c>
      <c r="H11" s="11">
        <f t="shared" si="2"/>
        <v>5288881.3</v>
      </c>
      <c r="I11" s="11">
        <v>5291463.5</v>
      </c>
      <c r="J11" s="11">
        <f t="shared" ref="J11" si="12">I11-H11</f>
        <v>2582.2000000001863</v>
      </c>
      <c r="K11" s="27">
        <f t="shared" ref="K11" si="13">J11/24</f>
        <v>107.59166666667443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0.29166666666666702</v>
      </c>
      <c r="E12" s="8">
        <f t="shared" ref="E12:E36" si="14">C12+1</f>
        <v>46029</v>
      </c>
      <c r="F12" s="9">
        <v>0</v>
      </c>
      <c r="G12" s="10">
        <f t="shared" ref="G12" si="15">IFERROR(((E12-C12)+(F12-D12)),"")</f>
        <v>0.70833333333333304</v>
      </c>
      <c r="H12" s="11">
        <f t="shared" si="2"/>
        <v>5291463.5</v>
      </c>
      <c r="I12" s="11">
        <v>5293994</v>
      </c>
      <c r="J12" s="11">
        <f t="shared" ref="J12" si="16">I12-H12</f>
        <v>2530.5</v>
      </c>
      <c r="K12" s="27">
        <f t="shared" ref="K12" si="17">J12/24</f>
        <v>105.4375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0.29166666666666702</v>
      </c>
      <c r="E13" s="8">
        <f t="shared" si="14"/>
        <v>46030</v>
      </c>
      <c r="F13" s="9">
        <v>0</v>
      </c>
      <c r="G13" s="10">
        <f t="shared" ref="G13" si="18">IFERROR(((E13-C13)+(F13-D13)),"")</f>
        <v>0.70833333333333304</v>
      </c>
      <c r="H13" s="11">
        <f t="shared" si="2"/>
        <v>5293994</v>
      </c>
      <c r="I13" s="11">
        <v>5296553.4000000004</v>
      </c>
      <c r="J13" s="11">
        <f t="shared" ref="J13" si="19">I13-H13</f>
        <v>2559.4000000003725</v>
      </c>
      <c r="K13" s="27">
        <f t="shared" ref="K13" si="20">J13/24</f>
        <v>106.64166666668218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0.29166666666666702</v>
      </c>
      <c r="E14" s="8">
        <f t="shared" si="14"/>
        <v>46031</v>
      </c>
      <c r="F14" s="9">
        <v>0</v>
      </c>
      <c r="G14" s="10">
        <f t="shared" si="6"/>
        <v>0.70833333333333304</v>
      </c>
      <c r="H14" s="11">
        <f t="shared" si="2"/>
        <v>5296553.4000000004</v>
      </c>
      <c r="I14" s="11">
        <v>5299110.8</v>
      </c>
      <c r="J14" s="11">
        <f t="shared" ref="J14" si="21">I14-H14</f>
        <v>2557.3999999994412</v>
      </c>
      <c r="K14" s="27">
        <f t="shared" ref="K14" si="22">J14/24</f>
        <v>106.55833333331005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0.29166666666666702</v>
      </c>
      <c r="E15" s="8">
        <f t="shared" si="14"/>
        <v>46032</v>
      </c>
      <c r="F15" s="9">
        <v>0</v>
      </c>
      <c r="G15" s="10">
        <f t="shared" ref="G15" si="23">IFERROR(((E15-C15)+(F15-D15)),"")</f>
        <v>0.70833333333333304</v>
      </c>
      <c r="H15" s="11">
        <f t="shared" si="2"/>
        <v>5299110.8</v>
      </c>
      <c r="I15" s="11">
        <v>5301656.3</v>
      </c>
      <c r="J15" s="11">
        <f t="shared" ref="J15" si="24">I15-H15</f>
        <v>2545.5</v>
      </c>
      <c r="K15" s="27">
        <f t="shared" ref="K15" si="25">J15/24</f>
        <v>106.0625</v>
      </c>
      <c r="L15" s="28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0.29166666666666702</v>
      </c>
      <c r="E16" s="8">
        <f t="shared" si="14"/>
        <v>46033</v>
      </c>
      <c r="F16" s="9">
        <v>0</v>
      </c>
      <c r="G16" s="10">
        <f t="shared" ref="G16:G23" si="26">IFERROR(((E16-C16)+(F16-D16)),"")</f>
        <v>0.70833333333333304</v>
      </c>
      <c r="H16" s="11">
        <f t="shared" si="2"/>
        <v>5301656.3</v>
      </c>
      <c r="I16" s="11">
        <v>5304163.0999999996</v>
      </c>
      <c r="J16" s="11">
        <f t="shared" ref="J16" si="27">I16-H16</f>
        <v>2506.7999999998137</v>
      </c>
      <c r="K16" s="27">
        <f t="shared" ref="K16" si="28">J16/24</f>
        <v>104.44999999999224</v>
      </c>
      <c r="L16" s="28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0.29166666666666702</v>
      </c>
      <c r="E17" s="8">
        <f t="shared" si="14"/>
        <v>46034</v>
      </c>
      <c r="F17" s="9">
        <v>0</v>
      </c>
      <c r="G17" s="10">
        <f t="shared" si="26"/>
        <v>0.70833333333333304</v>
      </c>
      <c r="H17" s="11">
        <f t="shared" si="2"/>
        <v>5304163.0999999996</v>
      </c>
      <c r="I17" s="11">
        <v>5304163.0999999996</v>
      </c>
      <c r="J17" s="11">
        <f t="shared" ref="J17" si="29">I17-H17</f>
        <v>0</v>
      </c>
      <c r="K17" s="27">
        <f t="shared" ref="K17" si="30">J17/24</f>
        <v>0</v>
      </c>
      <c r="L17" s="697" t="s">
        <v>161</v>
      </c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0.29166666666666702</v>
      </c>
      <c r="E18" s="8">
        <f t="shared" si="14"/>
        <v>46035</v>
      </c>
      <c r="F18" s="9">
        <v>0</v>
      </c>
      <c r="G18" s="10">
        <f t="shared" si="26"/>
        <v>0.70833333333333304</v>
      </c>
      <c r="H18" s="11">
        <f t="shared" si="2"/>
        <v>5304163.0999999996</v>
      </c>
      <c r="I18" s="11">
        <v>5306700.5</v>
      </c>
      <c r="J18" s="11">
        <f t="shared" ref="J18" si="31">I18-H18</f>
        <v>2537.4000000003725</v>
      </c>
      <c r="K18" s="27">
        <f t="shared" ref="K18" si="32">J18/24</f>
        <v>105.72500000001553</v>
      </c>
      <c r="L18" s="28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0.29166666666666702</v>
      </c>
      <c r="E19" s="8">
        <f t="shared" si="14"/>
        <v>46036</v>
      </c>
      <c r="F19" s="9">
        <v>0</v>
      </c>
      <c r="G19" s="10">
        <f t="shared" si="26"/>
        <v>0.70833333333333304</v>
      </c>
      <c r="H19" s="11">
        <f t="shared" si="2"/>
        <v>5306700.5</v>
      </c>
      <c r="I19" s="11">
        <v>5309202.7</v>
      </c>
      <c r="J19" s="11">
        <f t="shared" ref="J19" si="33">I19-H19</f>
        <v>2502.2000000001863</v>
      </c>
      <c r="K19" s="27">
        <f t="shared" ref="K19" si="34">J19/24</f>
        <v>104.2583333333411</v>
      </c>
      <c r="L19" s="28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0.29166666666666702</v>
      </c>
      <c r="E20" s="8">
        <f t="shared" si="14"/>
        <v>46037</v>
      </c>
      <c r="F20" s="9">
        <v>0</v>
      </c>
      <c r="G20" s="10">
        <f t="shared" si="26"/>
        <v>0.70833333333333304</v>
      </c>
      <c r="H20" s="11">
        <f t="shared" si="2"/>
        <v>5309202.7</v>
      </c>
      <c r="I20" s="11">
        <v>5311709.8</v>
      </c>
      <c r="J20" s="11">
        <f t="shared" ref="J20:J22" si="35">I20-H20</f>
        <v>2507.0999999996275</v>
      </c>
      <c r="K20" s="27">
        <f t="shared" ref="K20:K22" si="36">J20/24</f>
        <v>104.46249999998447</v>
      </c>
      <c r="L20" s="28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0.29166666666666702</v>
      </c>
      <c r="E21" s="8">
        <f t="shared" si="14"/>
        <v>46038</v>
      </c>
      <c r="F21" s="9">
        <v>0</v>
      </c>
      <c r="G21" s="10">
        <f t="shared" si="26"/>
        <v>0.70833333333333304</v>
      </c>
      <c r="H21" s="11">
        <f t="shared" si="2"/>
        <v>5311709.8</v>
      </c>
      <c r="I21" s="11">
        <v>5314229.4000000004</v>
      </c>
      <c r="J21" s="11">
        <f t="shared" ref="J21" si="37">I21-H21</f>
        <v>2519.6000000005588</v>
      </c>
      <c r="K21" s="27">
        <f t="shared" ref="K21" si="38">J21/24</f>
        <v>104.98333333335661</v>
      </c>
      <c r="L21" s="28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0.29166666666666702</v>
      </c>
      <c r="E22" s="8">
        <f t="shared" si="14"/>
        <v>46039</v>
      </c>
      <c r="F22" s="9">
        <v>0</v>
      </c>
      <c r="G22" s="10">
        <f t="shared" si="26"/>
        <v>0.70833333333333304</v>
      </c>
      <c r="H22" s="11">
        <f t="shared" si="2"/>
        <v>5314229.4000000004</v>
      </c>
      <c r="I22" s="11">
        <v>5316356.8</v>
      </c>
      <c r="J22" s="11">
        <f t="shared" si="35"/>
        <v>2127.3999999994412</v>
      </c>
      <c r="K22" s="27">
        <f t="shared" si="36"/>
        <v>88.641666666643388</v>
      </c>
      <c r="L22" s="28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0.29166666666666702</v>
      </c>
      <c r="E23" s="8">
        <f t="shared" si="14"/>
        <v>46040</v>
      </c>
      <c r="F23" s="9">
        <v>0</v>
      </c>
      <c r="G23" s="10">
        <f t="shared" si="26"/>
        <v>0.70833333333333304</v>
      </c>
      <c r="H23" s="11">
        <f t="shared" si="2"/>
        <v>5316356.8</v>
      </c>
      <c r="I23" s="11">
        <v>5316867.5</v>
      </c>
      <c r="J23" s="11">
        <f t="shared" ref="J23" si="39">I23-H23</f>
        <v>510.70000000018626</v>
      </c>
      <c r="K23" s="27">
        <f t="shared" ref="K23" si="40">J23/24</f>
        <v>21.279166666674428</v>
      </c>
      <c r="L23" s="28"/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0.29166666666666702</v>
      </c>
      <c r="E24" s="8">
        <f t="shared" si="14"/>
        <v>46041</v>
      </c>
      <c r="F24" s="9">
        <v>0</v>
      </c>
      <c r="G24" s="10">
        <f t="shared" si="6"/>
        <v>0.70833333333333304</v>
      </c>
      <c r="H24" s="11">
        <f t="shared" si="2"/>
        <v>5316867.5</v>
      </c>
      <c r="I24" s="11">
        <v>5317160.5999999996</v>
      </c>
      <c r="J24" s="11">
        <f t="shared" ref="J24" si="41">I24-H24</f>
        <v>293.09999999962747</v>
      </c>
      <c r="K24" s="27">
        <f t="shared" ref="K24" si="42">J24/24</f>
        <v>12.212499999984479</v>
      </c>
      <c r="L24" s="28"/>
    </row>
    <row r="25" spans="1:14">
      <c r="A25" s="12">
        <f t="shared" ref="A25:B34" si="43">A24+1</f>
        <v>19</v>
      </c>
      <c r="B25" s="8">
        <f>B24+1</f>
        <v>46041</v>
      </c>
      <c r="C25" s="8">
        <f t="shared" si="4"/>
        <v>46041</v>
      </c>
      <c r="D25" s="9">
        <v>0.29166666666666702</v>
      </c>
      <c r="E25" s="8">
        <f t="shared" si="14"/>
        <v>46042</v>
      </c>
      <c r="F25" s="9">
        <v>0</v>
      </c>
      <c r="G25" s="10">
        <f t="shared" si="6"/>
        <v>0.70833333333333304</v>
      </c>
      <c r="H25" s="11">
        <f t="shared" si="2"/>
        <v>5317160.5999999996</v>
      </c>
      <c r="I25" s="11">
        <v>5319700.2</v>
      </c>
      <c r="J25" s="11">
        <f t="shared" ref="J25" si="44">I25-H25</f>
        <v>2539.6000000005588</v>
      </c>
      <c r="K25" s="27">
        <f t="shared" ref="K25" si="45">J25/24</f>
        <v>105.81666666668995</v>
      </c>
      <c r="L25" s="28"/>
    </row>
    <row r="26" spans="1:14">
      <c r="A26" s="12">
        <f t="shared" si="43"/>
        <v>20</v>
      </c>
      <c r="B26" s="8">
        <f>B25+1</f>
        <v>46042</v>
      </c>
      <c r="C26" s="8">
        <f t="shared" si="4"/>
        <v>46042</v>
      </c>
      <c r="D26" s="9">
        <v>0.29166666666666702</v>
      </c>
      <c r="E26" s="8">
        <f t="shared" si="14"/>
        <v>46043</v>
      </c>
      <c r="F26" s="9">
        <v>0</v>
      </c>
      <c r="G26" s="10">
        <f t="shared" ref="G26" si="46">IFERROR(((E26-C26)+(F26-D26)),"")</f>
        <v>0.70833333333333304</v>
      </c>
      <c r="H26" s="11">
        <f t="shared" si="2"/>
        <v>5319700.2</v>
      </c>
      <c r="I26" s="11">
        <v>5322230.2</v>
      </c>
      <c r="J26" s="11">
        <f t="shared" ref="J26" si="47">I26-H26</f>
        <v>2530</v>
      </c>
      <c r="K26" s="27">
        <f t="shared" ref="K26" si="48">J26/24</f>
        <v>105.41666666666667</v>
      </c>
      <c r="L26" s="28"/>
    </row>
    <row r="27" spans="1:14">
      <c r="A27" s="12">
        <f t="shared" si="43"/>
        <v>21</v>
      </c>
      <c r="B27" s="8">
        <f>B26+1</f>
        <v>46043</v>
      </c>
      <c r="C27" s="8">
        <f t="shared" si="4"/>
        <v>46043</v>
      </c>
      <c r="D27" s="9">
        <v>0.29166666666666702</v>
      </c>
      <c r="E27" s="8">
        <f t="shared" si="14"/>
        <v>46044</v>
      </c>
      <c r="F27" s="9">
        <v>0</v>
      </c>
      <c r="G27" s="10">
        <f t="shared" ref="G27" si="49">IFERROR(((E27-C27)+(F27-D27)),"")</f>
        <v>0.70833333333333304</v>
      </c>
      <c r="H27" s="11">
        <f t="shared" si="2"/>
        <v>5322230.2</v>
      </c>
      <c r="I27" s="11">
        <v>5326082.7</v>
      </c>
      <c r="J27" s="11">
        <f t="shared" ref="J27" si="50">I27-H27</f>
        <v>3852.5</v>
      </c>
      <c r="K27" s="27">
        <f t="shared" ref="K27" si="51">J27/24</f>
        <v>160.52083333333334</v>
      </c>
      <c r="L27" s="28"/>
    </row>
    <row r="28" spans="1:14">
      <c r="A28" s="12">
        <f t="shared" si="43"/>
        <v>22</v>
      </c>
      <c r="B28" s="8">
        <f t="shared" si="43"/>
        <v>46044</v>
      </c>
      <c r="C28" s="8">
        <f t="shared" si="4"/>
        <v>46044</v>
      </c>
      <c r="D28" s="9">
        <v>0.29166666666666702</v>
      </c>
      <c r="E28" s="8">
        <f t="shared" si="14"/>
        <v>46045</v>
      </c>
      <c r="F28" s="9">
        <v>0</v>
      </c>
      <c r="G28" s="10">
        <f t="shared" si="6"/>
        <v>0.70833333333333304</v>
      </c>
      <c r="H28" s="11">
        <f t="shared" si="2"/>
        <v>5326082.7</v>
      </c>
      <c r="I28" s="11">
        <v>5330239.3</v>
      </c>
      <c r="J28" s="11">
        <f t="shared" ref="J28" si="52">I28-H28</f>
        <v>4156.5999999996275</v>
      </c>
      <c r="K28" s="27">
        <f t="shared" ref="K28" si="53">J28/24</f>
        <v>173.19166666665114</v>
      </c>
      <c r="L28" s="28"/>
    </row>
    <row r="29" spans="1:14">
      <c r="A29" s="12">
        <f t="shared" si="43"/>
        <v>23</v>
      </c>
      <c r="B29" s="8">
        <f t="shared" si="43"/>
        <v>46045</v>
      </c>
      <c r="C29" s="8">
        <f t="shared" si="4"/>
        <v>46045</v>
      </c>
      <c r="D29" s="9">
        <v>0.29166666666666702</v>
      </c>
      <c r="E29" s="8">
        <f t="shared" si="14"/>
        <v>46046</v>
      </c>
      <c r="F29" s="9">
        <v>0</v>
      </c>
      <c r="G29" s="10">
        <f t="shared" si="6"/>
        <v>0.70833333333333304</v>
      </c>
      <c r="H29" s="11">
        <f t="shared" si="2"/>
        <v>5330239.3</v>
      </c>
      <c r="I29" s="11">
        <v>5334665</v>
      </c>
      <c r="J29" s="11">
        <f t="shared" ref="J29" si="54">I29-H29</f>
        <v>4425.7000000001863</v>
      </c>
      <c r="K29" s="27">
        <f t="shared" ref="K29" si="55">J29/24</f>
        <v>184.40416666667443</v>
      </c>
      <c r="L29" s="28"/>
    </row>
    <row r="30" spans="1:14">
      <c r="A30" s="12">
        <f t="shared" si="43"/>
        <v>24</v>
      </c>
      <c r="B30" s="8">
        <f t="shared" si="43"/>
        <v>46046</v>
      </c>
      <c r="C30" s="8">
        <f t="shared" si="4"/>
        <v>46046</v>
      </c>
      <c r="D30" s="9">
        <v>0.29166666666666702</v>
      </c>
      <c r="E30" s="8">
        <f t="shared" si="14"/>
        <v>46047</v>
      </c>
      <c r="F30" s="9">
        <v>0</v>
      </c>
      <c r="G30" s="10">
        <f t="shared" si="6"/>
        <v>0.70833333333333304</v>
      </c>
      <c r="H30" s="11">
        <f t="shared" si="2"/>
        <v>5334665</v>
      </c>
      <c r="I30" s="11">
        <v>5334665</v>
      </c>
      <c r="J30" s="11">
        <f t="shared" ref="J30" si="56">I30-H30</f>
        <v>0</v>
      </c>
      <c r="K30" s="27">
        <f t="shared" ref="K30" si="57">J30/24</f>
        <v>0</v>
      </c>
      <c r="L30" s="697" t="s">
        <v>161</v>
      </c>
    </row>
    <row r="31" spans="1:14">
      <c r="A31" s="12">
        <f t="shared" si="43"/>
        <v>25</v>
      </c>
      <c r="B31" s="8">
        <f t="shared" si="43"/>
        <v>46047</v>
      </c>
      <c r="C31" s="8">
        <f t="shared" si="4"/>
        <v>46047</v>
      </c>
      <c r="D31" s="9">
        <v>0.29166666666666702</v>
      </c>
      <c r="E31" s="8">
        <f t="shared" si="14"/>
        <v>46048</v>
      </c>
      <c r="F31" s="9">
        <v>0</v>
      </c>
      <c r="G31" s="10">
        <f t="shared" si="6"/>
        <v>0.70833333333333304</v>
      </c>
      <c r="H31" s="11">
        <f t="shared" ref="H31:H37" si="58">I30</f>
        <v>5334665</v>
      </c>
      <c r="I31" s="11">
        <v>5334665</v>
      </c>
      <c r="J31" s="11">
        <f t="shared" ref="J31" si="59">I31-H31</f>
        <v>0</v>
      </c>
      <c r="K31" s="27">
        <f t="shared" ref="K31" si="60">J31/24</f>
        <v>0</v>
      </c>
      <c r="L31" s="697" t="s">
        <v>161</v>
      </c>
    </row>
    <row r="32" spans="1:14">
      <c r="A32" s="12">
        <f t="shared" si="43"/>
        <v>26</v>
      </c>
      <c r="B32" s="8">
        <f t="shared" si="43"/>
        <v>46048</v>
      </c>
      <c r="C32" s="8">
        <f t="shared" si="4"/>
        <v>46048</v>
      </c>
      <c r="D32" s="9">
        <v>0.29166666666666702</v>
      </c>
      <c r="E32" s="8">
        <f t="shared" si="14"/>
        <v>46049</v>
      </c>
      <c r="F32" s="9">
        <v>0</v>
      </c>
      <c r="G32" s="10">
        <f t="shared" si="6"/>
        <v>0.70833333333333304</v>
      </c>
      <c r="H32" s="11">
        <f t="shared" si="58"/>
        <v>5334665</v>
      </c>
      <c r="I32" s="11">
        <v>5339550.2</v>
      </c>
      <c r="J32" s="11">
        <f t="shared" ref="J32" si="61">I32-H32</f>
        <v>4885.2000000001863</v>
      </c>
      <c r="K32" s="27">
        <f t="shared" ref="K32" si="62">J32/24</f>
        <v>203.55000000000777</v>
      </c>
      <c r="L32" s="28"/>
    </row>
    <row r="33" spans="1:12">
      <c r="A33" s="12">
        <f t="shared" si="43"/>
        <v>27</v>
      </c>
      <c r="B33" s="8">
        <f t="shared" si="43"/>
        <v>46049</v>
      </c>
      <c r="C33" s="8">
        <f t="shared" si="4"/>
        <v>46049</v>
      </c>
      <c r="D33" s="9">
        <v>0.29166666666666702</v>
      </c>
      <c r="E33" s="8">
        <f t="shared" si="14"/>
        <v>46050</v>
      </c>
      <c r="F33" s="9">
        <v>0</v>
      </c>
      <c r="G33" s="10">
        <f t="shared" si="6"/>
        <v>0.70833333333333304</v>
      </c>
      <c r="H33" s="11">
        <f t="shared" si="58"/>
        <v>5339550.2</v>
      </c>
      <c r="I33" s="11">
        <v>5344481.0999999996</v>
      </c>
      <c r="J33" s="11">
        <f t="shared" ref="J33" si="63">I33-H33</f>
        <v>4930.8999999994412</v>
      </c>
      <c r="K33" s="27">
        <f t="shared" ref="K33" si="64">J33/24</f>
        <v>205.45416666664337</v>
      </c>
      <c r="L33" s="28"/>
    </row>
    <row r="34" spans="1:12">
      <c r="A34" s="12">
        <f t="shared" si="43"/>
        <v>28</v>
      </c>
      <c r="B34" s="8">
        <f t="shared" si="43"/>
        <v>46050</v>
      </c>
      <c r="C34" s="8">
        <f t="shared" si="4"/>
        <v>46050</v>
      </c>
      <c r="D34" s="9">
        <v>0.29166666666666702</v>
      </c>
      <c r="E34" s="8">
        <f t="shared" si="14"/>
        <v>46051</v>
      </c>
      <c r="F34" s="9">
        <v>0</v>
      </c>
      <c r="G34" s="10">
        <f t="shared" si="6"/>
        <v>0.70833333333333304</v>
      </c>
      <c r="H34" s="11">
        <f t="shared" si="58"/>
        <v>5344481.0999999996</v>
      </c>
      <c r="I34" s="11">
        <v>5348989.4000000004</v>
      </c>
      <c r="J34" s="11">
        <f t="shared" si="0"/>
        <v>4508.3000000007451</v>
      </c>
      <c r="K34" s="27">
        <f t="shared" si="1"/>
        <v>187.84583333336437</v>
      </c>
      <c r="L34" s="28"/>
    </row>
    <row r="35" spans="1:12">
      <c r="A35" s="12">
        <f t="shared" ref="A35:B35" si="65">A34+1</f>
        <v>29</v>
      </c>
      <c r="B35" s="8">
        <f t="shared" si="65"/>
        <v>46051</v>
      </c>
      <c r="C35" s="8">
        <f t="shared" ref="C35:C36" si="66">B35</f>
        <v>46051</v>
      </c>
      <c r="D35" s="9">
        <v>0.29166666666666702</v>
      </c>
      <c r="E35" s="8">
        <f t="shared" si="14"/>
        <v>46052</v>
      </c>
      <c r="F35" s="9">
        <v>0</v>
      </c>
      <c r="G35" s="10">
        <f t="shared" ref="G35:G36" si="67">IFERROR(((E35-C35)+(F35-D35)),"")</f>
        <v>0.70833333333333304</v>
      </c>
      <c r="H35" s="11">
        <f t="shared" si="58"/>
        <v>5348989.4000000004</v>
      </c>
      <c r="I35" s="11">
        <v>5351887.2</v>
      </c>
      <c r="J35" s="11">
        <f t="shared" si="0"/>
        <v>2897.7999999998137</v>
      </c>
      <c r="K35" s="27">
        <f t="shared" si="1"/>
        <v>120.7416666666589</v>
      </c>
      <c r="L35" s="28"/>
    </row>
    <row r="36" spans="1:12">
      <c r="A36" s="12">
        <f t="shared" ref="A36:B37" si="68">A35+1</f>
        <v>30</v>
      </c>
      <c r="B36" s="8">
        <f t="shared" si="68"/>
        <v>46052</v>
      </c>
      <c r="C36" s="8">
        <f t="shared" si="66"/>
        <v>46052</v>
      </c>
      <c r="D36" s="9">
        <v>0.29166666666666702</v>
      </c>
      <c r="E36" s="8">
        <f t="shared" si="14"/>
        <v>46053</v>
      </c>
      <c r="F36" s="9">
        <v>0</v>
      </c>
      <c r="G36" s="10">
        <f t="shared" si="67"/>
        <v>0.70833333333333304</v>
      </c>
      <c r="H36" s="11">
        <f t="shared" si="58"/>
        <v>5351887.2</v>
      </c>
      <c r="I36" s="11">
        <v>5357029.7</v>
      </c>
      <c r="J36" s="11">
        <f t="shared" ref="J36" si="69">I36-H36</f>
        <v>5142.5</v>
      </c>
      <c r="K36" s="27">
        <f t="shared" ref="K36" si="70">J36/24</f>
        <v>214.27083333333334</v>
      </c>
      <c r="L36" s="28"/>
    </row>
    <row r="37" spans="1:12">
      <c r="A37" s="12">
        <f t="shared" si="68"/>
        <v>31</v>
      </c>
      <c r="B37" s="8">
        <f t="shared" si="68"/>
        <v>46053</v>
      </c>
      <c r="C37" s="8">
        <f t="shared" ref="C37" si="71">B37</f>
        <v>46053</v>
      </c>
      <c r="D37" s="9">
        <v>0.29166666666666702</v>
      </c>
      <c r="E37" s="8">
        <f t="shared" ref="E37" si="72">C37+1</f>
        <v>46054</v>
      </c>
      <c r="F37" s="9">
        <v>0</v>
      </c>
      <c r="G37" s="10">
        <f t="shared" ref="G37" si="73">IFERROR(((E37-C37)+(F37-D37)),"")</f>
        <v>0.70833333333333304</v>
      </c>
      <c r="H37" s="11">
        <f t="shared" si="58"/>
        <v>5357029.7</v>
      </c>
      <c r="I37" s="11">
        <v>5360372</v>
      </c>
      <c r="J37" s="11">
        <f t="shared" ref="J37" si="74">I37-H37</f>
        <v>3342.2999999998137</v>
      </c>
      <c r="K37" s="27">
        <f t="shared" ref="K37" si="75">J37/24</f>
        <v>139.26249999999223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21.843749999999975</v>
      </c>
      <c r="H39" s="20"/>
      <c r="I39" s="20"/>
      <c r="J39" s="32">
        <f>SUM(J7:J38)</f>
        <v>71490.700000000186</v>
      </c>
      <c r="K39" s="32">
        <f>AVERAGE(K7:K38)</f>
        <v>96.089650537634654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0.70463709677419273</v>
      </c>
      <c r="H40" s="24"/>
      <c r="I40" s="24"/>
      <c r="J40" s="24"/>
      <c r="K40" s="24">
        <f>K39/SUMPRODUCT((K7:K38&gt;0)*1)</f>
        <v>4.0037354390681106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0" zoomScaleNormal="80" workbookViewId="0">
      <pane ySplit="6" topLeftCell="A7" activePane="bottomLeft" state="frozen"/>
      <selection pane="bottomLeft" activeCell="K37" sqref="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2.42578125" style="300" customWidth="1"/>
    <col min="10" max="10" width="13.7109375" style="301" customWidth="1"/>
    <col min="11" max="11" width="11.28515625" style="1" customWidth="1"/>
    <col min="12" max="12" width="28.425781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02"/>
      <c r="I1" s="302"/>
      <c r="J1" s="303"/>
      <c r="K1" s="2"/>
      <c r="L1" s="2"/>
    </row>
    <row r="2" spans="1:12">
      <c r="B2" s="2"/>
      <c r="C2" s="3" t="s">
        <v>158</v>
      </c>
      <c r="D2" s="2"/>
      <c r="E2" s="2"/>
      <c r="F2" s="2"/>
      <c r="G2" s="2"/>
      <c r="H2" s="302"/>
      <c r="I2" s="302"/>
      <c r="J2" s="303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02"/>
      <c r="I3" s="302"/>
      <c r="J3" s="303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02"/>
      <c r="I4" s="302"/>
      <c r="J4" s="303" t="s">
        <v>138</v>
      </c>
      <c r="K4" s="26">
        <f>MAX(K7:K38)</f>
        <v>7.0166666666664241</v>
      </c>
      <c r="L4" s="2"/>
    </row>
    <row r="5" spans="1:12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</v>
      </c>
      <c r="E7" s="8">
        <f>C7+1</f>
        <v>46024</v>
      </c>
      <c r="F7" s="9">
        <v>0</v>
      </c>
      <c r="G7" s="10">
        <f>IFERROR(((E7-C7)+(F7-D7)),"")</f>
        <v>1</v>
      </c>
      <c r="H7" s="11">
        <v>71413</v>
      </c>
      <c r="I7" s="11">
        <v>71413</v>
      </c>
      <c r="J7" s="11">
        <f t="shared" ref="J7:J8" si="0">I7-H7</f>
        <v>0</v>
      </c>
      <c r="K7" s="27">
        <f>J7/24</f>
        <v>0</v>
      </c>
      <c r="L7" s="726" t="s">
        <v>161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</v>
      </c>
      <c r="E8" s="8">
        <f>C8+1</f>
        <v>46025</v>
      </c>
      <c r="F8" s="9">
        <v>0</v>
      </c>
      <c r="G8" s="10">
        <f>IFERROR(((E8-C8)+(F8-D8)),"")</f>
        <v>1</v>
      </c>
      <c r="H8" s="11">
        <f t="shared" ref="H8:H22" si="1">I7</f>
        <v>71413</v>
      </c>
      <c r="I8" s="11">
        <v>71413</v>
      </c>
      <c r="J8" s="11">
        <f t="shared" si="0"/>
        <v>0</v>
      </c>
      <c r="K8" s="27">
        <f t="shared" ref="K8:K36" si="2">J8/24</f>
        <v>0</v>
      </c>
      <c r="L8" s="639" t="s">
        <v>161</v>
      </c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</v>
      </c>
      <c r="E9" s="8">
        <f t="shared" ref="E9:E34" si="5">C9+1</f>
        <v>46026</v>
      </c>
      <c r="F9" s="9">
        <v>0</v>
      </c>
      <c r="G9" s="10">
        <f t="shared" ref="G9:G34" si="6">IFERROR(((E9-C9)+(F9-D9)),"")</f>
        <v>1</v>
      </c>
      <c r="H9" s="11">
        <f t="shared" si="1"/>
        <v>71413</v>
      </c>
      <c r="I9" s="11">
        <v>71413</v>
      </c>
      <c r="J9" s="11">
        <f t="shared" ref="J9" si="7">I9-H9</f>
        <v>0</v>
      </c>
      <c r="K9" s="27">
        <f t="shared" ref="K9" si="8">J9/24</f>
        <v>0</v>
      </c>
      <c r="L9" s="639" t="s">
        <v>161</v>
      </c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</v>
      </c>
      <c r="E10" s="8">
        <f t="shared" si="5"/>
        <v>46027</v>
      </c>
      <c r="F10" s="9">
        <v>0</v>
      </c>
      <c r="G10" s="10">
        <f t="shared" si="6"/>
        <v>1</v>
      </c>
      <c r="H10" s="11">
        <f t="shared" si="1"/>
        <v>71413</v>
      </c>
      <c r="I10" s="11">
        <v>71413</v>
      </c>
      <c r="J10" s="11">
        <f t="shared" ref="J10" si="9">I10-H10</f>
        <v>0</v>
      </c>
      <c r="K10" s="27">
        <f t="shared" ref="K10" si="10">J10/24</f>
        <v>0</v>
      </c>
      <c r="L10" s="639" t="s">
        <v>161</v>
      </c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</v>
      </c>
      <c r="E11" s="8">
        <f t="shared" si="5"/>
        <v>46028</v>
      </c>
      <c r="F11" s="9">
        <v>0</v>
      </c>
      <c r="G11" s="10">
        <f t="shared" si="6"/>
        <v>1</v>
      </c>
      <c r="H11" s="11">
        <f t="shared" si="1"/>
        <v>71413</v>
      </c>
      <c r="I11" s="11">
        <v>71495.8</v>
      </c>
      <c r="J11" s="11">
        <f t="shared" ref="J11" si="11">I11-H11</f>
        <v>82.80000000000291</v>
      </c>
      <c r="K11" s="27">
        <f t="shared" si="2"/>
        <v>3.4500000000001214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</v>
      </c>
      <c r="E12" s="8">
        <f t="shared" si="5"/>
        <v>46029</v>
      </c>
      <c r="F12" s="9">
        <v>0</v>
      </c>
      <c r="G12" s="10">
        <f t="shared" si="6"/>
        <v>1</v>
      </c>
      <c r="H12" s="11">
        <f t="shared" si="1"/>
        <v>71495.8</v>
      </c>
      <c r="I12" s="11">
        <v>71599.899999999994</v>
      </c>
      <c r="J12" s="11">
        <f t="shared" ref="J12" si="12">I12-H12</f>
        <v>104.09999999999127</v>
      </c>
      <c r="K12" s="27">
        <f t="shared" ref="K12" si="13">J12/24</f>
        <v>4.3374999999996362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</v>
      </c>
      <c r="E13" s="8">
        <f t="shared" si="5"/>
        <v>46030</v>
      </c>
      <c r="F13" s="9">
        <v>0</v>
      </c>
      <c r="G13" s="10">
        <f t="shared" si="6"/>
        <v>1</v>
      </c>
      <c r="H13" s="11">
        <f t="shared" si="1"/>
        <v>71599.899999999994</v>
      </c>
      <c r="I13" s="11">
        <v>71685.8</v>
      </c>
      <c r="J13" s="11">
        <f t="shared" ref="J13" si="14">I13-H13</f>
        <v>85.900000000008731</v>
      </c>
      <c r="K13" s="27">
        <f t="shared" ref="K13" si="15">J13/24</f>
        <v>3.5791666666670303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</v>
      </c>
      <c r="E14" s="8">
        <f t="shared" si="5"/>
        <v>46031</v>
      </c>
      <c r="F14" s="9">
        <v>0</v>
      </c>
      <c r="G14" s="10">
        <f t="shared" si="6"/>
        <v>1</v>
      </c>
      <c r="H14" s="11">
        <f t="shared" si="1"/>
        <v>71685.8</v>
      </c>
      <c r="I14" s="11">
        <v>71783.5</v>
      </c>
      <c r="J14" s="11">
        <f t="shared" ref="J14" si="16">I14-H14</f>
        <v>97.69999999999709</v>
      </c>
      <c r="K14" s="27">
        <f t="shared" ref="K14" si="17">J14/24</f>
        <v>4.0708333333332121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</v>
      </c>
      <c r="E15" s="8">
        <f t="shared" si="5"/>
        <v>46032</v>
      </c>
      <c r="F15" s="9">
        <v>0</v>
      </c>
      <c r="G15" s="10">
        <f t="shared" si="6"/>
        <v>1</v>
      </c>
      <c r="H15" s="11">
        <f t="shared" si="1"/>
        <v>71783.5</v>
      </c>
      <c r="I15" s="11">
        <v>71879.600000000006</v>
      </c>
      <c r="J15" s="11">
        <f t="shared" ref="J15" si="18">I15-H15</f>
        <v>96.100000000005821</v>
      </c>
      <c r="K15" s="27">
        <f t="shared" ref="K15" si="19">J15/24</f>
        <v>4.0041666666669089</v>
      </c>
      <c r="L15" s="28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</v>
      </c>
      <c r="E16" s="8">
        <f t="shared" si="5"/>
        <v>46033</v>
      </c>
      <c r="F16" s="9">
        <v>0</v>
      </c>
      <c r="G16" s="10">
        <f t="shared" si="6"/>
        <v>1</v>
      </c>
      <c r="H16" s="11">
        <f t="shared" si="1"/>
        <v>71879.600000000006</v>
      </c>
      <c r="I16" s="11">
        <v>71879.600000000006</v>
      </c>
      <c r="J16" s="11">
        <f t="shared" ref="J16" si="20">I16-H16</f>
        <v>0</v>
      </c>
      <c r="K16" s="27">
        <f t="shared" ref="K16" si="21">J16/24</f>
        <v>0</v>
      </c>
      <c r="L16" s="639" t="s">
        <v>161</v>
      </c>
    </row>
    <row r="17" spans="1:12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</v>
      </c>
      <c r="E17" s="8">
        <f t="shared" si="5"/>
        <v>46034</v>
      </c>
      <c r="F17" s="9">
        <v>0</v>
      </c>
      <c r="G17" s="10">
        <f t="shared" si="6"/>
        <v>1</v>
      </c>
      <c r="H17" s="11">
        <f t="shared" si="1"/>
        <v>71879.600000000006</v>
      </c>
      <c r="I17" s="11">
        <v>71879.600000000006</v>
      </c>
      <c r="J17" s="11">
        <f t="shared" ref="J17" si="22">I17-H17</f>
        <v>0</v>
      </c>
      <c r="K17" s="27">
        <f t="shared" ref="K17" si="23">J17/24</f>
        <v>0</v>
      </c>
      <c r="L17" s="639" t="s">
        <v>161</v>
      </c>
    </row>
    <row r="18" spans="1:12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</v>
      </c>
      <c r="E18" s="8">
        <f t="shared" si="5"/>
        <v>46035</v>
      </c>
      <c r="F18" s="9">
        <v>0</v>
      </c>
      <c r="G18" s="10">
        <f t="shared" si="6"/>
        <v>1</v>
      </c>
      <c r="H18" s="11">
        <f t="shared" si="1"/>
        <v>71879.600000000006</v>
      </c>
      <c r="I18" s="11">
        <v>72048</v>
      </c>
      <c r="J18" s="11">
        <f t="shared" ref="J18" si="24">I18-H18</f>
        <v>168.39999999999418</v>
      </c>
      <c r="K18" s="27">
        <f t="shared" ref="K18" si="25">J18/24</f>
        <v>7.0166666666664241</v>
      </c>
      <c r="L18" s="28"/>
    </row>
    <row r="19" spans="1:12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</v>
      </c>
      <c r="E19" s="8">
        <f t="shared" si="5"/>
        <v>46036</v>
      </c>
      <c r="F19" s="9">
        <v>0</v>
      </c>
      <c r="G19" s="10">
        <f t="shared" si="6"/>
        <v>1</v>
      </c>
      <c r="H19" s="11">
        <f t="shared" si="1"/>
        <v>72048</v>
      </c>
      <c r="I19" s="11">
        <v>72146.5</v>
      </c>
      <c r="J19" s="11">
        <f t="shared" ref="J19" si="26">I19-H19</f>
        <v>98.5</v>
      </c>
      <c r="K19" s="27">
        <f t="shared" ref="K19" si="27">J19/24</f>
        <v>4.104166666666667</v>
      </c>
      <c r="L19" s="28"/>
    </row>
    <row r="20" spans="1:12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</v>
      </c>
      <c r="E20" s="8">
        <f t="shared" si="5"/>
        <v>46037</v>
      </c>
      <c r="F20" s="9">
        <v>0</v>
      </c>
      <c r="G20" s="10">
        <f t="shared" si="6"/>
        <v>1</v>
      </c>
      <c r="H20" s="11">
        <f t="shared" si="1"/>
        <v>72146.5</v>
      </c>
      <c r="I20" s="11">
        <v>72242</v>
      </c>
      <c r="J20" s="11">
        <f t="shared" ref="J20" si="28">I20-H20</f>
        <v>95.5</v>
      </c>
      <c r="K20" s="27">
        <f t="shared" si="2"/>
        <v>3.9791666666666665</v>
      </c>
      <c r="L20" s="28"/>
    </row>
    <row r="21" spans="1:12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</v>
      </c>
      <c r="E21" s="8">
        <f t="shared" si="5"/>
        <v>46038</v>
      </c>
      <c r="F21" s="9">
        <v>0</v>
      </c>
      <c r="G21" s="10">
        <f t="shared" si="6"/>
        <v>1</v>
      </c>
      <c r="H21" s="11">
        <f t="shared" si="1"/>
        <v>72242</v>
      </c>
      <c r="I21" s="11">
        <v>72333</v>
      </c>
      <c r="J21" s="11">
        <f t="shared" ref="J21" si="29">I21-H21</f>
        <v>91</v>
      </c>
      <c r="K21" s="27">
        <f t="shared" ref="K21" si="30">J21/24</f>
        <v>3.7916666666666665</v>
      </c>
      <c r="L21" s="28"/>
    </row>
    <row r="22" spans="1:12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</v>
      </c>
      <c r="E22" s="8">
        <f t="shared" si="5"/>
        <v>46039</v>
      </c>
      <c r="F22" s="9">
        <v>0</v>
      </c>
      <c r="G22" s="10">
        <f t="shared" si="6"/>
        <v>1</v>
      </c>
      <c r="H22" s="11">
        <f t="shared" si="1"/>
        <v>72333</v>
      </c>
      <c r="I22" s="11">
        <v>72333</v>
      </c>
      <c r="J22" s="11">
        <f t="shared" ref="J22" si="31">I22-H22</f>
        <v>0</v>
      </c>
      <c r="K22" s="27">
        <f t="shared" si="2"/>
        <v>0</v>
      </c>
      <c r="L22" s="639" t="s">
        <v>161</v>
      </c>
    </row>
    <row r="23" spans="1:12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</v>
      </c>
      <c r="E23" s="8">
        <f t="shared" si="5"/>
        <v>46040</v>
      </c>
      <c r="F23" s="9">
        <v>0</v>
      </c>
      <c r="G23" s="10">
        <f t="shared" si="6"/>
        <v>1</v>
      </c>
      <c r="H23" s="11">
        <f t="shared" ref="H23" si="32">I22</f>
        <v>72333</v>
      </c>
      <c r="I23" s="11">
        <v>72333</v>
      </c>
      <c r="J23" s="11">
        <f t="shared" ref="J23" si="33">I23-H23</f>
        <v>0</v>
      </c>
      <c r="K23" s="27">
        <f t="shared" ref="K23" si="34">J23/24</f>
        <v>0</v>
      </c>
      <c r="L23" s="639" t="s">
        <v>161</v>
      </c>
    </row>
    <row r="24" spans="1:12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</v>
      </c>
      <c r="E24" s="8">
        <f t="shared" si="5"/>
        <v>46041</v>
      </c>
      <c r="F24" s="9">
        <v>0</v>
      </c>
      <c r="G24" s="10">
        <f t="shared" si="6"/>
        <v>1</v>
      </c>
      <c r="H24" s="11">
        <f t="shared" ref="H24:H29" si="35">I23</f>
        <v>72333</v>
      </c>
      <c r="I24" s="11">
        <v>72333</v>
      </c>
      <c r="J24" s="11">
        <f t="shared" ref="J24" si="36">I24-H24</f>
        <v>0</v>
      </c>
      <c r="K24" s="27">
        <f t="shared" ref="K24" si="37">J24/24</f>
        <v>0</v>
      </c>
      <c r="L24" s="639" t="s">
        <v>161</v>
      </c>
    </row>
    <row r="25" spans="1:12">
      <c r="A25" s="12">
        <f t="shared" ref="A25:B34" si="38">A24+1</f>
        <v>19</v>
      </c>
      <c r="B25" s="8">
        <f>B24+1</f>
        <v>46041</v>
      </c>
      <c r="C25" s="8">
        <f t="shared" si="4"/>
        <v>46041</v>
      </c>
      <c r="D25" s="9">
        <v>0</v>
      </c>
      <c r="E25" s="8">
        <f t="shared" si="5"/>
        <v>46042</v>
      </c>
      <c r="F25" s="9">
        <v>0</v>
      </c>
      <c r="G25" s="10">
        <f t="shared" si="6"/>
        <v>1</v>
      </c>
      <c r="H25" s="11">
        <f t="shared" si="35"/>
        <v>72333</v>
      </c>
      <c r="I25" s="11">
        <v>72462</v>
      </c>
      <c r="J25" s="11">
        <f t="shared" ref="J25" si="39">I25-H25</f>
        <v>129</v>
      </c>
      <c r="K25" s="27">
        <f t="shared" si="2"/>
        <v>5.375</v>
      </c>
      <c r="L25" s="28"/>
    </row>
    <row r="26" spans="1:12">
      <c r="A26" s="12">
        <f t="shared" si="38"/>
        <v>20</v>
      </c>
      <c r="B26" s="8">
        <f>B25+1</f>
        <v>46042</v>
      </c>
      <c r="C26" s="8">
        <f t="shared" si="4"/>
        <v>46042</v>
      </c>
      <c r="D26" s="9">
        <v>0</v>
      </c>
      <c r="E26" s="8">
        <f t="shared" si="5"/>
        <v>46043</v>
      </c>
      <c r="F26" s="9">
        <v>0</v>
      </c>
      <c r="G26" s="10">
        <f t="shared" si="6"/>
        <v>1</v>
      </c>
      <c r="H26" s="11">
        <f t="shared" si="35"/>
        <v>72462</v>
      </c>
      <c r="I26" s="11">
        <v>72555</v>
      </c>
      <c r="J26" s="11">
        <f t="shared" ref="J26" si="40">I26-H26</f>
        <v>93</v>
      </c>
      <c r="K26" s="27">
        <f t="shared" si="2"/>
        <v>3.875</v>
      </c>
      <c r="L26" s="28"/>
    </row>
    <row r="27" spans="1:12">
      <c r="A27" s="12">
        <f t="shared" si="38"/>
        <v>21</v>
      </c>
      <c r="B27" s="8">
        <f>B26+1</f>
        <v>46043</v>
      </c>
      <c r="C27" s="8">
        <f t="shared" si="4"/>
        <v>46043</v>
      </c>
      <c r="D27" s="9">
        <v>0</v>
      </c>
      <c r="E27" s="8">
        <f t="shared" si="5"/>
        <v>46044</v>
      </c>
      <c r="F27" s="9">
        <v>0</v>
      </c>
      <c r="G27" s="10">
        <f t="shared" si="6"/>
        <v>1</v>
      </c>
      <c r="H27" s="11">
        <f t="shared" si="35"/>
        <v>72555</v>
      </c>
      <c r="I27" s="11">
        <v>72650</v>
      </c>
      <c r="J27" s="11">
        <f t="shared" ref="J27" si="41">I27-H27</f>
        <v>95</v>
      </c>
      <c r="K27" s="27">
        <f t="shared" si="2"/>
        <v>3.9583333333333335</v>
      </c>
      <c r="L27" s="28"/>
    </row>
    <row r="28" spans="1:12">
      <c r="A28" s="12">
        <f t="shared" si="38"/>
        <v>22</v>
      </c>
      <c r="B28" s="8">
        <f t="shared" si="38"/>
        <v>46044</v>
      </c>
      <c r="C28" s="8">
        <f t="shared" si="4"/>
        <v>46044</v>
      </c>
      <c r="D28" s="9">
        <v>0</v>
      </c>
      <c r="E28" s="8">
        <f t="shared" si="5"/>
        <v>46045</v>
      </c>
      <c r="F28" s="9">
        <v>0</v>
      </c>
      <c r="G28" s="10">
        <f t="shared" si="6"/>
        <v>1</v>
      </c>
      <c r="H28" s="11">
        <f t="shared" si="35"/>
        <v>72650</v>
      </c>
      <c r="I28" s="11">
        <v>72744</v>
      </c>
      <c r="J28" s="11">
        <f t="shared" ref="J28" si="42">I28-H28</f>
        <v>94</v>
      </c>
      <c r="K28" s="27">
        <f t="shared" ref="K28" si="43">J28/24</f>
        <v>3.9166666666666665</v>
      </c>
      <c r="L28" s="28"/>
    </row>
    <row r="29" spans="1:12">
      <c r="A29" s="12">
        <f t="shared" si="38"/>
        <v>23</v>
      </c>
      <c r="B29" s="8">
        <f t="shared" si="38"/>
        <v>46045</v>
      </c>
      <c r="C29" s="8">
        <f t="shared" si="4"/>
        <v>46045</v>
      </c>
      <c r="D29" s="9">
        <v>0</v>
      </c>
      <c r="E29" s="8">
        <f t="shared" si="5"/>
        <v>46046</v>
      </c>
      <c r="F29" s="9">
        <v>0</v>
      </c>
      <c r="G29" s="10">
        <f t="shared" si="6"/>
        <v>1</v>
      </c>
      <c r="H29" s="11">
        <f t="shared" si="35"/>
        <v>72744</v>
      </c>
      <c r="I29" s="11">
        <v>72842.100000000006</v>
      </c>
      <c r="J29" s="11">
        <f t="shared" ref="J29" si="44">I29-H29</f>
        <v>98.100000000005821</v>
      </c>
      <c r="K29" s="27">
        <f t="shared" ref="K29" si="45">J29/24</f>
        <v>4.0875000000002428</v>
      </c>
      <c r="L29" s="28"/>
    </row>
    <row r="30" spans="1:12">
      <c r="A30" s="12">
        <f t="shared" si="38"/>
        <v>24</v>
      </c>
      <c r="B30" s="8">
        <f t="shared" si="38"/>
        <v>46046</v>
      </c>
      <c r="C30" s="8">
        <f t="shared" si="4"/>
        <v>46046</v>
      </c>
      <c r="D30" s="9">
        <v>0</v>
      </c>
      <c r="E30" s="8">
        <f t="shared" si="5"/>
        <v>46047</v>
      </c>
      <c r="F30" s="9">
        <v>0</v>
      </c>
      <c r="G30" s="10">
        <f t="shared" si="6"/>
        <v>1</v>
      </c>
      <c r="H30" s="11">
        <f t="shared" ref="H30:H37" si="46">I29</f>
        <v>72842.100000000006</v>
      </c>
      <c r="I30" s="11">
        <v>72842.100000000006</v>
      </c>
      <c r="J30" s="11">
        <f t="shared" ref="J30:J31" si="47">I30-H30</f>
        <v>0</v>
      </c>
      <c r="K30" s="27">
        <f t="shared" si="2"/>
        <v>0</v>
      </c>
      <c r="L30" s="639" t="s">
        <v>161</v>
      </c>
    </row>
    <row r="31" spans="1:12">
      <c r="A31" s="12">
        <f t="shared" si="38"/>
        <v>25</v>
      </c>
      <c r="B31" s="8">
        <f t="shared" si="38"/>
        <v>46047</v>
      </c>
      <c r="C31" s="8">
        <f t="shared" si="4"/>
        <v>46047</v>
      </c>
      <c r="D31" s="9">
        <v>0</v>
      </c>
      <c r="E31" s="8">
        <f t="shared" si="5"/>
        <v>46048</v>
      </c>
      <c r="F31" s="9">
        <v>0</v>
      </c>
      <c r="G31" s="10">
        <f t="shared" si="6"/>
        <v>1</v>
      </c>
      <c r="H31" s="11">
        <f t="shared" si="46"/>
        <v>72842.100000000006</v>
      </c>
      <c r="I31" s="11">
        <v>72842.100000000006</v>
      </c>
      <c r="J31" s="11">
        <f t="shared" si="47"/>
        <v>0</v>
      </c>
      <c r="K31" s="27">
        <f t="shared" si="2"/>
        <v>0</v>
      </c>
      <c r="L31" s="639" t="s">
        <v>161</v>
      </c>
    </row>
    <row r="32" spans="1:12">
      <c r="A32" s="12">
        <f t="shared" si="38"/>
        <v>26</v>
      </c>
      <c r="B32" s="8">
        <f t="shared" si="38"/>
        <v>46048</v>
      </c>
      <c r="C32" s="8">
        <f t="shared" si="4"/>
        <v>46048</v>
      </c>
      <c r="D32" s="9">
        <v>0</v>
      </c>
      <c r="E32" s="8">
        <f t="shared" si="5"/>
        <v>46049</v>
      </c>
      <c r="F32" s="9">
        <v>0</v>
      </c>
      <c r="G32" s="10">
        <f t="shared" si="6"/>
        <v>1</v>
      </c>
      <c r="H32" s="11">
        <f t="shared" si="46"/>
        <v>72842.100000000006</v>
      </c>
      <c r="I32" s="11">
        <v>72971</v>
      </c>
      <c r="J32" s="11">
        <f t="shared" ref="J32" si="48">I32-H32</f>
        <v>128.89999999999418</v>
      </c>
      <c r="K32" s="27">
        <f t="shared" ref="K32" si="49">J32/24</f>
        <v>5.3708333333330911</v>
      </c>
      <c r="L32" s="28"/>
    </row>
    <row r="33" spans="1:12">
      <c r="A33" s="12">
        <f t="shared" si="38"/>
        <v>27</v>
      </c>
      <c r="B33" s="8">
        <f t="shared" si="38"/>
        <v>46049</v>
      </c>
      <c r="C33" s="8">
        <f t="shared" si="4"/>
        <v>46049</v>
      </c>
      <c r="D33" s="9">
        <v>0</v>
      </c>
      <c r="E33" s="8">
        <f t="shared" si="5"/>
        <v>46050</v>
      </c>
      <c r="F33" s="9">
        <v>0</v>
      </c>
      <c r="G33" s="10">
        <f t="shared" si="6"/>
        <v>1</v>
      </c>
      <c r="H33" s="11">
        <f t="shared" si="46"/>
        <v>72971</v>
      </c>
      <c r="I33" s="11">
        <v>73067</v>
      </c>
      <c r="J33" s="11">
        <f t="shared" ref="J33" si="50">I33-H33</f>
        <v>96</v>
      </c>
      <c r="K33" s="27">
        <f t="shared" ref="K33" si="51">J33/24</f>
        <v>4</v>
      </c>
      <c r="L33" s="28"/>
    </row>
    <row r="34" spans="1:12">
      <c r="A34" s="12">
        <f t="shared" si="38"/>
        <v>28</v>
      </c>
      <c r="B34" s="8">
        <f t="shared" si="38"/>
        <v>46050</v>
      </c>
      <c r="C34" s="8">
        <f t="shared" si="4"/>
        <v>46050</v>
      </c>
      <c r="D34" s="9">
        <v>0</v>
      </c>
      <c r="E34" s="8">
        <f t="shared" si="5"/>
        <v>46051</v>
      </c>
      <c r="F34" s="9">
        <v>0</v>
      </c>
      <c r="G34" s="10">
        <f t="shared" si="6"/>
        <v>1</v>
      </c>
      <c r="H34" s="11">
        <f t="shared" si="46"/>
        <v>73067</v>
      </c>
      <c r="I34" s="11">
        <v>73159</v>
      </c>
      <c r="J34" s="11">
        <f t="shared" ref="J34" si="52">I34-H34</f>
        <v>92</v>
      </c>
      <c r="K34" s="27">
        <f t="shared" ref="K34" si="53">J34/24</f>
        <v>3.8333333333333335</v>
      </c>
      <c r="L34" s="28"/>
    </row>
    <row r="35" spans="1:12">
      <c r="A35" s="12">
        <f t="shared" ref="A35:B35" si="54">A34+1</f>
        <v>29</v>
      </c>
      <c r="B35" s="8">
        <f t="shared" si="54"/>
        <v>46051</v>
      </c>
      <c r="C35" s="8">
        <f t="shared" ref="C35:C36" si="55">B35</f>
        <v>46051</v>
      </c>
      <c r="D35" s="9">
        <v>0</v>
      </c>
      <c r="E35" s="8">
        <f t="shared" ref="E35:E36" si="56">C35+1</f>
        <v>46052</v>
      </c>
      <c r="F35" s="9">
        <v>0</v>
      </c>
      <c r="G35" s="10">
        <f t="shared" ref="G35:G36" si="57">IFERROR(((E35-C35)+(F35-D35)),"")</f>
        <v>1</v>
      </c>
      <c r="H35" s="11">
        <f t="shared" si="46"/>
        <v>73159</v>
      </c>
      <c r="I35" s="11">
        <v>73256</v>
      </c>
      <c r="J35" s="11">
        <f t="shared" ref="J35" si="58">I35-H35</f>
        <v>97</v>
      </c>
      <c r="K35" s="27">
        <f t="shared" ref="K35" si="59">J35/24</f>
        <v>4.041666666666667</v>
      </c>
      <c r="L35" s="28"/>
    </row>
    <row r="36" spans="1:12">
      <c r="A36" s="12">
        <f t="shared" ref="A36:B37" si="60">A35+1</f>
        <v>30</v>
      </c>
      <c r="B36" s="8">
        <f t="shared" si="60"/>
        <v>46052</v>
      </c>
      <c r="C36" s="8">
        <f t="shared" si="55"/>
        <v>46052</v>
      </c>
      <c r="D36" s="9">
        <v>0</v>
      </c>
      <c r="E36" s="8">
        <f t="shared" si="56"/>
        <v>46053</v>
      </c>
      <c r="F36" s="9">
        <v>0</v>
      </c>
      <c r="G36" s="10">
        <f t="shared" si="57"/>
        <v>1</v>
      </c>
      <c r="H36" s="11">
        <f t="shared" si="46"/>
        <v>73256</v>
      </c>
      <c r="I36" s="11">
        <v>73354.3</v>
      </c>
      <c r="J36" s="11">
        <f t="shared" ref="J36" si="61">I36-H36</f>
        <v>98.30000000000291</v>
      </c>
      <c r="K36" s="27">
        <f t="shared" si="2"/>
        <v>4.0958333333334549</v>
      </c>
      <c r="L36" s="28"/>
    </row>
    <row r="37" spans="1:12">
      <c r="A37" s="12">
        <f t="shared" si="60"/>
        <v>31</v>
      </c>
      <c r="B37" s="8">
        <f t="shared" si="60"/>
        <v>46053</v>
      </c>
      <c r="C37" s="8">
        <f t="shared" ref="C37" si="62">B37</f>
        <v>46053</v>
      </c>
      <c r="D37" s="9">
        <v>0</v>
      </c>
      <c r="E37" s="8">
        <f t="shared" ref="E37" si="63">C37+1</f>
        <v>46054</v>
      </c>
      <c r="F37" s="9">
        <v>0</v>
      </c>
      <c r="G37" s="10">
        <f t="shared" ref="G37" si="64">IFERROR(((E37-C37)+(F37-D37)),"")</f>
        <v>1</v>
      </c>
      <c r="H37" s="11">
        <f t="shared" si="46"/>
        <v>73354.3</v>
      </c>
      <c r="I37" s="11">
        <v>73354.3</v>
      </c>
      <c r="J37" s="11">
        <f t="shared" ref="J37" si="65">I37-H37</f>
        <v>0</v>
      </c>
      <c r="K37" s="27">
        <f t="shared" ref="K37" si="66">J37/24</f>
        <v>0</v>
      </c>
      <c r="L37" s="912" t="s">
        <v>161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SUM(G6:G38)</f>
        <v>31</v>
      </c>
      <c r="H39" s="20"/>
      <c r="I39" s="20"/>
      <c r="J39" s="32">
        <f>SUM(J6:J38)</f>
        <v>1941.3000000000029</v>
      </c>
      <c r="K39" s="32">
        <f>AVERAGE(K6:K38)</f>
        <v>2.6092741935483907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G39/SUMPRODUCT((G6:G38&gt;0)*1)</f>
        <v>1</v>
      </c>
      <c r="H40" s="24"/>
      <c r="I40" s="24"/>
      <c r="J40" s="24"/>
      <c r="K40" s="24">
        <f>K39/SUMPRODUCT((K6:K38&gt;0)*1)</f>
        <v>0.13733022071307319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16" activePane="bottomRight" state="frozen"/>
      <selection pane="topRight"/>
      <selection pane="bottomLeft"/>
      <selection pane="bottomRight" activeCell="L37" sqref="L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62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431.61166666667367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0.25</v>
      </c>
      <c r="E7" s="8">
        <f>C7+1</f>
        <v>46024</v>
      </c>
      <c r="F7" s="9">
        <v>0.25</v>
      </c>
      <c r="G7" s="10">
        <f>IFERROR(((E7-C7)+(F7-D7)),"")</f>
        <v>1</v>
      </c>
      <c r="H7" s="11">
        <v>3985527.6</v>
      </c>
      <c r="I7" s="11">
        <v>3985527.6</v>
      </c>
      <c r="J7" s="11">
        <f t="shared" ref="J7:J8" si="0">I7-H7</f>
        <v>0</v>
      </c>
      <c r="K7" s="27">
        <f t="shared" ref="K7:K8" si="1">J7/24</f>
        <v>0</v>
      </c>
      <c r="L7" s="630" t="s">
        <v>161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0.25</v>
      </c>
      <c r="E8" s="8">
        <f>C8+1</f>
        <v>46025</v>
      </c>
      <c r="F8" s="9">
        <v>0.25</v>
      </c>
      <c r="G8" s="10">
        <f>IFERROR(((E8-C8)+(F8-D8)),"")</f>
        <v>1</v>
      </c>
      <c r="H8" s="11">
        <f t="shared" ref="H8:H22" si="2">I7</f>
        <v>3985527.6</v>
      </c>
      <c r="I8" s="11">
        <v>3985527.6</v>
      </c>
      <c r="J8" s="11">
        <f t="shared" si="0"/>
        <v>0</v>
      </c>
      <c r="K8" s="27">
        <f t="shared" si="1"/>
        <v>0</v>
      </c>
      <c r="L8" s="634" t="s">
        <v>161</v>
      </c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0.25</v>
      </c>
      <c r="E9" s="8">
        <f t="shared" ref="E9:E34" si="5">C9+1</f>
        <v>46026</v>
      </c>
      <c r="F9" s="9">
        <v>0.25</v>
      </c>
      <c r="G9" s="10">
        <f t="shared" ref="G9:G34" si="6">IFERROR(((E9-C9)+(F9-D9)),"")</f>
        <v>1</v>
      </c>
      <c r="H9" s="11">
        <f t="shared" si="2"/>
        <v>3985527.6</v>
      </c>
      <c r="I9" s="11">
        <v>3985527.6</v>
      </c>
      <c r="J9" s="11">
        <f t="shared" ref="J9" si="7">I9-H9</f>
        <v>0</v>
      </c>
      <c r="K9" s="27">
        <f t="shared" ref="K9" si="8">J9/24</f>
        <v>0</v>
      </c>
      <c r="L9" s="634" t="s">
        <v>161</v>
      </c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0.25</v>
      </c>
      <c r="E10" s="8">
        <f t="shared" si="5"/>
        <v>46027</v>
      </c>
      <c r="F10" s="9">
        <v>0.25</v>
      </c>
      <c r="G10" s="10">
        <f t="shared" si="6"/>
        <v>1</v>
      </c>
      <c r="H10" s="11">
        <f t="shared" si="2"/>
        <v>3985527.6</v>
      </c>
      <c r="I10" s="11">
        <v>3985527.6</v>
      </c>
      <c r="J10" s="11">
        <f t="shared" ref="J10" si="9">I10-H10</f>
        <v>0</v>
      </c>
      <c r="K10" s="27">
        <f t="shared" ref="K10" si="10">J10/24</f>
        <v>0</v>
      </c>
      <c r="L10" s="634" t="s">
        <v>161</v>
      </c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0.25</v>
      </c>
      <c r="E11" s="8">
        <f t="shared" si="5"/>
        <v>46028</v>
      </c>
      <c r="F11" s="9">
        <v>0.25</v>
      </c>
      <c r="G11" s="10">
        <f t="shared" si="6"/>
        <v>1</v>
      </c>
      <c r="H11" s="11">
        <f t="shared" si="2"/>
        <v>3985527.6</v>
      </c>
      <c r="I11" s="11">
        <v>3989072.37</v>
      </c>
      <c r="J11" s="11">
        <f t="shared" ref="J11" si="11">I11-H11</f>
        <v>3544.7700000000186</v>
      </c>
      <c r="K11" s="27">
        <f t="shared" ref="K11" si="12">J11/24</f>
        <v>147.69875000000079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0.25</v>
      </c>
      <c r="E12" s="8">
        <f t="shared" si="5"/>
        <v>46029</v>
      </c>
      <c r="F12" s="9">
        <v>0.25</v>
      </c>
      <c r="G12" s="10">
        <f t="shared" si="6"/>
        <v>1</v>
      </c>
      <c r="H12" s="11">
        <f t="shared" si="2"/>
        <v>3989072.37</v>
      </c>
      <c r="I12" s="11">
        <v>3993494.78</v>
      </c>
      <c r="J12" s="11">
        <f t="shared" ref="J12" si="13">I12-H12</f>
        <v>4422.4099999996834</v>
      </c>
      <c r="K12" s="27">
        <f t="shared" ref="K12" si="14">J12/24</f>
        <v>184.26708333332013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0.25</v>
      </c>
      <c r="E13" s="8">
        <f t="shared" si="5"/>
        <v>46030</v>
      </c>
      <c r="F13" s="9">
        <v>0.25</v>
      </c>
      <c r="G13" s="10">
        <f t="shared" si="6"/>
        <v>1</v>
      </c>
      <c r="H13" s="11">
        <f t="shared" si="2"/>
        <v>3993494.78</v>
      </c>
      <c r="I13" s="11">
        <v>3997865.64</v>
      </c>
      <c r="J13" s="11">
        <f t="shared" ref="J13" si="15">I13-H13</f>
        <v>4370.8600000003353</v>
      </c>
      <c r="K13" s="27">
        <f t="shared" ref="K13" si="16">J13/24</f>
        <v>182.11916666668063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0.25</v>
      </c>
      <c r="E14" s="8">
        <f t="shared" si="5"/>
        <v>46031</v>
      </c>
      <c r="F14" s="9">
        <v>0.25</v>
      </c>
      <c r="G14" s="10">
        <f t="shared" si="6"/>
        <v>1</v>
      </c>
      <c r="H14" s="11">
        <f t="shared" si="2"/>
        <v>3997865.64</v>
      </c>
      <c r="I14" s="11">
        <v>4003030.34</v>
      </c>
      <c r="J14" s="11">
        <f t="shared" ref="J14" si="17">I14-H14</f>
        <v>5164.6999999997206</v>
      </c>
      <c r="K14" s="27">
        <f t="shared" ref="K14" si="18">J14/24</f>
        <v>215.1958333333217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0.25</v>
      </c>
      <c r="E15" s="8">
        <f t="shared" si="5"/>
        <v>46032</v>
      </c>
      <c r="F15" s="9">
        <v>0.25</v>
      </c>
      <c r="G15" s="10">
        <f t="shared" si="6"/>
        <v>1</v>
      </c>
      <c r="H15" s="11">
        <f t="shared" si="2"/>
        <v>4003030.34</v>
      </c>
      <c r="I15" s="11">
        <v>4007899.5</v>
      </c>
      <c r="J15" s="11">
        <f t="shared" ref="J15" si="19">I15-H15</f>
        <v>4869.160000000149</v>
      </c>
      <c r="K15" s="27">
        <f t="shared" ref="K15" si="20">J15/24</f>
        <v>202.88166666667288</v>
      </c>
      <c r="L15" s="28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0.25</v>
      </c>
      <c r="E16" s="8">
        <f t="shared" si="5"/>
        <v>46033</v>
      </c>
      <c r="F16" s="9">
        <v>0.25</v>
      </c>
      <c r="G16" s="10">
        <f t="shared" si="6"/>
        <v>1</v>
      </c>
      <c r="H16" s="11">
        <f t="shared" si="2"/>
        <v>4007899.5</v>
      </c>
      <c r="I16" s="11">
        <v>4009314.05</v>
      </c>
      <c r="J16" s="11">
        <f t="shared" ref="J16" si="21">I16-H16</f>
        <v>1414.5499999998137</v>
      </c>
      <c r="K16" s="27">
        <f t="shared" ref="K16" si="22">J16/24</f>
        <v>58.939583333325572</v>
      </c>
      <c r="L16" s="28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0.25</v>
      </c>
      <c r="E17" s="8">
        <f t="shared" si="5"/>
        <v>46034</v>
      </c>
      <c r="F17" s="9">
        <v>0.25</v>
      </c>
      <c r="G17" s="10">
        <f t="shared" si="6"/>
        <v>1</v>
      </c>
      <c r="H17" s="11">
        <f t="shared" si="2"/>
        <v>4009314.05</v>
      </c>
      <c r="I17" s="11">
        <v>4011558.9</v>
      </c>
      <c r="J17" s="11">
        <f t="shared" ref="J17" si="23">I17-H17</f>
        <v>2244.8500000000931</v>
      </c>
      <c r="K17" s="27">
        <f t="shared" ref="K17" si="24">J17/24</f>
        <v>93.535416666670542</v>
      </c>
      <c r="L17" s="28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0.25</v>
      </c>
      <c r="E18" s="8">
        <f t="shared" si="5"/>
        <v>46035</v>
      </c>
      <c r="F18" s="9">
        <v>0.25</v>
      </c>
      <c r="G18" s="10">
        <f t="shared" si="6"/>
        <v>1</v>
      </c>
      <c r="H18" s="11">
        <f t="shared" si="2"/>
        <v>4011558.9</v>
      </c>
      <c r="I18" s="11">
        <v>4012089.6</v>
      </c>
      <c r="J18" s="11">
        <f t="shared" ref="J18" si="25">I18-H18</f>
        <v>530.70000000018626</v>
      </c>
      <c r="K18" s="27">
        <f t="shared" ref="K18" si="26">J18/24</f>
        <v>22.11250000000776</v>
      </c>
      <c r="L18" s="700" t="s">
        <v>331</v>
      </c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0.25</v>
      </c>
      <c r="E19" s="8">
        <f t="shared" si="5"/>
        <v>46036</v>
      </c>
      <c r="F19" s="9">
        <v>0.25</v>
      </c>
      <c r="G19" s="10">
        <f t="shared" si="6"/>
        <v>1</v>
      </c>
      <c r="H19" s="11">
        <f t="shared" si="2"/>
        <v>4012089.6</v>
      </c>
      <c r="I19" s="11">
        <v>4012379.67</v>
      </c>
      <c r="J19" s="11">
        <f t="shared" ref="J19" si="27">I19-H19</f>
        <v>290.06999999983236</v>
      </c>
      <c r="K19" s="27">
        <f t="shared" ref="K19" si="28">J19/24</f>
        <v>12.086249999993015</v>
      </c>
      <c r="L19" s="700" t="s">
        <v>331</v>
      </c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0.25</v>
      </c>
      <c r="E20" s="8">
        <f t="shared" si="5"/>
        <v>46037</v>
      </c>
      <c r="F20" s="9">
        <v>0.25</v>
      </c>
      <c r="G20" s="10">
        <f t="shared" si="6"/>
        <v>1</v>
      </c>
      <c r="H20" s="11">
        <f t="shared" si="2"/>
        <v>4012379.67</v>
      </c>
      <c r="I20" s="11">
        <v>4012379.67</v>
      </c>
      <c r="J20" s="11">
        <f t="shared" ref="J20" si="29">I20-H20</f>
        <v>0</v>
      </c>
      <c r="K20" s="27">
        <f t="shared" ref="K20" si="30">J20/24</f>
        <v>0</v>
      </c>
      <c r="L20" s="634" t="s">
        <v>161</v>
      </c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0.25</v>
      </c>
      <c r="E21" s="8">
        <f t="shared" si="5"/>
        <v>46038</v>
      </c>
      <c r="F21" s="9">
        <v>0.25</v>
      </c>
      <c r="G21" s="10">
        <f t="shared" si="6"/>
        <v>1</v>
      </c>
      <c r="H21" s="11">
        <f t="shared" si="2"/>
        <v>4012379.67</v>
      </c>
      <c r="I21" s="11">
        <v>4013766.8</v>
      </c>
      <c r="J21" s="11">
        <f t="shared" ref="J21" si="31">I21-H21</f>
        <v>1387.1299999998882</v>
      </c>
      <c r="K21" s="27">
        <f t="shared" ref="K21" si="32">J21/24</f>
        <v>57.797083333328679</v>
      </c>
      <c r="L21" s="28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0.25</v>
      </c>
      <c r="E22" s="8">
        <f t="shared" si="5"/>
        <v>46039</v>
      </c>
      <c r="F22" s="9">
        <v>0.25</v>
      </c>
      <c r="G22" s="10">
        <f t="shared" si="6"/>
        <v>1</v>
      </c>
      <c r="H22" s="11">
        <f t="shared" si="2"/>
        <v>4013766.8</v>
      </c>
      <c r="I22" s="11">
        <v>4013766.8</v>
      </c>
      <c r="J22" s="11">
        <f t="shared" ref="J22" si="33">I22-H22</f>
        <v>0</v>
      </c>
      <c r="K22" s="27">
        <f t="shared" ref="K22" si="34">J22/24</f>
        <v>0</v>
      </c>
      <c r="L22" s="634" t="s">
        <v>161</v>
      </c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0.25</v>
      </c>
      <c r="E23" s="8">
        <f t="shared" si="5"/>
        <v>46040</v>
      </c>
      <c r="F23" s="9">
        <v>0.25</v>
      </c>
      <c r="G23" s="10">
        <f t="shared" si="6"/>
        <v>1</v>
      </c>
      <c r="H23" s="11">
        <f t="shared" ref="H23:H37" si="35">I22</f>
        <v>4013766.8</v>
      </c>
      <c r="I23" s="11">
        <v>4013766.8</v>
      </c>
      <c r="J23" s="11">
        <f t="shared" ref="J23" si="36">I23-H23</f>
        <v>0</v>
      </c>
      <c r="K23" s="27">
        <f t="shared" ref="K23" si="37">J23/24</f>
        <v>0</v>
      </c>
      <c r="L23" s="634" t="s">
        <v>161</v>
      </c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0.25</v>
      </c>
      <c r="E24" s="8">
        <f t="shared" si="5"/>
        <v>46041</v>
      </c>
      <c r="F24" s="9">
        <v>0.25</v>
      </c>
      <c r="G24" s="10">
        <f t="shared" si="6"/>
        <v>1</v>
      </c>
      <c r="H24" s="11">
        <f t="shared" si="35"/>
        <v>4013766.8</v>
      </c>
      <c r="I24" s="11">
        <v>4013766.8</v>
      </c>
      <c r="J24" s="11">
        <f t="shared" ref="J24" si="38">I24-H24</f>
        <v>0</v>
      </c>
      <c r="K24" s="27">
        <f t="shared" ref="K24" si="39">J24/24</f>
        <v>0</v>
      </c>
      <c r="L24" s="634" t="s">
        <v>161</v>
      </c>
    </row>
    <row r="25" spans="1:14">
      <c r="A25" s="12">
        <f t="shared" ref="A25:B34" si="40">A24+1</f>
        <v>19</v>
      </c>
      <c r="B25" s="8">
        <f>B24+1</f>
        <v>46041</v>
      </c>
      <c r="C25" s="8">
        <f t="shared" si="4"/>
        <v>46041</v>
      </c>
      <c r="D25" s="9">
        <v>0.25</v>
      </c>
      <c r="E25" s="8">
        <f t="shared" si="5"/>
        <v>46042</v>
      </c>
      <c r="F25" s="9">
        <v>0.25</v>
      </c>
      <c r="G25" s="10">
        <f t="shared" si="6"/>
        <v>1</v>
      </c>
      <c r="H25" s="11">
        <f t="shared" si="35"/>
        <v>4013766.8</v>
      </c>
      <c r="I25" s="11">
        <v>4015932.35</v>
      </c>
      <c r="J25" s="11">
        <f t="shared" ref="J25" si="41">I25-H25</f>
        <v>2165.5500000002794</v>
      </c>
      <c r="K25" s="27">
        <f t="shared" ref="K25" si="42">J25/24</f>
        <v>90.231250000011642</v>
      </c>
      <c r="L25" s="28"/>
    </row>
    <row r="26" spans="1:14">
      <c r="A26" s="12">
        <f t="shared" si="40"/>
        <v>20</v>
      </c>
      <c r="B26" s="8">
        <f>B25+1</f>
        <v>46042</v>
      </c>
      <c r="C26" s="8">
        <f t="shared" si="4"/>
        <v>46042</v>
      </c>
      <c r="D26" s="9">
        <v>0.25</v>
      </c>
      <c r="E26" s="8">
        <f t="shared" si="5"/>
        <v>46043</v>
      </c>
      <c r="F26" s="9">
        <v>0.25</v>
      </c>
      <c r="G26" s="10">
        <f t="shared" si="6"/>
        <v>1</v>
      </c>
      <c r="H26" s="11">
        <f t="shared" si="35"/>
        <v>4015932.35</v>
      </c>
      <c r="I26" s="11">
        <v>4019489.02</v>
      </c>
      <c r="J26" s="11">
        <f t="shared" ref="J26" si="43">I26-H26</f>
        <v>3556.6699999999255</v>
      </c>
      <c r="K26" s="27">
        <f t="shared" ref="K26" si="44">J26/24</f>
        <v>148.19458333333023</v>
      </c>
      <c r="L26" s="28"/>
    </row>
    <row r="27" spans="1:14">
      <c r="A27" s="12">
        <f t="shared" si="40"/>
        <v>21</v>
      </c>
      <c r="B27" s="8">
        <f>B26+1</f>
        <v>46043</v>
      </c>
      <c r="C27" s="8">
        <f t="shared" si="4"/>
        <v>46043</v>
      </c>
      <c r="D27" s="9">
        <v>0.25</v>
      </c>
      <c r="E27" s="8">
        <f t="shared" si="5"/>
        <v>46044</v>
      </c>
      <c r="F27" s="9">
        <v>0.25</v>
      </c>
      <c r="G27" s="10">
        <f t="shared" si="6"/>
        <v>1</v>
      </c>
      <c r="H27" s="11">
        <f t="shared" si="35"/>
        <v>4019489.02</v>
      </c>
      <c r="I27" s="11">
        <v>4024742.04</v>
      </c>
      <c r="J27" s="11">
        <f t="shared" ref="J27" si="45">I27-H27</f>
        <v>5253.0200000000186</v>
      </c>
      <c r="K27" s="27">
        <f t="shared" ref="K27" si="46">J27/24</f>
        <v>218.8758333333341</v>
      </c>
      <c r="L27" s="28"/>
    </row>
    <row r="28" spans="1:14">
      <c r="A28" s="12">
        <f t="shared" si="40"/>
        <v>22</v>
      </c>
      <c r="B28" s="8">
        <f t="shared" si="40"/>
        <v>46044</v>
      </c>
      <c r="C28" s="8">
        <f t="shared" si="4"/>
        <v>46044</v>
      </c>
      <c r="D28" s="9">
        <v>0.25</v>
      </c>
      <c r="E28" s="8">
        <f t="shared" si="5"/>
        <v>46045</v>
      </c>
      <c r="F28" s="9">
        <v>0.25</v>
      </c>
      <c r="G28" s="10">
        <f t="shared" si="6"/>
        <v>1</v>
      </c>
      <c r="H28" s="11">
        <f t="shared" si="35"/>
        <v>4024742.04</v>
      </c>
      <c r="I28" s="11">
        <v>4029783.18</v>
      </c>
      <c r="J28" s="11">
        <f t="shared" ref="J28" si="47">I28-H28</f>
        <v>5041.1400000001304</v>
      </c>
      <c r="K28" s="27">
        <f t="shared" ref="K28" si="48">J28/24</f>
        <v>210.04750000000544</v>
      </c>
      <c r="L28" s="28"/>
    </row>
    <row r="29" spans="1:14">
      <c r="A29" s="12">
        <f t="shared" si="40"/>
        <v>23</v>
      </c>
      <c r="B29" s="8">
        <f t="shared" si="40"/>
        <v>46045</v>
      </c>
      <c r="C29" s="8">
        <f t="shared" si="4"/>
        <v>46045</v>
      </c>
      <c r="D29" s="9">
        <v>0.25</v>
      </c>
      <c r="E29" s="8">
        <f t="shared" si="5"/>
        <v>46046</v>
      </c>
      <c r="F29" s="9">
        <v>0.25</v>
      </c>
      <c r="G29" s="10">
        <f t="shared" si="6"/>
        <v>1</v>
      </c>
      <c r="H29" s="11">
        <f t="shared" si="35"/>
        <v>4029783.18</v>
      </c>
      <c r="I29" s="11">
        <v>4034824.16</v>
      </c>
      <c r="J29" s="11">
        <f t="shared" ref="J29" si="49">I29-H29</f>
        <v>5040.9799999999814</v>
      </c>
      <c r="K29" s="27">
        <f t="shared" ref="K29" si="50">J29/24</f>
        <v>210.04083333333256</v>
      </c>
      <c r="L29" s="28"/>
    </row>
    <row r="30" spans="1:14">
      <c r="A30" s="12">
        <f t="shared" si="40"/>
        <v>24</v>
      </c>
      <c r="B30" s="8">
        <f t="shared" si="40"/>
        <v>46046</v>
      </c>
      <c r="C30" s="8">
        <f t="shared" si="4"/>
        <v>46046</v>
      </c>
      <c r="D30" s="9">
        <v>0.25</v>
      </c>
      <c r="E30" s="8">
        <f t="shared" si="5"/>
        <v>46047</v>
      </c>
      <c r="F30" s="9">
        <v>0.25</v>
      </c>
      <c r="G30" s="10">
        <f t="shared" si="6"/>
        <v>1</v>
      </c>
      <c r="H30" s="11">
        <f t="shared" si="35"/>
        <v>4034824.16</v>
      </c>
      <c r="I30" s="11">
        <v>4039072.44</v>
      </c>
      <c r="J30" s="11">
        <f t="shared" ref="J30" si="51">I30-H30</f>
        <v>4248.2799999997951</v>
      </c>
      <c r="K30" s="27">
        <f t="shared" ref="K30" si="52">J30/24</f>
        <v>177.01166666665813</v>
      </c>
      <c r="L30" s="28"/>
    </row>
    <row r="31" spans="1:14">
      <c r="A31" s="12">
        <f t="shared" si="40"/>
        <v>25</v>
      </c>
      <c r="B31" s="8">
        <f t="shared" si="40"/>
        <v>46047</v>
      </c>
      <c r="C31" s="8">
        <f t="shared" si="4"/>
        <v>46047</v>
      </c>
      <c r="D31" s="9">
        <v>0.25</v>
      </c>
      <c r="E31" s="8">
        <f t="shared" si="5"/>
        <v>46048</v>
      </c>
      <c r="F31" s="9">
        <v>0.25</v>
      </c>
      <c r="G31" s="10">
        <f t="shared" si="6"/>
        <v>1</v>
      </c>
      <c r="H31" s="11">
        <f t="shared" si="35"/>
        <v>4039072.44</v>
      </c>
      <c r="I31" s="11">
        <v>4049431.12</v>
      </c>
      <c r="J31" s="11">
        <f t="shared" ref="J31" si="53">I31-H31</f>
        <v>10358.680000000168</v>
      </c>
      <c r="K31" s="27">
        <f t="shared" ref="K31" si="54">J31/24</f>
        <v>431.61166666667367</v>
      </c>
      <c r="L31" s="28"/>
    </row>
    <row r="32" spans="1:14">
      <c r="A32" s="12">
        <f t="shared" si="40"/>
        <v>26</v>
      </c>
      <c r="B32" s="8">
        <f t="shared" si="40"/>
        <v>46048</v>
      </c>
      <c r="C32" s="8">
        <f t="shared" si="4"/>
        <v>46048</v>
      </c>
      <c r="D32" s="9">
        <v>0.25</v>
      </c>
      <c r="E32" s="8">
        <f t="shared" si="5"/>
        <v>46049</v>
      </c>
      <c r="F32" s="9">
        <v>0.25</v>
      </c>
      <c r="G32" s="10">
        <f t="shared" si="6"/>
        <v>1</v>
      </c>
      <c r="H32" s="11">
        <f t="shared" si="35"/>
        <v>4049431.12</v>
      </c>
      <c r="I32" s="11">
        <v>4055844.24</v>
      </c>
      <c r="J32" s="11">
        <f t="shared" ref="J32" si="55">I32-H32</f>
        <v>6413.1200000001118</v>
      </c>
      <c r="K32" s="27">
        <f t="shared" ref="K32" si="56">J32/24</f>
        <v>267.21333333333797</v>
      </c>
      <c r="L32" s="28"/>
    </row>
    <row r="33" spans="1:12">
      <c r="A33" s="12">
        <f t="shared" si="40"/>
        <v>27</v>
      </c>
      <c r="B33" s="8">
        <f t="shared" si="40"/>
        <v>46049</v>
      </c>
      <c r="C33" s="8">
        <f t="shared" si="4"/>
        <v>46049</v>
      </c>
      <c r="D33" s="9">
        <v>0.25</v>
      </c>
      <c r="E33" s="8">
        <f t="shared" si="5"/>
        <v>46050</v>
      </c>
      <c r="F33" s="9">
        <v>0.25</v>
      </c>
      <c r="G33" s="10">
        <f t="shared" si="6"/>
        <v>1</v>
      </c>
      <c r="H33" s="11">
        <f t="shared" si="35"/>
        <v>4055844.24</v>
      </c>
      <c r="I33" s="11">
        <v>4062186.73</v>
      </c>
      <c r="J33" s="11">
        <f t="shared" ref="J33" si="57">I33-H33</f>
        <v>6342.4899999997579</v>
      </c>
      <c r="K33" s="27">
        <f t="shared" ref="K33" si="58">J33/24</f>
        <v>264.27041666665656</v>
      </c>
      <c r="L33" s="28"/>
    </row>
    <row r="34" spans="1:12">
      <c r="A34" s="12">
        <f t="shared" si="40"/>
        <v>28</v>
      </c>
      <c r="B34" s="8">
        <f t="shared" si="40"/>
        <v>46050</v>
      </c>
      <c r="C34" s="8">
        <f t="shared" si="4"/>
        <v>46050</v>
      </c>
      <c r="D34" s="9">
        <v>0.25</v>
      </c>
      <c r="E34" s="8">
        <f t="shared" si="5"/>
        <v>46051</v>
      </c>
      <c r="F34" s="9">
        <v>0.25</v>
      </c>
      <c r="G34" s="10">
        <f t="shared" si="6"/>
        <v>1</v>
      </c>
      <c r="H34" s="11">
        <f t="shared" si="35"/>
        <v>4062186.73</v>
      </c>
      <c r="I34" s="11">
        <v>4067239.65</v>
      </c>
      <c r="J34" s="11">
        <f t="shared" ref="J34:J35" si="59">I34-H34</f>
        <v>5052.9199999999255</v>
      </c>
      <c r="K34" s="27">
        <f t="shared" ref="K34:K35" si="60">J34/24</f>
        <v>210.53833333333023</v>
      </c>
      <c r="L34" s="28"/>
    </row>
    <row r="35" spans="1:12">
      <c r="A35" s="12">
        <f t="shared" ref="A35:B35" si="61">A34+1</f>
        <v>29</v>
      </c>
      <c r="B35" s="8">
        <f t="shared" si="61"/>
        <v>46051</v>
      </c>
      <c r="C35" s="8">
        <f t="shared" ref="C35:C36" si="62">B35</f>
        <v>46051</v>
      </c>
      <c r="D35" s="9">
        <v>0.25</v>
      </c>
      <c r="E35" s="8">
        <f t="shared" ref="E35:E36" si="63">C35+1</f>
        <v>46052</v>
      </c>
      <c r="F35" s="9">
        <v>0.25</v>
      </c>
      <c r="G35" s="10">
        <f t="shared" ref="G35:G36" si="64">IFERROR(((E35-C35)+(F35-D35)),"")</f>
        <v>1</v>
      </c>
      <c r="H35" s="11">
        <f t="shared" si="35"/>
        <v>4067239.65</v>
      </c>
      <c r="I35" s="11">
        <v>4071775.5</v>
      </c>
      <c r="J35" s="11">
        <f t="shared" si="59"/>
        <v>4535.8500000000931</v>
      </c>
      <c r="K35" s="27">
        <f t="shared" si="60"/>
        <v>188.99375000000387</v>
      </c>
      <c r="L35" s="28"/>
    </row>
    <row r="36" spans="1:12">
      <c r="A36" s="12">
        <f t="shared" ref="A36:B37" si="65">A35+1</f>
        <v>30</v>
      </c>
      <c r="B36" s="8">
        <f t="shared" si="65"/>
        <v>46052</v>
      </c>
      <c r="C36" s="8">
        <f t="shared" si="62"/>
        <v>46052</v>
      </c>
      <c r="D36" s="9">
        <v>0.25</v>
      </c>
      <c r="E36" s="8">
        <f t="shared" si="63"/>
        <v>46053</v>
      </c>
      <c r="F36" s="9">
        <v>0.25</v>
      </c>
      <c r="G36" s="10">
        <f t="shared" si="64"/>
        <v>1</v>
      </c>
      <c r="H36" s="11">
        <f t="shared" si="35"/>
        <v>4071775.5</v>
      </c>
      <c r="I36" s="11">
        <v>4071775.5</v>
      </c>
      <c r="J36" s="11">
        <f t="shared" ref="J36" si="66">I36-H36</f>
        <v>0</v>
      </c>
      <c r="K36" s="27">
        <f t="shared" ref="K36" si="67">J36/24</f>
        <v>0</v>
      </c>
      <c r="L36" s="912" t="s">
        <v>161</v>
      </c>
    </row>
    <row r="37" spans="1:12">
      <c r="A37" s="12">
        <f t="shared" si="65"/>
        <v>31</v>
      </c>
      <c r="B37" s="8">
        <f t="shared" si="65"/>
        <v>46053</v>
      </c>
      <c r="C37" s="8">
        <f t="shared" ref="C37" si="68">B37</f>
        <v>46053</v>
      </c>
      <c r="D37" s="9">
        <v>0.25</v>
      </c>
      <c r="E37" s="8">
        <f t="shared" ref="E37" si="69">C37+1</f>
        <v>46054</v>
      </c>
      <c r="F37" s="9">
        <v>0.25</v>
      </c>
      <c r="G37" s="10">
        <f t="shared" ref="G37" si="70">IFERROR(((E37-C37)+(F37-D37)),"")</f>
        <v>1</v>
      </c>
      <c r="H37" s="11">
        <f t="shared" si="35"/>
        <v>4071775.5</v>
      </c>
      <c r="I37" s="11">
        <v>4071775.5</v>
      </c>
      <c r="J37" s="11">
        <f t="shared" ref="J37" si="71">I37-H37</f>
        <v>0</v>
      </c>
      <c r="K37" s="27">
        <f t="shared" ref="K37" si="72">J37/24</f>
        <v>0</v>
      </c>
      <c r="L37" s="912" t="s">
        <v>161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86247.899999999907</v>
      </c>
      <c r="K39" s="32">
        <f>AVERAGE(K7:K38)</f>
        <v>115.92459677419342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5.5202188940092105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77" zoomScaleNormal="77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1.5703125" style="1" customWidth="1"/>
    <col min="11" max="11" width="9.140625" style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160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MAX(K7:K38)</f>
        <v>754.56266666669399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263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B7</f>
        <v>46023</v>
      </c>
      <c r="D7" s="291">
        <v>0.25</v>
      </c>
      <c r="E7" s="8">
        <f>B7+1</f>
        <v>46024</v>
      </c>
      <c r="F7" s="291">
        <v>0.25</v>
      </c>
      <c r="G7" s="10">
        <f>IFERROR(((E7-C7)+(F7-D7)),"")</f>
        <v>1</v>
      </c>
      <c r="H7" s="11">
        <v>34484477.627999999</v>
      </c>
      <c r="I7" s="11">
        <v>34494735.652999997</v>
      </c>
      <c r="J7" s="11">
        <f t="shared" ref="J7" si="0">I7-H7</f>
        <v>10258.02499999851</v>
      </c>
      <c r="K7" s="27">
        <f t="shared" ref="K7" si="1">J7/24</f>
        <v>427.41770833327126</v>
      </c>
      <c r="L7" s="101"/>
    </row>
    <row r="8" spans="1:12">
      <c r="A8" s="12">
        <f t="shared" ref="A8:A37" si="2">A7+1</f>
        <v>2</v>
      </c>
      <c r="B8" s="8">
        <f t="shared" ref="B8:B31" si="3">C8</f>
        <v>46024</v>
      </c>
      <c r="C8" s="8">
        <f t="shared" ref="C8:C37" si="4">C7+1</f>
        <v>46024</v>
      </c>
      <c r="D8" s="9">
        <v>0.25</v>
      </c>
      <c r="E8" s="8">
        <f>B8+1</f>
        <v>46025</v>
      </c>
      <c r="F8" s="9">
        <v>0.25</v>
      </c>
      <c r="G8" s="10">
        <f>IFERROR(((E8-C8)+(F8-D8)),"")</f>
        <v>1</v>
      </c>
      <c r="H8" s="11">
        <f t="shared" ref="H8:H37" si="5">I7</f>
        <v>34494735.652999997</v>
      </c>
      <c r="I8" s="11">
        <v>34511191.866999999</v>
      </c>
      <c r="J8" s="11">
        <f t="shared" ref="J8:J28" si="6">I8-H8</f>
        <v>16456.21400000155</v>
      </c>
      <c r="K8" s="27">
        <f t="shared" ref="K8:K33" si="7">J8/24</f>
        <v>685.67558333339787</v>
      </c>
      <c r="L8" s="105"/>
    </row>
    <row r="9" spans="1:12">
      <c r="A9" s="12">
        <f t="shared" si="2"/>
        <v>3</v>
      </c>
      <c r="B9" s="8">
        <f t="shared" si="3"/>
        <v>46025</v>
      </c>
      <c r="C9" s="8">
        <f t="shared" si="4"/>
        <v>46025</v>
      </c>
      <c r="D9" s="9">
        <v>0.25</v>
      </c>
      <c r="E9" s="8">
        <f t="shared" ref="E9:E31" si="8">B9+1</f>
        <v>46026</v>
      </c>
      <c r="F9" s="9">
        <v>0.25</v>
      </c>
      <c r="G9" s="10">
        <f t="shared" ref="G9:G31" si="9">IFERROR(((E9-C9)+(F9-D9)),"")</f>
        <v>1</v>
      </c>
      <c r="H9" s="11">
        <f t="shared" si="5"/>
        <v>34511191.866999999</v>
      </c>
      <c r="I9" s="11">
        <v>34524521.544</v>
      </c>
      <c r="J9" s="11">
        <f t="shared" si="6"/>
        <v>13329.677000001073</v>
      </c>
      <c r="K9" s="27">
        <f t="shared" si="7"/>
        <v>555.40320833337807</v>
      </c>
      <c r="L9" s="28"/>
    </row>
    <row r="10" spans="1:12">
      <c r="A10" s="12">
        <f t="shared" si="2"/>
        <v>4</v>
      </c>
      <c r="B10" s="8">
        <f t="shared" si="3"/>
        <v>46026</v>
      </c>
      <c r="C10" s="8">
        <f t="shared" si="4"/>
        <v>46026</v>
      </c>
      <c r="D10" s="9">
        <v>0.25</v>
      </c>
      <c r="E10" s="8">
        <f t="shared" si="8"/>
        <v>46027</v>
      </c>
      <c r="F10" s="9">
        <v>0.25</v>
      </c>
      <c r="G10" s="10">
        <f t="shared" si="9"/>
        <v>1</v>
      </c>
      <c r="H10" s="11">
        <f t="shared" si="5"/>
        <v>34524521.544</v>
      </c>
      <c r="I10" s="11">
        <v>34533047.531999998</v>
      </c>
      <c r="J10" s="11">
        <f t="shared" ref="J10:J11" si="10">I10-H10</f>
        <v>8525.987999998033</v>
      </c>
      <c r="K10" s="27">
        <f t="shared" ref="K10:K11" si="11">J10/24</f>
        <v>355.24949999991804</v>
      </c>
      <c r="L10" s="28"/>
    </row>
    <row r="11" spans="1:12">
      <c r="A11" s="12">
        <f t="shared" si="2"/>
        <v>5</v>
      </c>
      <c r="B11" s="8">
        <f t="shared" si="3"/>
        <v>46027</v>
      </c>
      <c r="C11" s="8">
        <f t="shared" si="4"/>
        <v>46027</v>
      </c>
      <c r="D11" s="9">
        <v>0.25</v>
      </c>
      <c r="E11" s="8">
        <f t="shared" si="8"/>
        <v>46028</v>
      </c>
      <c r="F11" s="9">
        <v>0.25</v>
      </c>
      <c r="G11" s="10">
        <f t="shared" si="9"/>
        <v>1</v>
      </c>
      <c r="H11" s="11">
        <f t="shared" si="5"/>
        <v>34533047.531999998</v>
      </c>
      <c r="I11" s="11">
        <v>34548248.902999997</v>
      </c>
      <c r="J11" s="11">
        <f t="shared" si="10"/>
        <v>15201.370999999344</v>
      </c>
      <c r="K11" s="27">
        <f t="shared" si="11"/>
        <v>633.39045833330601</v>
      </c>
      <c r="L11" s="28"/>
    </row>
    <row r="12" spans="1:12">
      <c r="A12" s="12">
        <f t="shared" si="2"/>
        <v>6</v>
      </c>
      <c r="B12" s="8">
        <f t="shared" si="3"/>
        <v>46028</v>
      </c>
      <c r="C12" s="8">
        <f t="shared" si="4"/>
        <v>46028</v>
      </c>
      <c r="D12" s="9">
        <v>0.25</v>
      </c>
      <c r="E12" s="8">
        <f t="shared" si="8"/>
        <v>46029</v>
      </c>
      <c r="F12" s="9">
        <v>0.25</v>
      </c>
      <c r="G12" s="10">
        <f t="shared" si="9"/>
        <v>1</v>
      </c>
      <c r="H12" s="11">
        <f t="shared" si="5"/>
        <v>34548248.902999997</v>
      </c>
      <c r="I12" s="11">
        <v>34565224.142999999</v>
      </c>
      <c r="J12" s="11">
        <f t="shared" si="6"/>
        <v>16975.240000002086</v>
      </c>
      <c r="K12" s="27">
        <f t="shared" si="7"/>
        <v>707.30166666675359</v>
      </c>
      <c r="L12" s="28"/>
    </row>
    <row r="13" spans="1:12">
      <c r="A13" s="12">
        <f t="shared" si="2"/>
        <v>7</v>
      </c>
      <c r="B13" s="8">
        <f t="shared" si="3"/>
        <v>46029</v>
      </c>
      <c r="C13" s="8">
        <f t="shared" si="4"/>
        <v>46029</v>
      </c>
      <c r="D13" s="9">
        <v>0.25</v>
      </c>
      <c r="E13" s="8">
        <f t="shared" si="8"/>
        <v>46030</v>
      </c>
      <c r="F13" s="9">
        <v>0.25</v>
      </c>
      <c r="G13" s="10">
        <f t="shared" si="9"/>
        <v>1</v>
      </c>
      <c r="H13" s="11">
        <f t="shared" si="5"/>
        <v>34565224.142999999</v>
      </c>
      <c r="I13" s="11">
        <v>34582761.342</v>
      </c>
      <c r="J13" s="11">
        <f t="shared" si="6"/>
        <v>17537.199000000954</v>
      </c>
      <c r="K13" s="27">
        <f t="shared" si="7"/>
        <v>730.7166250000397</v>
      </c>
      <c r="L13" s="28"/>
    </row>
    <row r="14" spans="1:12">
      <c r="A14" s="12">
        <f t="shared" si="2"/>
        <v>8</v>
      </c>
      <c r="B14" s="8">
        <f t="shared" si="3"/>
        <v>46030</v>
      </c>
      <c r="C14" s="8">
        <f t="shared" si="4"/>
        <v>46030</v>
      </c>
      <c r="D14" s="9">
        <v>0.25</v>
      </c>
      <c r="E14" s="8">
        <f t="shared" si="8"/>
        <v>46031</v>
      </c>
      <c r="F14" s="9">
        <v>0.25</v>
      </c>
      <c r="G14" s="10">
        <f t="shared" si="9"/>
        <v>1</v>
      </c>
      <c r="H14" s="11">
        <f t="shared" si="5"/>
        <v>34582761.342</v>
      </c>
      <c r="I14" s="11">
        <v>34600499.207000002</v>
      </c>
      <c r="J14" s="11">
        <f t="shared" si="6"/>
        <v>17737.865000002086</v>
      </c>
      <c r="K14" s="27">
        <f t="shared" si="7"/>
        <v>739.07770833342022</v>
      </c>
      <c r="L14" s="28"/>
    </row>
    <row r="15" spans="1:12">
      <c r="A15" s="12">
        <f t="shared" si="2"/>
        <v>9</v>
      </c>
      <c r="B15" s="8">
        <f t="shared" si="3"/>
        <v>46031</v>
      </c>
      <c r="C15" s="8">
        <f t="shared" si="4"/>
        <v>46031</v>
      </c>
      <c r="D15" s="9">
        <v>0.25</v>
      </c>
      <c r="E15" s="8">
        <f t="shared" si="8"/>
        <v>46032</v>
      </c>
      <c r="F15" s="9">
        <v>0.25</v>
      </c>
      <c r="G15" s="10">
        <f t="shared" si="9"/>
        <v>1</v>
      </c>
      <c r="H15" s="11">
        <f t="shared" si="5"/>
        <v>34600499.207000002</v>
      </c>
      <c r="I15" s="11">
        <v>34618472.853</v>
      </c>
      <c r="J15" s="11">
        <f t="shared" si="6"/>
        <v>17973.645999997854</v>
      </c>
      <c r="K15" s="27">
        <f t="shared" si="7"/>
        <v>748.90191666657722</v>
      </c>
      <c r="L15" s="28"/>
    </row>
    <row r="16" spans="1:12">
      <c r="A16" s="12">
        <f t="shared" si="2"/>
        <v>10</v>
      </c>
      <c r="B16" s="8">
        <f t="shared" si="3"/>
        <v>46032</v>
      </c>
      <c r="C16" s="8">
        <f t="shared" si="4"/>
        <v>46032</v>
      </c>
      <c r="D16" s="9">
        <v>0.25</v>
      </c>
      <c r="E16" s="8">
        <f t="shared" si="8"/>
        <v>46033</v>
      </c>
      <c r="F16" s="9">
        <v>0.25</v>
      </c>
      <c r="G16" s="10">
        <f t="shared" si="9"/>
        <v>1</v>
      </c>
      <c r="H16" s="11">
        <f t="shared" si="5"/>
        <v>34618472.853</v>
      </c>
      <c r="I16" s="11">
        <v>34633588.987000003</v>
      </c>
      <c r="J16" s="11">
        <f t="shared" si="6"/>
        <v>15116.134000003338</v>
      </c>
      <c r="K16" s="27">
        <f t="shared" si="7"/>
        <v>629.83891666680574</v>
      </c>
      <c r="L16" s="28"/>
    </row>
    <row r="17" spans="1:12">
      <c r="A17" s="12">
        <f t="shared" si="2"/>
        <v>11</v>
      </c>
      <c r="B17" s="8">
        <f t="shared" si="3"/>
        <v>46033</v>
      </c>
      <c r="C17" s="8">
        <f t="shared" si="4"/>
        <v>46033</v>
      </c>
      <c r="D17" s="9">
        <v>0.25</v>
      </c>
      <c r="E17" s="8">
        <f t="shared" si="8"/>
        <v>46034</v>
      </c>
      <c r="F17" s="9">
        <v>0.25</v>
      </c>
      <c r="G17" s="10">
        <f t="shared" si="9"/>
        <v>1</v>
      </c>
      <c r="H17" s="11">
        <f t="shared" si="5"/>
        <v>34633588.987000003</v>
      </c>
      <c r="I17" s="11">
        <v>34641948.344999999</v>
      </c>
      <c r="J17" s="11">
        <f t="shared" si="6"/>
        <v>8359.3579999953508</v>
      </c>
      <c r="K17" s="27">
        <f t="shared" si="7"/>
        <v>348.3065833331396</v>
      </c>
      <c r="L17" s="28"/>
    </row>
    <row r="18" spans="1:12">
      <c r="A18" s="12">
        <f t="shared" si="2"/>
        <v>12</v>
      </c>
      <c r="B18" s="8">
        <f t="shared" si="3"/>
        <v>46034</v>
      </c>
      <c r="C18" s="8">
        <f t="shared" si="4"/>
        <v>46034</v>
      </c>
      <c r="D18" s="9">
        <v>0.25</v>
      </c>
      <c r="E18" s="8">
        <f t="shared" si="8"/>
        <v>46035</v>
      </c>
      <c r="F18" s="9">
        <v>0.25</v>
      </c>
      <c r="G18" s="10">
        <f t="shared" si="9"/>
        <v>1</v>
      </c>
      <c r="H18" s="11">
        <f t="shared" si="5"/>
        <v>34641948.344999999</v>
      </c>
      <c r="I18" s="11">
        <v>34657712.118000001</v>
      </c>
      <c r="J18" s="11">
        <f t="shared" si="6"/>
        <v>15763.773000001907</v>
      </c>
      <c r="K18" s="27">
        <f t="shared" si="7"/>
        <v>656.82387500007951</v>
      </c>
      <c r="L18" s="28"/>
    </row>
    <row r="19" spans="1:12">
      <c r="A19" s="12">
        <f t="shared" si="2"/>
        <v>13</v>
      </c>
      <c r="B19" s="8">
        <f t="shared" si="3"/>
        <v>46035</v>
      </c>
      <c r="C19" s="8">
        <f t="shared" si="4"/>
        <v>46035</v>
      </c>
      <c r="D19" s="9">
        <v>0.25</v>
      </c>
      <c r="E19" s="8">
        <f t="shared" si="8"/>
        <v>46036</v>
      </c>
      <c r="F19" s="9">
        <v>0.25</v>
      </c>
      <c r="G19" s="10">
        <f t="shared" si="9"/>
        <v>1</v>
      </c>
      <c r="H19" s="11">
        <f t="shared" si="5"/>
        <v>34657712.118000001</v>
      </c>
      <c r="I19" s="11">
        <v>34673151.358000003</v>
      </c>
      <c r="J19" s="11">
        <f t="shared" si="6"/>
        <v>15439.240000002086</v>
      </c>
      <c r="K19" s="27">
        <f t="shared" si="7"/>
        <v>643.30166666675359</v>
      </c>
      <c r="L19" s="28"/>
    </row>
    <row r="20" spans="1:12">
      <c r="A20" s="12">
        <f t="shared" si="2"/>
        <v>14</v>
      </c>
      <c r="B20" s="8">
        <f t="shared" si="3"/>
        <v>46036</v>
      </c>
      <c r="C20" s="8">
        <f t="shared" si="4"/>
        <v>46036</v>
      </c>
      <c r="D20" s="9">
        <v>0.25</v>
      </c>
      <c r="E20" s="8">
        <f t="shared" si="8"/>
        <v>46037</v>
      </c>
      <c r="F20" s="9">
        <v>0.25</v>
      </c>
      <c r="G20" s="10">
        <f t="shared" si="9"/>
        <v>1</v>
      </c>
      <c r="H20" s="11">
        <f t="shared" si="5"/>
        <v>34673151.358000003</v>
      </c>
      <c r="I20" s="11">
        <v>34691260.862000003</v>
      </c>
      <c r="J20" s="11">
        <f t="shared" si="6"/>
        <v>18109.504000000656</v>
      </c>
      <c r="K20" s="27">
        <f t="shared" si="7"/>
        <v>754.56266666669399</v>
      </c>
      <c r="L20" s="296"/>
    </row>
    <row r="21" spans="1:12">
      <c r="A21" s="12">
        <f t="shared" si="2"/>
        <v>15</v>
      </c>
      <c r="B21" s="8">
        <f t="shared" si="3"/>
        <v>46037</v>
      </c>
      <c r="C21" s="8">
        <f t="shared" si="4"/>
        <v>46037</v>
      </c>
      <c r="D21" s="9">
        <v>0.25</v>
      </c>
      <c r="E21" s="8">
        <f t="shared" si="8"/>
        <v>46038</v>
      </c>
      <c r="F21" s="9">
        <v>0.25</v>
      </c>
      <c r="G21" s="10">
        <f t="shared" si="9"/>
        <v>1</v>
      </c>
      <c r="H21" s="11">
        <f t="shared" si="5"/>
        <v>34691260.862000003</v>
      </c>
      <c r="I21" s="11">
        <v>34707260.229000002</v>
      </c>
      <c r="J21" s="11">
        <f t="shared" si="6"/>
        <v>15999.366999998689</v>
      </c>
      <c r="K21" s="27">
        <f t="shared" si="7"/>
        <v>666.64029166661203</v>
      </c>
      <c r="L21" s="296"/>
    </row>
    <row r="22" spans="1:12">
      <c r="A22" s="12">
        <f t="shared" si="2"/>
        <v>16</v>
      </c>
      <c r="B22" s="8">
        <f t="shared" si="3"/>
        <v>46038</v>
      </c>
      <c r="C22" s="8">
        <f t="shared" si="4"/>
        <v>46038</v>
      </c>
      <c r="D22" s="9">
        <v>0.25</v>
      </c>
      <c r="E22" s="8">
        <f t="shared" si="8"/>
        <v>46039</v>
      </c>
      <c r="F22" s="9">
        <v>0.25</v>
      </c>
      <c r="G22" s="10">
        <f t="shared" si="9"/>
        <v>1</v>
      </c>
      <c r="H22" s="11">
        <f t="shared" si="5"/>
        <v>34707260.229000002</v>
      </c>
      <c r="I22" s="11">
        <v>34718007.991999999</v>
      </c>
      <c r="J22" s="11">
        <f t="shared" ref="J22" si="12">I22-H22</f>
        <v>10747.762999996543</v>
      </c>
      <c r="K22" s="27">
        <f t="shared" ref="K22" si="13">J22/24</f>
        <v>447.82345833318931</v>
      </c>
      <c r="L22" s="296"/>
    </row>
    <row r="23" spans="1:12">
      <c r="A23" s="12">
        <f t="shared" si="2"/>
        <v>17</v>
      </c>
      <c r="B23" s="8">
        <f t="shared" si="3"/>
        <v>46039</v>
      </c>
      <c r="C23" s="8">
        <f t="shared" si="4"/>
        <v>46039</v>
      </c>
      <c r="D23" s="9">
        <v>0.25</v>
      </c>
      <c r="E23" s="8">
        <f t="shared" si="8"/>
        <v>46040</v>
      </c>
      <c r="F23" s="9">
        <v>0.25</v>
      </c>
      <c r="G23" s="10">
        <f t="shared" si="9"/>
        <v>1</v>
      </c>
      <c r="H23" s="11">
        <f t="shared" si="5"/>
        <v>34718007.991999999</v>
      </c>
      <c r="I23" s="11">
        <v>34730121.612999998</v>
      </c>
      <c r="J23" s="11">
        <f t="shared" si="6"/>
        <v>12113.620999999344</v>
      </c>
      <c r="K23" s="27">
        <f t="shared" si="7"/>
        <v>504.73420833330601</v>
      </c>
      <c r="L23" s="296"/>
    </row>
    <row r="24" spans="1:12">
      <c r="A24" s="12">
        <f t="shared" si="2"/>
        <v>18</v>
      </c>
      <c r="B24" s="8">
        <f t="shared" si="3"/>
        <v>46040</v>
      </c>
      <c r="C24" s="8">
        <f t="shared" si="4"/>
        <v>46040</v>
      </c>
      <c r="D24" s="9">
        <v>0.25</v>
      </c>
      <c r="E24" s="8">
        <f t="shared" si="8"/>
        <v>46041</v>
      </c>
      <c r="F24" s="9">
        <v>0.25</v>
      </c>
      <c r="G24" s="10">
        <f t="shared" si="9"/>
        <v>1</v>
      </c>
      <c r="H24" s="11">
        <f t="shared" si="5"/>
        <v>34730121.612999998</v>
      </c>
      <c r="I24" s="11">
        <v>34737920.917000003</v>
      </c>
      <c r="J24" s="11">
        <f t="shared" si="6"/>
        <v>7799.304000005126</v>
      </c>
      <c r="K24" s="27">
        <f t="shared" si="7"/>
        <v>324.97100000021356</v>
      </c>
      <c r="L24" s="248"/>
    </row>
    <row r="25" spans="1:12">
      <c r="A25" s="12">
        <f t="shared" si="2"/>
        <v>19</v>
      </c>
      <c r="B25" s="8">
        <f t="shared" si="3"/>
        <v>46041</v>
      </c>
      <c r="C25" s="8">
        <f t="shared" si="4"/>
        <v>46041</v>
      </c>
      <c r="D25" s="9">
        <v>0.25</v>
      </c>
      <c r="E25" s="8">
        <f t="shared" si="8"/>
        <v>46042</v>
      </c>
      <c r="F25" s="9">
        <v>0.25</v>
      </c>
      <c r="G25" s="10">
        <f t="shared" si="9"/>
        <v>1</v>
      </c>
      <c r="H25" s="11">
        <f t="shared" si="5"/>
        <v>34737920.917000003</v>
      </c>
      <c r="I25" s="11">
        <v>34751270.664999999</v>
      </c>
      <c r="J25" s="11">
        <f t="shared" si="6"/>
        <v>13349.747999995947</v>
      </c>
      <c r="K25" s="27">
        <f t="shared" si="7"/>
        <v>556.23949999983108</v>
      </c>
      <c r="L25" s="248"/>
    </row>
    <row r="26" spans="1:12">
      <c r="A26" s="12">
        <f t="shared" si="2"/>
        <v>20</v>
      </c>
      <c r="B26" s="8">
        <f t="shared" si="3"/>
        <v>46042</v>
      </c>
      <c r="C26" s="8">
        <f t="shared" si="4"/>
        <v>46042</v>
      </c>
      <c r="D26" s="9">
        <v>0.25</v>
      </c>
      <c r="E26" s="8">
        <f t="shared" si="8"/>
        <v>46043</v>
      </c>
      <c r="F26" s="9">
        <v>0.25</v>
      </c>
      <c r="G26" s="10">
        <f t="shared" si="9"/>
        <v>1</v>
      </c>
      <c r="H26" s="11">
        <f t="shared" si="5"/>
        <v>34751270.664999999</v>
      </c>
      <c r="I26" s="11">
        <v>34761865.550999999</v>
      </c>
      <c r="J26" s="11">
        <f t="shared" si="6"/>
        <v>10594.88599999994</v>
      </c>
      <c r="K26" s="27">
        <f t="shared" si="7"/>
        <v>441.45358333333087</v>
      </c>
      <c r="L26" s="248"/>
    </row>
    <row r="27" spans="1:12">
      <c r="A27" s="12">
        <f t="shared" si="2"/>
        <v>21</v>
      </c>
      <c r="B27" s="8">
        <f t="shared" si="3"/>
        <v>46043</v>
      </c>
      <c r="C27" s="8">
        <f t="shared" si="4"/>
        <v>46043</v>
      </c>
      <c r="D27" s="9">
        <v>0.25</v>
      </c>
      <c r="E27" s="8">
        <f t="shared" si="8"/>
        <v>46044</v>
      </c>
      <c r="F27" s="9">
        <v>0.25</v>
      </c>
      <c r="G27" s="10">
        <f t="shared" si="9"/>
        <v>1</v>
      </c>
      <c r="H27" s="11">
        <f t="shared" si="5"/>
        <v>34761865.550999999</v>
      </c>
      <c r="I27" s="11">
        <v>34773559.103</v>
      </c>
      <c r="J27" s="11">
        <f t="shared" si="6"/>
        <v>11693.552000001073</v>
      </c>
      <c r="K27" s="27">
        <f t="shared" si="7"/>
        <v>487.23133333337802</v>
      </c>
      <c r="L27" s="28"/>
    </row>
    <row r="28" spans="1:12">
      <c r="A28" s="12">
        <f t="shared" si="2"/>
        <v>22</v>
      </c>
      <c r="B28" s="8">
        <f t="shared" si="3"/>
        <v>46044</v>
      </c>
      <c r="C28" s="8">
        <f t="shared" si="4"/>
        <v>46044</v>
      </c>
      <c r="D28" s="9">
        <v>0.25</v>
      </c>
      <c r="E28" s="8">
        <f t="shared" si="8"/>
        <v>46045</v>
      </c>
      <c r="F28" s="9">
        <v>0.25</v>
      </c>
      <c r="G28" s="10">
        <f t="shared" si="9"/>
        <v>1</v>
      </c>
      <c r="H28" s="11">
        <f t="shared" si="5"/>
        <v>34773559.103</v>
      </c>
      <c r="I28" s="11">
        <v>34787398.919</v>
      </c>
      <c r="J28" s="11">
        <f t="shared" si="6"/>
        <v>13839.815999999642</v>
      </c>
      <c r="K28" s="27">
        <f t="shared" si="7"/>
        <v>576.6589999999851</v>
      </c>
      <c r="L28" s="105"/>
    </row>
    <row r="29" spans="1:12">
      <c r="A29" s="12">
        <f t="shared" si="2"/>
        <v>23</v>
      </c>
      <c r="B29" s="8">
        <f t="shared" si="3"/>
        <v>46045</v>
      </c>
      <c r="C29" s="8">
        <f t="shared" si="4"/>
        <v>46045</v>
      </c>
      <c r="D29" s="9">
        <v>0.25</v>
      </c>
      <c r="E29" s="8">
        <f t="shared" si="8"/>
        <v>46046</v>
      </c>
      <c r="F29" s="9">
        <v>0.25</v>
      </c>
      <c r="G29" s="10">
        <f t="shared" si="9"/>
        <v>1</v>
      </c>
      <c r="H29" s="11">
        <f t="shared" si="5"/>
        <v>34787398.919</v>
      </c>
      <c r="I29" s="11">
        <v>34802041.464000002</v>
      </c>
      <c r="J29" s="11">
        <f t="shared" ref="J29:J33" si="14">I29-H29</f>
        <v>14642.545000001788</v>
      </c>
      <c r="K29" s="27">
        <f t="shared" ref="K29" si="15">J29/24</f>
        <v>610.10604166674113</v>
      </c>
      <c r="L29" s="105"/>
    </row>
    <row r="30" spans="1:12">
      <c r="A30" s="12">
        <f t="shared" si="2"/>
        <v>24</v>
      </c>
      <c r="B30" s="8">
        <f t="shared" si="3"/>
        <v>46046</v>
      </c>
      <c r="C30" s="8">
        <f t="shared" si="4"/>
        <v>46046</v>
      </c>
      <c r="D30" s="9">
        <v>0.25</v>
      </c>
      <c r="E30" s="8">
        <f t="shared" si="8"/>
        <v>46047</v>
      </c>
      <c r="F30" s="9">
        <v>0.25</v>
      </c>
      <c r="G30" s="10">
        <f t="shared" si="9"/>
        <v>1</v>
      </c>
      <c r="H30" s="11">
        <f t="shared" si="5"/>
        <v>34802041.464000002</v>
      </c>
      <c r="I30" s="11">
        <v>34814202.402999997</v>
      </c>
      <c r="J30" s="11">
        <f t="shared" si="14"/>
        <v>12160.938999995589</v>
      </c>
      <c r="K30" s="27">
        <f t="shared" si="7"/>
        <v>506.70579166648287</v>
      </c>
      <c r="L30" s="105"/>
    </row>
    <row r="31" spans="1:12">
      <c r="A31" s="12">
        <f t="shared" si="2"/>
        <v>25</v>
      </c>
      <c r="B31" s="8">
        <f t="shared" si="3"/>
        <v>46047</v>
      </c>
      <c r="C31" s="8">
        <f t="shared" si="4"/>
        <v>46047</v>
      </c>
      <c r="D31" s="9">
        <v>0.25</v>
      </c>
      <c r="E31" s="8">
        <f t="shared" si="8"/>
        <v>46048</v>
      </c>
      <c r="F31" s="9">
        <v>0.25</v>
      </c>
      <c r="G31" s="10">
        <f t="shared" si="9"/>
        <v>1</v>
      </c>
      <c r="H31" s="11">
        <f t="shared" si="5"/>
        <v>34814202.402999997</v>
      </c>
      <c r="I31" s="11">
        <v>34824256.704000004</v>
      </c>
      <c r="J31" s="11">
        <f t="shared" si="14"/>
        <v>10054.301000006497</v>
      </c>
      <c r="K31" s="27">
        <f t="shared" si="7"/>
        <v>418.92920833360404</v>
      </c>
      <c r="L31" s="105"/>
    </row>
    <row r="32" spans="1:12">
      <c r="A32" s="12">
        <f t="shared" si="2"/>
        <v>26</v>
      </c>
      <c r="B32" s="8">
        <f t="shared" ref="B32:B34" si="16">C32</f>
        <v>46048</v>
      </c>
      <c r="C32" s="8">
        <f t="shared" si="4"/>
        <v>46048</v>
      </c>
      <c r="D32" s="9">
        <v>0.25</v>
      </c>
      <c r="E32" s="8">
        <f t="shared" ref="E32:E34" si="17">B32+1</f>
        <v>46049</v>
      </c>
      <c r="F32" s="9">
        <v>0.25</v>
      </c>
      <c r="G32" s="10">
        <f t="shared" ref="G32:G34" si="18">IFERROR(((E32-C32)+(F32-D32)),"")</f>
        <v>1</v>
      </c>
      <c r="H32" s="11">
        <f t="shared" si="5"/>
        <v>34824256.704000004</v>
      </c>
      <c r="I32" s="11">
        <v>34838217.335000001</v>
      </c>
      <c r="J32" s="11">
        <f t="shared" si="14"/>
        <v>13960.630999997258</v>
      </c>
      <c r="K32" s="27">
        <f t="shared" si="7"/>
        <v>581.69295833321905</v>
      </c>
      <c r="L32" s="105"/>
    </row>
    <row r="33" spans="1:12">
      <c r="A33" s="12">
        <f t="shared" si="2"/>
        <v>27</v>
      </c>
      <c r="B33" s="8">
        <f t="shared" si="16"/>
        <v>46049</v>
      </c>
      <c r="C33" s="8">
        <f t="shared" si="4"/>
        <v>46049</v>
      </c>
      <c r="D33" s="9">
        <v>0.25</v>
      </c>
      <c r="E33" s="8">
        <f t="shared" si="17"/>
        <v>46050</v>
      </c>
      <c r="F33" s="9">
        <v>0.25</v>
      </c>
      <c r="G33" s="10">
        <f t="shared" si="18"/>
        <v>1</v>
      </c>
      <c r="H33" s="11">
        <f t="shared" si="5"/>
        <v>34838217.335000001</v>
      </c>
      <c r="I33" s="11">
        <v>34852944.434</v>
      </c>
      <c r="J33" s="11">
        <f t="shared" si="14"/>
        <v>14727.098999999464</v>
      </c>
      <c r="K33" s="27">
        <f t="shared" si="7"/>
        <v>613.62912499997765</v>
      </c>
      <c r="L33" s="105"/>
    </row>
    <row r="34" spans="1:12">
      <c r="A34" s="12">
        <f t="shared" si="2"/>
        <v>28</v>
      </c>
      <c r="B34" s="8">
        <f t="shared" si="16"/>
        <v>46050</v>
      </c>
      <c r="C34" s="8">
        <f t="shared" si="4"/>
        <v>46050</v>
      </c>
      <c r="D34" s="9">
        <v>0.25</v>
      </c>
      <c r="E34" s="8">
        <f t="shared" si="17"/>
        <v>46051</v>
      </c>
      <c r="F34" s="9">
        <v>0.25</v>
      </c>
      <c r="G34" s="10">
        <f t="shared" si="18"/>
        <v>1</v>
      </c>
      <c r="H34" s="11">
        <f t="shared" si="5"/>
        <v>34852944.434</v>
      </c>
      <c r="I34" s="11">
        <v>34868611.651000001</v>
      </c>
      <c r="J34" s="11">
        <f t="shared" ref="J34" si="19">I34-H34</f>
        <v>15667.217000000179</v>
      </c>
      <c r="K34" s="27">
        <f t="shared" ref="K34" si="20">J34/24</f>
        <v>652.80070833334082</v>
      </c>
      <c r="L34" s="105"/>
    </row>
    <row r="35" spans="1:12">
      <c r="A35" s="12">
        <f t="shared" si="2"/>
        <v>29</v>
      </c>
      <c r="B35" s="8">
        <f t="shared" ref="B35:B36" si="21">C35</f>
        <v>46051</v>
      </c>
      <c r="C35" s="8">
        <f t="shared" si="4"/>
        <v>46051</v>
      </c>
      <c r="D35" s="9">
        <v>0.25</v>
      </c>
      <c r="E35" s="8">
        <f t="shared" ref="E35:E36" si="22">B35+1</f>
        <v>46052</v>
      </c>
      <c r="F35" s="9">
        <v>0.25</v>
      </c>
      <c r="G35" s="10">
        <f t="shared" ref="G35:G36" si="23">IFERROR(((E35-C35)+(F35-D35)),"")</f>
        <v>1</v>
      </c>
      <c r="H35" s="11">
        <f t="shared" si="5"/>
        <v>34868611.651000001</v>
      </c>
      <c r="I35" s="11">
        <v>34884028.759999998</v>
      </c>
      <c r="J35" s="11">
        <f t="shared" ref="J35:J36" si="24">I35-H35</f>
        <v>15417.108999997377</v>
      </c>
      <c r="K35" s="27">
        <f t="shared" ref="K35:K36" si="25">J35/24</f>
        <v>642.37954166655743</v>
      </c>
      <c r="L35" s="105"/>
    </row>
    <row r="36" spans="1:12">
      <c r="A36" s="12">
        <f t="shared" si="2"/>
        <v>30</v>
      </c>
      <c r="B36" s="8">
        <f t="shared" si="21"/>
        <v>46052</v>
      </c>
      <c r="C36" s="8">
        <f t="shared" si="4"/>
        <v>46052</v>
      </c>
      <c r="D36" s="9">
        <v>0.25</v>
      </c>
      <c r="E36" s="8">
        <f t="shared" si="22"/>
        <v>46053</v>
      </c>
      <c r="F36" s="9">
        <v>0.25</v>
      </c>
      <c r="G36" s="10">
        <f t="shared" si="23"/>
        <v>1</v>
      </c>
      <c r="H36" s="11">
        <f t="shared" si="5"/>
        <v>34884028.759999998</v>
      </c>
      <c r="I36" s="11">
        <v>34896075.116999999</v>
      </c>
      <c r="J36" s="11">
        <f t="shared" si="24"/>
        <v>12046.357000000775</v>
      </c>
      <c r="K36" s="27">
        <f t="shared" si="25"/>
        <v>501.93154166669893</v>
      </c>
      <c r="L36" s="105"/>
    </row>
    <row r="37" spans="1:12">
      <c r="A37" s="12">
        <f t="shared" si="2"/>
        <v>31</v>
      </c>
      <c r="B37" s="8">
        <f t="shared" ref="B37" si="26">C37</f>
        <v>46053</v>
      </c>
      <c r="C37" s="8">
        <f t="shared" si="4"/>
        <v>46053</v>
      </c>
      <c r="D37" s="9">
        <v>0.25</v>
      </c>
      <c r="E37" s="8">
        <f t="shared" ref="E37" si="27">B37+1</f>
        <v>46054</v>
      </c>
      <c r="F37" s="9">
        <v>0.25</v>
      </c>
      <c r="G37" s="10">
        <f t="shared" ref="G37" si="28">IFERROR(((E37-C37)+(F37-D37)),"")</f>
        <v>1</v>
      </c>
      <c r="H37" s="11">
        <f t="shared" si="5"/>
        <v>34896075.116999999</v>
      </c>
      <c r="I37" s="11">
        <v>34910212.214000002</v>
      </c>
      <c r="J37" s="11">
        <f t="shared" ref="J37" si="29">I37-H37</f>
        <v>14137.097000002861</v>
      </c>
      <c r="K37" s="27">
        <f t="shared" ref="K37" si="30">J37/24</f>
        <v>589.04570833345258</v>
      </c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425734.58600000292</v>
      </c>
      <c r="K39" s="32">
        <f>AVERAGE(K7:K38)</f>
        <v>572.22390591398232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18.45883567464459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6" ySplit="6" topLeftCell="G7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156" t="s">
        <v>162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109.39874999999302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291">
        <v>0.25</v>
      </c>
      <c r="E7" s="7">
        <f>C7+1</f>
        <v>46024</v>
      </c>
      <c r="F7" s="291">
        <v>0.25</v>
      </c>
      <c r="G7" s="10">
        <f>IFERROR(((E7-C7)+(F7-D7)),"")</f>
        <v>1</v>
      </c>
      <c r="H7" s="11">
        <v>1189071.3500000001</v>
      </c>
      <c r="I7" s="11">
        <v>1191432.03</v>
      </c>
      <c r="J7" s="11">
        <f t="shared" ref="J7:J31" si="0">I7-H7</f>
        <v>2360.6799999999348</v>
      </c>
      <c r="K7" s="27">
        <f t="shared" ref="K7:K31" si="1">J7/24</f>
        <v>98.36166666666395</v>
      </c>
      <c r="L7" s="101"/>
    </row>
    <row r="8" spans="1:12">
      <c r="A8" s="12">
        <f>A7+1</f>
        <v>2</v>
      </c>
      <c r="B8" s="8">
        <f>B7+1</f>
        <v>46024</v>
      </c>
      <c r="C8" s="8">
        <f t="shared" ref="C8:C34" si="2">B8</f>
        <v>46024</v>
      </c>
      <c r="D8" s="9">
        <f>D7</f>
        <v>0.25</v>
      </c>
      <c r="E8" s="8">
        <f>C8+1</f>
        <v>46025</v>
      </c>
      <c r="F8" s="9">
        <v>0.25</v>
      </c>
      <c r="G8" s="10">
        <f>IFERROR(((E8-C8)+(F8-D8)),"")</f>
        <v>1</v>
      </c>
      <c r="H8" s="11">
        <f t="shared" ref="H8:H37" si="3">I7</f>
        <v>1191432.03</v>
      </c>
      <c r="I8" s="11">
        <v>1193096.6599999999</v>
      </c>
      <c r="J8" s="11">
        <f t="shared" si="0"/>
        <v>1664.6299999998882</v>
      </c>
      <c r="K8" s="27">
        <f t="shared" si="1"/>
        <v>69.359583333328672</v>
      </c>
      <c r="L8" s="105"/>
    </row>
    <row r="9" spans="1:12">
      <c r="A9" s="12">
        <f t="shared" ref="A9:B24" si="4">A8+1</f>
        <v>3</v>
      </c>
      <c r="B9" s="8">
        <f t="shared" si="4"/>
        <v>46025</v>
      </c>
      <c r="C9" s="8">
        <f t="shared" si="2"/>
        <v>46025</v>
      </c>
      <c r="D9" s="9">
        <f t="shared" ref="D9:D37" si="5">D8</f>
        <v>0.25</v>
      </c>
      <c r="E9" s="8">
        <f t="shared" ref="E9:E34" si="6">C9+1</f>
        <v>46026</v>
      </c>
      <c r="F9" s="9">
        <v>0.25</v>
      </c>
      <c r="G9" s="10">
        <f>IFERROR(((E9-C9)+(F9-D9)),"")</f>
        <v>1</v>
      </c>
      <c r="H9" s="11">
        <f t="shared" si="3"/>
        <v>1193096.6599999999</v>
      </c>
      <c r="I9" s="11">
        <v>1194941.3</v>
      </c>
      <c r="J9" s="11">
        <f t="shared" si="0"/>
        <v>1844.6400000001304</v>
      </c>
      <c r="K9" s="27">
        <f t="shared" si="1"/>
        <v>76.860000000005428</v>
      </c>
      <c r="L9" s="105"/>
    </row>
    <row r="10" spans="1:12">
      <c r="A10" s="12">
        <f t="shared" si="4"/>
        <v>4</v>
      </c>
      <c r="B10" s="8">
        <f t="shared" si="4"/>
        <v>46026</v>
      </c>
      <c r="C10" s="8">
        <f t="shared" si="2"/>
        <v>46026</v>
      </c>
      <c r="D10" s="9">
        <f t="shared" si="5"/>
        <v>0.25</v>
      </c>
      <c r="E10" s="8">
        <f t="shared" si="6"/>
        <v>46027</v>
      </c>
      <c r="F10" s="9">
        <v>0.25</v>
      </c>
      <c r="G10" s="10">
        <f>IFERROR(((E10-C10)+(F10-D10)),"")</f>
        <v>1</v>
      </c>
      <c r="H10" s="11">
        <f t="shared" si="3"/>
        <v>1194941.3</v>
      </c>
      <c r="I10" s="11">
        <v>1197035.26</v>
      </c>
      <c r="J10" s="11">
        <f t="shared" si="0"/>
        <v>2093.9599999999627</v>
      </c>
      <c r="K10" s="27">
        <f t="shared" si="1"/>
        <v>87.248333333331786</v>
      </c>
      <c r="L10" s="105"/>
    </row>
    <row r="11" spans="1:12">
      <c r="A11" s="12">
        <f t="shared" si="4"/>
        <v>5</v>
      </c>
      <c r="B11" s="8">
        <f t="shared" si="4"/>
        <v>46027</v>
      </c>
      <c r="C11" s="8">
        <f t="shared" si="2"/>
        <v>46027</v>
      </c>
      <c r="D11" s="9">
        <f t="shared" si="5"/>
        <v>0.25</v>
      </c>
      <c r="E11" s="8">
        <f t="shared" si="6"/>
        <v>46028</v>
      </c>
      <c r="F11" s="9">
        <v>0.25</v>
      </c>
      <c r="G11" s="10">
        <f t="shared" ref="G11:G34" si="7">IFERROR(((E11-C11)+(F11-D11)),"")</f>
        <v>1</v>
      </c>
      <c r="H11" s="11">
        <f t="shared" si="3"/>
        <v>1197035.26</v>
      </c>
      <c r="I11" s="247">
        <v>1198983.8500000001</v>
      </c>
      <c r="J11" s="11">
        <f t="shared" si="0"/>
        <v>1948.5900000000838</v>
      </c>
      <c r="K11" s="27">
        <f t="shared" si="1"/>
        <v>81.191250000003492</v>
      </c>
      <c r="L11" s="105"/>
    </row>
    <row r="12" spans="1:12">
      <c r="A12" s="12">
        <f t="shared" si="4"/>
        <v>6</v>
      </c>
      <c r="B12" s="8">
        <f t="shared" si="4"/>
        <v>46028</v>
      </c>
      <c r="C12" s="8">
        <f t="shared" si="2"/>
        <v>46028</v>
      </c>
      <c r="D12" s="9">
        <f t="shared" si="5"/>
        <v>0.25</v>
      </c>
      <c r="E12" s="8">
        <f t="shared" si="6"/>
        <v>46029</v>
      </c>
      <c r="F12" s="9">
        <v>0.25</v>
      </c>
      <c r="G12" s="10">
        <f t="shared" si="7"/>
        <v>1</v>
      </c>
      <c r="H12" s="11">
        <f t="shared" si="3"/>
        <v>1198983.8500000001</v>
      </c>
      <c r="I12" s="11">
        <v>1201609.42</v>
      </c>
      <c r="J12" s="11">
        <f t="shared" si="0"/>
        <v>2625.5699999998324</v>
      </c>
      <c r="K12" s="27">
        <f t="shared" si="1"/>
        <v>109.39874999999302</v>
      </c>
      <c r="L12" s="105"/>
    </row>
    <row r="13" spans="1:12">
      <c r="A13" s="12">
        <f t="shared" si="4"/>
        <v>7</v>
      </c>
      <c r="B13" s="8">
        <f t="shared" si="4"/>
        <v>46029</v>
      </c>
      <c r="C13" s="8">
        <f t="shared" si="2"/>
        <v>46029</v>
      </c>
      <c r="D13" s="9">
        <f t="shared" si="5"/>
        <v>0.25</v>
      </c>
      <c r="E13" s="8">
        <f t="shared" si="6"/>
        <v>46030</v>
      </c>
      <c r="F13" s="9">
        <v>0.25</v>
      </c>
      <c r="G13" s="10">
        <f t="shared" si="7"/>
        <v>1</v>
      </c>
      <c r="H13" s="11">
        <f t="shared" si="3"/>
        <v>1201609.42</v>
      </c>
      <c r="I13" s="11">
        <v>1203566.8999999999</v>
      </c>
      <c r="J13" s="11">
        <f t="shared" ref="J13" si="8">I13-H13</f>
        <v>1957.4799999999814</v>
      </c>
      <c r="K13" s="27">
        <f t="shared" ref="K13" si="9">J13/24</f>
        <v>81.561666666665886</v>
      </c>
      <c r="L13" s="105"/>
    </row>
    <row r="14" spans="1:12">
      <c r="A14" s="12">
        <f t="shared" si="4"/>
        <v>8</v>
      </c>
      <c r="B14" s="8">
        <f t="shared" si="4"/>
        <v>46030</v>
      </c>
      <c r="C14" s="8">
        <f t="shared" si="2"/>
        <v>46030</v>
      </c>
      <c r="D14" s="9">
        <f t="shared" si="5"/>
        <v>0.25</v>
      </c>
      <c r="E14" s="8">
        <f t="shared" si="6"/>
        <v>46031</v>
      </c>
      <c r="F14" s="9">
        <v>0.25</v>
      </c>
      <c r="G14" s="10">
        <f t="shared" si="7"/>
        <v>1</v>
      </c>
      <c r="H14" s="11">
        <f t="shared" si="3"/>
        <v>1203566.8999999999</v>
      </c>
      <c r="I14" s="11">
        <v>1205673.8500000001</v>
      </c>
      <c r="J14" s="11">
        <f t="shared" si="0"/>
        <v>2106.9500000001863</v>
      </c>
      <c r="K14" s="27">
        <f t="shared" si="1"/>
        <v>87.789583333341099</v>
      </c>
      <c r="L14" s="105"/>
    </row>
    <row r="15" spans="1:12">
      <c r="A15" s="12">
        <f t="shared" si="4"/>
        <v>9</v>
      </c>
      <c r="B15" s="8">
        <f t="shared" si="4"/>
        <v>46031</v>
      </c>
      <c r="C15" s="8">
        <f t="shared" si="2"/>
        <v>46031</v>
      </c>
      <c r="D15" s="9">
        <f t="shared" si="5"/>
        <v>0.25</v>
      </c>
      <c r="E15" s="8">
        <f t="shared" si="6"/>
        <v>46032</v>
      </c>
      <c r="F15" s="9">
        <v>0.25</v>
      </c>
      <c r="G15" s="10">
        <f t="shared" si="7"/>
        <v>1</v>
      </c>
      <c r="H15" s="11">
        <f t="shared" si="3"/>
        <v>1205673.8500000001</v>
      </c>
      <c r="I15" s="11">
        <v>1207405.57</v>
      </c>
      <c r="J15" s="11">
        <f t="shared" si="0"/>
        <v>1731.7199999999721</v>
      </c>
      <c r="K15" s="27">
        <f t="shared" si="1"/>
        <v>72.154999999998836</v>
      </c>
      <c r="L15" s="105"/>
    </row>
    <row r="16" spans="1:12">
      <c r="A16" s="12">
        <f t="shared" si="4"/>
        <v>10</v>
      </c>
      <c r="B16" s="8">
        <f t="shared" si="4"/>
        <v>46032</v>
      </c>
      <c r="C16" s="8">
        <f t="shared" si="2"/>
        <v>46032</v>
      </c>
      <c r="D16" s="9">
        <f t="shared" si="5"/>
        <v>0.25</v>
      </c>
      <c r="E16" s="8">
        <f t="shared" si="6"/>
        <v>46033</v>
      </c>
      <c r="F16" s="9">
        <v>0.25</v>
      </c>
      <c r="G16" s="10">
        <f t="shared" si="7"/>
        <v>1</v>
      </c>
      <c r="H16" s="11">
        <f t="shared" si="3"/>
        <v>1207405.57</v>
      </c>
      <c r="I16" s="11">
        <v>1209808.94</v>
      </c>
      <c r="J16" s="11">
        <f t="shared" ref="J16" si="10">I16-H16</f>
        <v>2403.3699999998789</v>
      </c>
      <c r="K16" s="27">
        <f t="shared" ref="K16" si="11">J16/24</f>
        <v>100.14041666666162</v>
      </c>
      <c r="L16" s="105"/>
    </row>
    <row r="17" spans="1:14">
      <c r="A17" s="12">
        <f t="shared" si="4"/>
        <v>11</v>
      </c>
      <c r="B17" s="8">
        <f t="shared" si="4"/>
        <v>46033</v>
      </c>
      <c r="C17" s="8">
        <f t="shared" si="2"/>
        <v>46033</v>
      </c>
      <c r="D17" s="9">
        <f t="shared" si="5"/>
        <v>0.25</v>
      </c>
      <c r="E17" s="8">
        <f t="shared" si="6"/>
        <v>46034</v>
      </c>
      <c r="F17" s="9">
        <v>0.25</v>
      </c>
      <c r="G17" s="10">
        <f t="shared" si="7"/>
        <v>1</v>
      </c>
      <c r="H17" s="11">
        <f t="shared" si="3"/>
        <v>1209808.94</v>
      </c>
      <c r="I17" s="11">
        <v>1212231.56</v>
      </c>
      <c r="J17" s="11">
        <f t="shared" ref="J17" si="12">I17-H17</f>
        <v>2422.6200000001118</v>
      </c>
      <c r="K17" s="27">
        <f t="shared" ref="K17" si="13">J17/24</f>
        <v>100.94250000000466</v>
      </c>
      <c r="L17" s="105"/>
    </row>
    <row r="18" spans="1:14">
      <c r="A18" s="12">
        <f t="shared" si="4"/>
        <v>12</v>
      </c>
      <c r="B18" s="8">
        <f t="shared" si="4"/>
        <v>46034</v>
      </c>
      <c r="C18" s="8">
        <f t="shared" si="2"/>
        <v>46034</v>
      </c>
      <c r="D18" s="9">
        <f t="shared" si="5"/>
        <v>0.25</v>
      </c>
      <c r="E18" s="8">
        <f t="shared" si="6"/>
        <v>46035</v>
      </c>
      <c r="F18" s="9">
        <v>0.25</v>
      </c>
      <c r="G18" s="10">
        <f t="shared" si="7"/>
        <v>1</v>
      </c>
      <c r="H18" s="11">
        <f t="shared" si="3"/>
        <v>1212231.56</v>
      </c>
      <c r="I18" s="11">
        <v>1213769.69</v>
      </c>
      <c r="J18" s="11">
        <f t="shared" ref="J18" si="14">I18-H18</f>
        <v>1538.1299999998882</v>
      </c>
      <c r="K18" s="27">
        <f t="shared" ref="K18" si="15">J18/24</f>
        <v>64.088749999995343</v>
      </c>
      <c r="L18" s="105"/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2"/>
        <v>46035</v>
      </c>
      <c r="D19" s="9">
        <f t="shared" si="5"/>
        <v>0.25</v>
      </c>
      <c r="E19" s="8">
        <f t="shared" si="6"/>
        <v>46036</v>
      </c>
      <c r="F19" s="9">
        <v>0.25</v>
      </c>
      <c r="G19" s="10">
        <f t="shared" si="7"/>
        <v>1</v>
      </c>
      <c r="H19" s="11">
        <f t="shared" si="3"/>
        <v>1213769.69</v>
      </c>
      <c r="I19" s="11">
        <v>1215328.74</v>
      </c>
      <c r="J19" s="11">
        <f t="shared" si="0"/>
        <v>1559.0500000000466</v>
      </c>
      <c r="K19" s="27">
        <f t="shared" si="1"/>
        <v>64.960416666668607</v>
      </c>
      <c r="L19" s="105"/>
    </row>
    <row r="20" spans="1:14">
      <c r="A20" s="12">
        <f t="shared" si="4"/>
        <v>14</v>
      </c>
      <c r="B20" s="8">
        <f t="shared" si="4"/>
        <v>46036</v>
      </c>
      <c r="C20" s="8">
        <f t="shared" si="2"/>
        <v>46036</v>
      </c>
      <c r="D20" s="9">
        <f t="shared" si="5"/>
        <v>0.25</v>
      </c>
      <c r="E20" s="8">
        <f t="shared" si="6"/>
        <v>46037</v>
      </c>
      <c r="F20" s="9">
        <v>0.25</v>
      </c>
      <c r="G20" s="10">
        <f t="shared" si="7"/>
        <v>1</v>
      </c>
      <c r="H20" s="11">
        <f t="shared" si="3"/>
        <v>1215328.74</v>
      </c>
      <c r="I20" s="247">
        <v>1217184.8899999999</v>
      </c>
      <c r="J20" s="11">
        <f t="shared" si="0"/>
        <v>1856.1499999999069</v>
      </c>
      <c r="K20" s="27">
        <f t="shared" si="1"/>
        <v>77.339583333329458</v>
      </c>
      <c r="L20" s="105"/>
    </row>
    <row r="21" spans="1:14">
      <c r="A21" s="12">
        <f t="shared" si="4"/>
        <v>15</v>
      </c>
      <c r="B21" s="8">
        <f t="shared" si="4"/>
        <v>46037</v>
      </c>
      <c r="C21" s="8">
        <f t="shared" si="2"/>
        <v>46037</v>
      </c>
      <c r="D21" s="9">
        <f t="shared" si="5"/>
        <v>0.25</v>
      </c>
      <c r="E21" s="8">
        <f t="shared" si="6"/>
        <v>46038</v>
      </c>
      <c r="F21" s="9">
        <v>0.25</v>
      </c>
      <c r="G21" s="10">
        <f t="shared" si="7"/>
        <v>1</v>
      </c>
      <c r="H21" s="11">
        <f t="shared" si="3"/>
        <v>1217184.8899999999</v>
      </c>
      <c r="I21" s="11">
        <v>1218839.18</v>
      </c>
      <c r="J21" s="11">
        <f t="shared" si="0"/>
        <v>1654.2900000000373</v>
      </c>
      <c r="K21" s="27">
        <f t="shared" si="1"/>
        <v>68.928750000001557</v>
      </c>
      <c r="L21" s="28"/>
    </row>
    <row r="22" spans="1:14">
      <c r="A22" s="12">
        <f t="shared" si="4"/>
        <v>16</v>
      </c>
      <c r="B22" s="8">
        <f t="shared" si="4"/>
        <v>46038</v>
      </c>
      <c r="C22" s="8">
        <f t="shared" si="2"/>
        <v>46038</v>
      </c>
      <c r="D22" s="9">
        <f t="shared" si="5"/>
        <v>0.25</v>
      </c>
      <c r="E22" s="8">
        <f t="shared" si="6"/>
        <v>46039</v>
      </c>
      <c r="F22" s="9">
        <v>0.25</v>
      </c>
      <c r="G22" s="10">
        <f t="shared" si="7"/>
        <v>1</v>
      </c>
      <c r="H22" s="11">
        <f t="shared" si="3"/>
        <v>1218839.18</v>
      </c>
      <c r="I22" s="11">
        <v>1221158.6100000001</v>
      </c>
      <c r="J22" s="11">
        <f t="shared" si="0"/>
        <v>2319.4300000001676</v>
      </c>
      <c r="K22" s="27">
        <f t="shared" si="1"/>
        <v>96.642916666673656</v>
      </c>
      <c r="L22" s="28"/>
    </row>
    <row r="23" spans="1:14">
      <c r="A23" s="12">
        <f t="shared" si="4"/>
        <v>17</v>
      </c>
      <c r="B23" s="8">
        <f t="shared" si="4"/>
        <v>46039</v>
      </c>
      <c r="C23" s="8">
        <f t="shared" si="2"/>
        <v>46039</v>
      </c>
      <c r="D23" s="9">
        <f t="shared" si="5"/>
        <v>0.25</v>
      </c>
      <c r="E23" s="8">
        <f t="shared" si="6"/>
        <v>46040</v>
      </c>
      <c r="F23" s="9">
        <v>0.25</v>
      </c>
      <c r="G23" s="10">
        <f t="shared" si="7"/>
        <v>1</v>
      </c>
      <c r="H23" s="11">
        <f t="shared" si="3"/>
        <v>1221158.6100000001</v>
      </c>
      <c r="I23" s="11">
        <v>1223036.96</v>
      </c>
      <c r="J23" s="11">
        <f t="shared" ref="J23" si="16">I23-H23</f>
        <v>1878.3499999998603</v>
      </c>
      <c r="K23" s="27">
        <f t="shared" ref="K23" si="17">J23/24</f>
        <v>78.264583333327508</v>
      </c>
      <c r="L23" s="28"/>
    </row>
    <row r="24" spans="1:14">
      <c r="A24" s="12">
        <f t="shared" si="4"/>
        <v>18</v>
      </c>
      <c r="B24" s="8">
        <f t="shared" si="4"/>
        <v>46040</v>
      </c>
      <c r="C24" s="8">
        <f t="shared" si="2"/>
        <v>46040</v>
      </c>
      <c r="D24" s="9">
        <f t="shared" si="5"/>
        <v>0.25</v>
      </c>
      <c r="E24" s="8">
        <f t="shared" si="6"/>
        <v>46041</v>
      </c>
      <c r="F24" s="9">
        <v>0.25</v>
      </c>
      <c r="G24" s="10">
        <f t="shared" si="7"/>
        <v>1</v>
      </c>
      <c r="H24" s="11">
        <f t="shared" si="3"/>
        <v>1223036.96</v>
      </c>
      <c r="I24" s="11">
        <v>1225074.05</v>
      </c>
      <c r="J24" s="11">
        <f t="shared" ref="J24" si="18">I24-H24</f>
        <v>2037.0900000000838</v>
      </c>
      <c r="K24" s="27">
        <f t="shared" ref="K24" si="19">J24/24</f>
        <v>84.878750000003492</v>
      </c>
      <c r="L24" s="28"/>
    </row>
    <row r="25" spans="1:14">
      <c r="A25" s="12">
        <f t="shared" ref="A25:B34" si="20">A24+1</f>
        <v>19</v>
      </c>
      <c r="B25" s="8">
        <f t="shared" si="20"/>
        <v>46041</v>
      </c>
      <c r="C25" s="8">
        <f t="shared" si="2"/>
        <v>46041</v>
      </c>
      <c r="D25" s="9">
        <f t="shared" si="5"/>
        <v>0.25</v>
      </c>
      <c r="E25" s="8">
        <f t="shared" si="6"/>
        <v>46042</v>
      </c>
      <c r="F25" s="9">
        <v>0.25</v>
      </c>
      <c r="G25" s="10">
        <f t="shared" si="7"/>
        <v>1</v>
      </c>
      <c r="H25" s="11">
        <f t="shared" si="3"/>
        <v>1225074.05</v>
      </c>
      <c r="I25" s="11">
        <v>1227368.95</v>
      </c>
      <c r="J25" s="11">
        <f t="shared" ref="J25" si="21">I25-H25</f>
        <v>2294.8999999999069</v>
      </c>
      <c r="K25" s="27">
        <f t="shared" ref="K25" si="22">J25/24</f>
        <v>95.620833333329458</v>
      </c>
      <c r="L25" s="28"/>
    </row>
    <row r="26" spans="1:14">
      <c r="A26" s="12">
        <f t="shared" si="20"/>
        <v>20</v>
      </c>
      <c r="B26" s="8">
        <f t="shared" si="20"/>
        <v>46042</v>
      </c>
      <c r="C26" s="8">
        <f t="shared" si="2"/>
        <v>46042</v>
      </c>
      <c r="D26" s="9">
        <f t="shared" si="5"/>
        <v>0.25</v>
      </c>
      <c r="E26" s="8">
        <f t="shared" si="6"/>
        <v>46043</v>
      </c>
      <c r="F26" s="9">
        <v>0.25</v>
      </c>
      <c r="G26" s="10">
        <f t="shared" si="7"/>
        <v>1</v>
      </c>
      <c r="H26" s="11">
        <f t="shared" si="3"/>
        <v>1227368.95</v>
      </c>
      <c r="I26" s="11">
        <v>1229448.3</v>
      </c>
      <c r="J26" s="11">
        <f t="shared" ref="J26:J27" si="23">I26-H26</f>
        <v>2079.3500000000931</v>
      </c>
      <c r="K26" s="27">
        <f t="shared" ref="K26:K27" si="24">J26/24</f>
        <v>86.639583333337214</v>
      </c>
      <c r="L26" s="28"/>
    </row>
    <row r="27" spans="1:14">
      <c r="A27" s="12">
        <f t="shared" si="20"/>
        <v>21</v>
      </c>
      <c r="B27" s="8">
        <f t="shared" si="20"/>
        <v>46043</v>
      </c>
      <c r="C27" s="8">
        <f t="shared" si="2"/>
        <v>46043</v>
      </c>
      <c r="D27" s="9">
        <f t="shared" si="5"/>
        <v>0.25</v>
      </c>
      <c r="E27" s="8">
        <f t="shared" si="6"/>
        <v>46044</v>
      </c>
      <c r="F27" s="9">
        <v>0.25</v>
      </c>
      <c r="G27" s="10">
        <f t="shared" si="7"/>
        <v>1</v>
      </c>
      <c r="H27" s="11">
        <f t="shared" si="3"/>
        <v>1229448.3</v>
      </c>
      <c r="I27" s="11">
        <v>1231364.8500000001</v>
      </c>
      <c r="J27" s="11">
        <f t="shared" si="23"/>
        <v>1916.5500000000466</v>
      </c>
      <c r="K27" s="27">
        <f t="shared" si="24"/>
        <v>79.856250000001936</v>
      </c>
      <c r="L27" s="28"/>
    </row>
    <row r="28" spans="1:14">
      <c r="A28" s="12">
        <f t="shared" si="20"/>
        <v>22</v>
      </c>
      <c r="B28" s="8">
        <f t="shared" si="20"/>
        <v>46044</v>
      </c>
      <c r="C28" s="8">
        <f t="shared" si="2"/>
        <v>46044</v>
      </c>
      <c r="D28" s="9">
        <f t="shared" si="5"/>
        <v>0.25</v>
      </c>
      <c r="E28" s="8">
        <f t="shared" si="6"/>
        <v>46045</v>
      </c>
      <c r="F28" s="9">
        <v>0.25</v>
      </c>
      <c r="G28" s="10">
        <f t="shared" si="7"/>
        <v>1</v>
      </c>
      <c r="H28" s="11">
        <f t="shared" si="3"/>
        <v>1231364.8500000001</v>
      </c>
      <c r="I28" s="11">
        <v>1233332.43</v>
      </c>
      <c r="J28" s="11">
        <f t="shared" si="0"/>
        <v>1967.5799999998417</v>
      </c>
      <c r="K28" s="27">
        <f t="shared" si="1"/>
        <v>81.982499999993408</v>
      </c>
      <c r="L28" s="28"/>
    </row>
    <row r="29" spans="1:14">
      <c r="A29" s="12">
        <f t="shared" si="20"/>
        <v>23</v>
      </c>
      <c r="B29" s="8">
        <f t="shared" si="20"/>
        <v>46045</v>
      </c>
      <c r="C29" s="8">
        <f t="shared" si="2"/>
        <v>46045</v>
      </c>
      <c r="D29" s="9">
        <f t="shared" si="5"/>
        <v>0.25</v>
      </c>
      <c r="E29" s="8">
        <f t="shared" si="6"/>
        <v>46046</v>
      </c>
      <c r="F29" s="9">
        <v>0.25</v>
      </c>
      <c r="G29" s="10">
        <f t="shared" si="7"/>
        <v>1</v>
      </c>
      <c r="H29" s="11">
        <f t="shared" si="3"/>
        <v>1233332.43</v>
      </c>
      <c r="I29" s="11">
        <v>1235262.74</v>
      </c>
      <c r="J29" s="11">
        <f t="shared" si="0"/>
        <v>1930.3100000000559</v>
      </c>
      <c r="K29" s="27">
        <f t="shared" si="1"/>
        <v>80.429583333335657</v>
      </c>
      <c r="L29" s="28"/>
    </row>
    <row r="30" spans="1:14">
      <c r="A30" s="12">
        <f t="shared" si="20"/>
        <v>24</v>
      </c>
      <c r="B30" s="8">
        <f t="shared" si="20"/>
        <v>46046</v>
      </c>
      <c r="C30" s="8">
        <f t="shared" si="2"/>
        <v>46046</v>
      </c>
      <c r="D30" s="9">
        <f t="shared" si="5"/>
        <v>0.25</v>
      </c>
      <c r="E30" s="8">
        <f t="shared" si="6"/>
        <v>46047</v>
      </c>
      <c r="F30" s="9">
        <v>0.25</v>
      </c>
      <c r="G30" s="10">
        <f t="shared" si="7"/>
        <v>1</v>
      </c>
      <c r="H30" s="11">
        <f t="shared" si="3"/>
        <v>1235262.74</v>
      </c>
      <c r="I30" s="11">
        <v>1237196.1599999999</v>
      </c>
      <c r="J30" s="11">
        <f t="shared" si="0"/>
        <v>1933.4199999999255</v>
      </c>
      <c r="K30" s="27">
        <f t="shared" si="1"/>
        <v>80.559166666663558</v>
      </c>
      <c r="L30" s="28"/>
    </row>
    <row r="31" spans="1:14">
      <c r="A31" s="12">
        <f t="shared" si="20"/>
        <v>25</v>
      </c>
      <c r="B31" s="8">
        <f t="shared" si="20"/>
        <v>46047</v>
      </c>
      <c r="C31" s="8">
        <f t="shared" si="2"/>
        <v>46047</v>
      </c>
      <c r="D31" s="9">
        <f t="shared" si="5"/>
        <v>0.25</v>
      </c>
      <c r="E31" s="8">
        <f t="shared" si="6"/>
        <v>46048</v>
      </c>
      <c r="F31" s="9">
        <v>0.25</v>
      </c>
      <c r="G31" s="10">
        <f t="shared" si="7"/>
        <v>1</v>
      </c>
      <c r="H31" s="11">
        <f t="shared" si="3"/>
        <v>1237196.1599999999</v>
      </c>
      <c r="I31" s="11">
        <v>1239368.3500000001</v>
      </c>
      <c r="J31" s="11">
        <f t="shared" si="0"/>
        <v>2172.190000000177</v>
      </c>
      <c r="K31" s="27">
        <f t="shared" si="1"/>
        <v>90.507916666674035</v>
      </c>
      <c r="L31" s="28"/>
    </row>
    <row r="32" spans="1:14">
      <c r="A32" s="12">
        <f t="shared" si="20"/>
        <v>26</v>
      </c>
      <c r="B32" s="8">
        <f t="shared" si="20"/>
        <v>46048</v>
      </c>
      <c r="C32" s="8">
        <f t="shared" si="2"/>
        <v>46048</v>
      </c>
      <c r="D32" s="9">
        <f t="shared" si="5"/>
        <v>0.25</v>
      </c>
      <c r="E32" s="8">
        <f t="shared" si="6"/>
        <v>46049</v>
      </c>
      <c r="F32" s="9">
        <v>0.25</v>
      </c>
      <c r="G32" s="10">
        <f t="shared" si="7"/>
        <v>1</v>
      </c>
      <c r="H32" s="11">
        <f t="shared" si="3"/>
        <v>1239368.3500000001</v>
      </c>
      <c r="I32" s="11">
        <v>1241497.05</v>
      </c>
      <c r="J32" s="11">
        <f t="shared" ref="J32" si="25">I32-H32</f>
        <v>2128.6999999999534</v>
      </c>
      <c r="K32" s="27">
        <f t="shared" ref="K32" si="26">J32/24</f>
        <v>88.695833333331393</v>
      </c>
      <c r="L32" s="28"/>
    </row>
    <row r="33" spans="1:12">
      <c r="A33" s="12">
        <f t="shared" si="20"/>
        <v>27</v>
      </c>
      <c r="B33" s="8">
        <f t="shared" si="20"/>
        <v>46049</v>
      </c>
      <c r="C33" s="8">
        <f t="shared" si="2"/>
        <v>46049</v>
      </c>
      <c r="D33" s="9">
        <f t="shared" si="5"/>
        <v>0.25</v>
      </c>
      <c r="E33" s="8">
        <f t="shared" si="6"/>
        <v>46050</v>
      </c>
      <c r="F33" s="9">
        <v>0.25</v>
      </c>
      <c r="G33" s="10">
        <f t="shared" si="7"/>
        <v>1</v>
      </c>
      <c r="H33" s="11">
        <f t="shared" si="3"/>
        <v>1241497.05</v>
      </c>
      <c r="I33" s="11">
        <v>1244117.97</v>
      </c>
      <c r="J33" s="11">
        <f t="shared" ref="J33" si="27">I33-H33</f>
        <v>2620.9199999999255</v>
      </c>
      <c r="K33" s="27">
        <f t="shared" ref="K33" si="28">J33/24</f>
        <v>109.2049999999969</v>
      </c>
      <c r="L33" s="28"/>
    </row>
    <row r="34" spans="1:12">
      <c r="A34" s="12">
        <f t="shared" si="20"/>
        <v>28</v>
      </c>
      <c r="B34" s="8">
        <f t="shared" si="20"/>
        <v>46050</v>
      </c>
      <c r="C34" s="8">
        <f t="shared" si="2"/>
        <v>46050</v>
      </c>
      <c r="D34" s="9">
        <f t="shared" si="5"/>
        <v>0.25</v>
      </c>
      <c r="E34" s="8">
        <f t="shared" si="6"/>
        <v>46051</v>
      </c>
      <c r="F34" s="9">
        <v>0.25</v>
      </c>
      <c r="G34" s="10">
        <f t="shared" si="7"/>
        <v>1</v>
      </c>
      <c r="H34" s="11">
        <f t="shared" si="3"/>
        <v>1244117.97</v>
      </c>
      <c r="I34" s="11">
        <v>1246625.8400000001</v>
      </c>
      <c r="J34" s="11">
        <f t="shared" ref="J34" si="29">I34-H34</f>
        <v>2507.8700000001118</v>
      </c>
      <c r="K34" s="27">
        <f t="shared" ref="K34" si="30">J34/24</f>
        <v>104.49458333333799</v>
      </c>
      <c r="L34" s="28"/>
    </row>
    <row r="35" spans="1:12">
      <c r="A35" s="12">
        <f t="shared" ref="A35:B35" si="31">A34+1</f>
        <v>29</v>
      </c>
      <c r="B35" s="8">
        <f t="shared" si="31"/>
        <v>46051</v>
      </c>
      <c r="C35" s="8">
        <f t="shared" ref="C35:C36" si="32">B35</f>
        <v>46051</v>
      </c>
      <c r="D35" s="9">
        <f t="shared" si="5"/>
        <v>0.25</v>
      </c>
      <c r="E35" s="8">
        <f t="shared" ref="E35:E36" si="33">C35+1</f>
        <v>46052</v>
      </c>
      <c r="F35" s="9">
        <v>0.25</v>
      </c>
      <c r="G35" s="10">
        <f t="shared" ref="G35:G36" si="34">IFERROR(((E35-C35)+(F35-D35)),"")</f>
        <v>1</v>
      </c>
      <c r="H35" s="11">
        <f t="shared" si="3"/>
        <v>1246625.8400000001</v>
      </c>
      <c r="I35" s="11">
        <v>1249113.17</v>
      </c>
      <c r="J35" s="11">
        <f t="shared" ref="J35:J36" si="35">I35-H35</f>
        <v>2487.3299999998417</v>
      </c>
      <c r="K35" s="27">
        <f t="shared" ref="K35:K36" si="36">J35/24</f>
        <v>103.63874999999341</v>
      </c>
      <c r="L35" s="28"/>
    </row>
    <row r="36" spans="1:12">
      <c r="A36" s="12">
        <f t="shared" ref="A36:B37" si="37">A35+1</f>
        <v>30</v>
      </c>
      <c r="B36" s="8">
        <f t="shared" si="37"/>
        <v>46052</v>
      </c>
      <c r="C36" s="8">
        <f t="shared" si="32"/>
        <v>46052</v>
      </c>
      <c r="D36" s="9">
        <f t="shared" si="5"/>
        <v>0.25</v>
      </c>
      <c r="E36" s="8">
        <f t="shared" si="33"/>
        <v>46053</v>
      </c>
      <c r="F36" s="9">
        <v>0.25</v>
      </c>
      <c r="G36" s="10">
        <f t="shared" si="34"/>
        <v>1</v>
      </c>
      <c r="H36" s="11">
        <f t="shared" si="3"/>
        <v>1249113.17</v>
      </c>
      <c r="I36" s="11">
        <v>1251351.96</v>
      </c>
      <c r="J36" s="11">
        <f t="shared" si="35"/>
        <v>2238.7900000000373</v>
      </c>
      <c r="K36" s="27">
        <f t="shared" si="36"/>
        <v>93.282916666668214</v>
      </c>
      <c r="L36" s="28"/>
    </row>
    <row r="37" spans="1:12">
      <c r="A37" s="12">
        <f t="shared" si="37"/>
        <v>31</v>
      </c>
      <c r="B37" s="8">
        <f t="shared" si="37"/>
        <v>46053</v>
      </c>
      <c r="C37" s="8">
        <f t="shared" ref="C37" si="38">B37</f>
        <v>46053</v>
      </c>
      <c r="D37" s="9">
        <f t="shared" si="5"/>
        <v>0.25</v>
      </c>
      <c r="E37" s="8">
        <f t="shared" ref="E37" si="39">C37+1</f>
        <v>46054</v>
      </c>
      <c r="F37" s="9">
        <v>0.25</v>
      </c>
      <c r="G37" s="10">
        <f t="shared" ref="G37" si="40">IFERROR(((E37-C37)+(F37-D37)),"")</f>
        <v>1</v>
      </c>
      <c r="H37" s="11">
        <f t="shared" si="3"/>
        <v>1251351.96</v>
      </c>
      <c r="I37" s="11">
        <v>1253735.05</v>
      </c>
      <c r="J37" s="11">
        <f t="shared" ref="J37" si="41">I37-H37</f>
        <v>2383.0900000000838</v>
      </c>
      <c r="K37" s="27">
        <f t="shared" ref="K37" si="42">J37/24</f>
        <v>99.295416666670164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64663.699999999953</v>
      </c>
      <c r="K39" s="32">
        <f>AVERAGE(K7:K38)</f>
        <v>86.913575268817141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2.8036637183489401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6" ySplit="6" topLeftCell="G10" activePane="bottomRight" state="frozen"/>
      <selection pane="topRight"/>
      <selection pane="bottomLeft"/>
      <selection pane="bottomRight" activeCell="I23" sqref="I2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 ht="15.75" thickBot="1">
      <c r="B1" s="2"/>
      <c r="C1" s="3" t="s">
        <v>135</v>
      </c>
      <c r="D1" s="2"/>
      <c r="E1" s="2"/>
      <c r="F1" s="2"/>
    </row>
    <row r="2" spans="1:12" ht="16.5" thickTop="1" thickBot="1">
      <c r="B2" s="2"/>
      <c r="C2" s="156" t="s">
        <v>163</v>
      </c>
      <c r="D2" s="2"/>
      <c r="E2" s="2"/>
      <c r="F2" s="2"/>
      <c r="L2" s="25" t="s">
        <v>137</v>
      </c>
    </row>
    <row r="3" spans="1:12" ht="15.75" thickTop="1">
      <c r="B3" s="2"/>
      <c r="C3" s="3" t="str">
        <f>SCI!C3</f>
        <v>Bulan Januari 2026</v>
      </c>
      <c r="D3" s="2"/>
      <c r="E3" s="2"/>
      <c r="F3" s="2"/>
    </row>
    <row r="4" spans="1:12" ht="15.75" thickBot="1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452.65874999998294</v>
      </c>
    </row>
    <row r="5" spans="1:12" ht="15.75" thickTop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6" t="s">
        <v>142</v>
      </c>
      <c r="I5" s="847"/>
      <c r="J5" s="839" t="s">
        <v>143</v>
      </c>
      <c r="K5" s="843" t="s">
        <v>144</v>
      </c>
      <c r="L5" s="837" t="s">
        <v>145</v>
      </c>
    </row>
    <row r="6" spans="1:12" ht="33.75" customHeight="1" thickBo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913" t="s">
        <v>140</v>
      </c>
      <c r="J6" s="842"/>
      <c r="K6" s="844"/>
      <c r="L6" s="838"/>
    </row>
    <row r="7" spans="1:12" ht="15.75" thickTop="1">
      <c r="A7" s="6">
        <v>1</v>
      </c>
      <c r="B7" s="7">
        <f>C4</f>
        <v>46023</v>
      </c>
      <c r="C7" s="7">
        <f>C4</f>
        <v>46023</v>
      </c>
      <c r="D7" s="291">
        <v>0.25</v>
      </c>
      <c r="E7" s="7">
        <f>C7+1</f>
        <v>46024</v>
      </c>
      <c r="F7" s="291">
        <v>0.25</v>
      </c>
      <c r="G7" s="10">
        <f>IFERROR(((E7-C7)+(F7-D7)),"")</f>
        <v>1</v>
      </c>
      <c r="H7" s="247">
        <v>3955312.85</v>
      </c>
      <c r="I7" s="247">
        <v>3965063.04</v>
      </c>
      <c r="J7" s="11">
        <f>I7-H7</f>
        <v>9750.1899999999441</v>
      </c>
      <c r="K7" s="27">
        <f t="shared" ref="K7:K34" si="0">J7/24</f>
        <v>406.25791666666436</v>
      </c>
      <c r="L7" s="101"/>
    </row>
    <row r="8" spans="1:12">
      <c r="A8" s="12">
        <f>A7+1</f>
        <v>2</v>
      </c>
      <c r="B8" s="8">
        <f>B7+1</f>
        <v>46024</v>
      </c>
      <c r="C8" s="8">
        <f t="shared" ref="C8:C34" si="1">B8</f>
        <v>46024</v>
      </c>
      <c r="D8" s="9">
        <f>D7</f>
        <v>0.25</v>
      </c>
      <c r="E8" s="8">
        <f>C8+1</f>
        <v>46025</v>
      </c>
      <c r="F8" s="9">
        <v>0.25</v>
      </c>
      <c r="G8" s="10">
        <f>IFERROR(((E8-C8)+(F8-D8)),"")</f>
        <v>1</v>
      </c>
      <c r="H8" s="11">
        <f t="shared" ref="H8:H37" si="2">I7</f>
        <v>3965063.04</v>
      </c>
      <c r="I8" s="11">
        <v>3972685.22</v>
      </c>
      <c r="J8" s="11">
        <f>I8-H8</f>
        <v>7622.1800000001676</v>
      </c>
      <c r="K8" s="27">
        <f t="shared" si="0"/>
        <v>317.5908333333403</v>
      </c>
      <c r="L8" s="105"/>
    </row>
    <row r="9" spans="1:12">
      <c r="A9" s="12">
        <f t="shared" ref="A9:B25" si="3">A8+1</f>
        <v>3</v>
      </c>
      <c r="B9" s="8">
        <f t="shared" si="3"/>
        <v>46025</v>
      </c>
      <c r="C9" s="8">
        <f t="shared" si="1"/>
        <v>46025</v>
      </c>
      <c r="D9" s="9">
        <f t="shared" ref="D9:D37" si="4">D8</f>
        <v>0.25</v>
      </c>
      <c r="E9" s="8">
        <f t="shared" ref="E9:E34" si="5">C9+1</f>
        <v>46026</v>
      </c>
      <c r="F9" s="9">
        <v>0.25</v>
      </c>
      <c r="G9" s="10">
        <f>IFERROR(((E9-C9)+(F9-D9)),"")</f>
        <v>1</v>
      </c>
      <c r="H9" s="11">
        <f t="shared" si="2"/>
        <v>3972685.22</v>
      </c>
      <c r="I9" s="11">
        <v>3981379.96</v>
      </c>
      <c r="J9" s="11">
        <f>I9-H9</f>
        <v>8694.7399999997579</v>
      </c>
      <c r="K9" s="27">
        <f t="shared" si="0"/>
        <v>362.28083333332324</v>
      </c>
      <c r="L9" s="105"/>
    </row>
    <row r="10" spans="1:12">
      <c r="A10" s="12">
        <f t="shared" si="3"/>
        <v>4</v>
      </c>
      <c r="B10" s="8">
        <f t="shared" si="3"/>
        <v>46026</v>
      </c>
      <c r="C10" s="8">
        <f t="shared" si="1"/>
        <v>46026</v>
      </c>
      <c r="D10" s="9">
        <f t="shared" si="4"/>
        <v>0.25</v>
      </c>
      <c r="E10" s="8">
        <f t="shared" si="5"/>
        <v>46027</v>
      </c>
      <c r="F10" s="9">
        <v>0.25</v>
      </c>
      <c r="G10" s="10">
        <f>IFERROR(((E10-C10)+(F10-D10)),"")</f>
        <v>1</v>
      </c>
      <c r="H10" s="11">
        <f t="shared" si="2"/>
        <v>3981379.96</v>
      </c>
      <c r="I10" s="11">
        <v>3989752.26</v>
      </c>
      <c r="J10" s="11">
        <f>I10-H10</f>
        <v>8372.2999999998137</v>
      </c>
      <c r="K10" s="27">
        <f t="shared" si="0"/>
        <v>348.84583333332557</v>
      </c>
      <c r="L10" s="28"/>
    </row>
    <row r="11" spans="1:12">
      <c r="A11" s="12">
        <f t="shared" si="3"/>
        <v>5</v>
      </c>
      <c r="B11" s="8">
        <f t="shared" ref="B11" si="6">B10+1</f>
        <v>46027</v>
      </c>
      <c r="C11" s="8">
        <f t="shared" ref="C11:C30" si="7">B11</f>
        <v>46027</v>
      </c>
      <c r="D11" s="9">
        <f t="shared" si="4"/>
        <v>0.25</v>
      </c>
      <c r="E11" s="8">
        <f t="shared" ref="E11:E30" si="8">C11+1</f>
        <v>46028</v>
      </c>
      <c r="F11" s="9">
        <v>0.25</v>
      </c>
      <c r="G11" s="10">
        <f t="shared" ref="G11:G30" si="9">IFERROR(((E11-C11)+(F11-D11)),"")</f>
        <v>1</v>
      </c>
      <c r="H11" s="11">
        <f t="shared" si="2"/>
        <v>3989752.26</v>
      </c>
      <c r="I11" s="11">
        <v>3998096.92</v>
      </c>
      <c r="J11" s="11">
        <f>I11-H11</f>
        <v>8344.660000000149</v>
      </c>
      <c r="K11" s="27">
        <f t="shared" si="0"/>
        <v>347.69416666667286</v>
      </c>
      <c r="L11" s="105"/>
    </row>
    <row r="12" spans="1:12">
      <c r="A12" s="12">
        <f t="shared" si="3"/>
        <v>6</v>
      </c>
      <c r="B12" s="8">
        <f t="shared" ref="B12" si="10">B11+1</f>
        <v>46028</v>
      </c>
      <c r="C12" s="8">
        <f t="shared" si="7"/>
        <v>46028</v>
      </c>
      <c r="D12" s="9">
        <f t="shared" si="4"/>
        <v>0.25</v>
      </c>
      <c r="E12" s="8">
        <f t="shared" si="8"/>
        <v>46029</v>
      </c>
      <c r="F12" s="9">
        <v>0.25</v>
      </c>
      <c r="G12" s="10">
        <f t="shared" si="9"/>
        <v>1</v>
      </c>
      <c r="H12" s="11">
        <f t="shared" si="2"/>
        <v>3998096.92</v>
      </c>
      <c r="I12" s="11">
        <v>4006738.8</v>
      </c>
      <c r="J12" s="11">
        <f>I12-H12</f>
        <v>8641.8799999998882</v>
      </c>
      <c r="K12" s="27">
        <f t="shared" si="0"/>
        <v>360.07833333332866</v>
      </c>
      <c r="L12" s="105"/>
    </row>
    <row r="13" spans="1:12">
      <c r="A13" s="12">
        <f t="shared" si="3"/>
        <v>7</v>
      </c>
      <c r="B13" s="8">
        <f t="shared" ref="B13" si="11">B12+1</f>
        <v>46029</v>
      </c>
      <c r="C13" s="8">
        <f t="shared" si="7"/>
        <v>46029</v>
      </c>
      <c r="D13" s="9">
        <f t="shared" si="4"/>
        <v>0.25</v>
      </c>
      <c r="E13" s="8">
        <f t="shared" si="8"/>
        <v>46030</v>
      </c>
      <c r="F13" s="9">
        <v>0.25</v>
      </c>
      <c r="G13" s="10">
        <f t="shared" si="9"/>
        <v>1</v>
      </c>
      <c r="H13" s="11">
        <f t="shared" si="2"/>
        <v>4006738.8</v>
      </c>
      <c r="I13" s="11">
        <v>4014537.31</v>
      </c>
      <c r="J13" s="11">
        <f>I13-H13</f>
        <v>7798.5100000002421</v>
      </c>
      <c r="K13" s="27">
        <f t="shared" si="0"/>
        <v>324.93791666667676</v>
      </c>
      <c r="L13" s="105"/>
    </row>
    <row r="14" spans="1:12">
      <c r="A14" s="12">
        <f t="shared" ref="A14:B14" si="12">A13+1</f>
        <v>8</v>
      </c>
      <c r="B14" s="8">
        <f t="shared" si="12"/>
        <v>46030</v>
      </c>
      <c r="C14" s="8">
        <f t="shared" si="7"/>
        <v>46030</v>
      </c>
      <c r="D14" s="9">
        <f t="shared" si="4"/>
        <v>0.25</v>
      </c>
      <c r="E14" s="8">
        <f t="shared" si="8"/>
        <v>46031</v>
      </c>
      <c r="F14" s="9">
        <v>0.25</v>
      </c>
      <c r="G14" s="10">
        <f t="shared" si="9"/>
        <v>1</v>
      </c>
      <c r="H14" s="11">
        <f t="shared" si="2"/>
        <v>4014537.31</v>
      </c>
      <c r="I14" s="11">
        <v>4022572.51</v>
      </c>
      <c r="J14" s="11">
        <f>I14-H14</f>
        <v>8035.1999999997206</v>
      </c>
      <c r="K14" s="27">
        <f t="shared" ref="K14" si="13">J14/24</f>
        <v>334.79999999998836</v>
      </c>
      <c r="L14" s="105"/>
    </row>
    <row r="15" spans="1:12">
      <c r="A15" s="12">
        <f t="shared" ref="A15:B15" si="14">A14+1</f>
        <v>9</v>
      </c>
      <c r="B15" s="8">
        <f t="shared" si="14"/>
        <v>46031</v>
      </c>
      <c r="C15" s="8">
        <f t="shared" si="7"/>
        <v>46031</v>
      </c>
      <c r="D15" s="9">
        <f t="shared" si="4"/>
        <v>0.25</v>
      </c>
      <c r="E15" s="8">
        <f t="shared" si="8"/>
        <v>46032</v>
      </c>
      <c r="F15" s="9">
        <v>0.25</v>
      </c>
      <c r="G15" s="10">
        <f t="shared" si="9"/>
        <v>1</v>
      </c>
      <c r="H15" s="11">
        <f t="shared" si="2"/>
        <v>4022572.51</v>
      </c>
      <c r="I15" s="11">
        <v>4031180.85</v>
      </c>
      <c r="J15" s="11">
        <f>I15-H15</f>
        <v>8608.3400000003166</v>
      </c>
      <c r="K15" s="27">
        <f t="shared" si="0"/>
        <v>358.68083333334653</v>
      </c>
      <c r="L15" s="105"/>
    </row>
    <row r="16" spans="1:12">
      <c r="A16" s="12">
        <f t="shared" ref="A16:B16" si="15">A15+1</f>
        <v>10</v>
      </c>
      <c r="B16" s="8">
        <f t="shared" si="15"/>
        <v>46032</v>
      </c>
      <c r="C16" s="8">
        <f t="shared" si="7"/>
        <v>46032</v>
      </c>
      <c r="D16" s="9">
        <f t="shared" si="4"/>
        <v>0.25</v>
      </c>
      <c r="E16" s="8">
        <f t="shared" si="8"/>
        <v>46033</v>
      </c>
      <c r="F16" s="9">
        <v>0.25</v>
      </c>
      <c r="G16" s="10">
        <f t="shared" si="9"/>
        <v>1</v>
      </c>
      <c r="H16" s="11">
        <f t="shared" si="2"/>
        <v>4031180.85</v>
      </c>
      <c r="I16" s="11">
        <v>4038696.85</v>
      </c>
      <c r="J16" s="11">
        <f>I16-H16</f>
        <v>7516</v>
      </c>
      <c r="K16" s="27">
        <f t="shared" ref="K16" si="16">J16/24</f>
        <v>313.16666666666669</v>
      </c>
      <c r="L16" s="105"/>
    </row>
    <row r="17" spans="1:14">
      <c r="A17" s="12">
        <f t="shared" si="3"/>
        <v>11</v>
      </c>
      <c r="B17" s="8">
        <f t="shared" ref="B17" si="17">B16+1</f>
        <v>46033</v>
      </c>
      <c r="C17" s="8">
        <f t="shared" si="7"/>
        <v>46033</v>
      </c>
      <c r="D17" s="9">
        <f t="shared" si="4"/>
        <v>0.25</v>
      </c>
      <c r="E17" s="8">
        <f t="shared" si="8"/>
        <v>46034</v>
      </c>
      <c r="F17" s="9">
        <v>0.25</v>
      </c>
      <c r="G17" s="10">
        <f t="shared" si="9"/>
        <v>1</v>
      </c>
      <c r="H17" s="11">
        <f t="shared" si="2"/>
        <v>4038696.85</v>
      </c>
      <c r="I17" s="11">
        <v>4046574.76</v>
      </c>
      <c r="J17" s="11">
        <f>I17-H17</f>
        <v>7877.9099999996834</v>
      </c>
      <c r="K17" s="27">
        <f t="shared" si="0"/>
        <v>328.24624999998679</v>
      </c>
      <c r="L17" s="105"/>
    </row>
    <row r="18" spans="1:14">
      <c r="A18" s="12">
        <f t="shared" si="3"/>
        <v>12</v>
      </c>
      <c r="B18" s="8">
        <f t="shared" ref="B18" si="18">B17+1</f>
        <v>46034</v>
      </c>
      <c r="C18" s="8">
        <f t="shared" si="7"/>
        <v>46034</v>
      </c>
      <c r="D18" s="9">
        <f t="shared" si="4"/>
        <v>0.25</v>
      </c>
      <c r="E18" s="8">
        <f t="shared" si="8"/>
        <v>46035</v>
      </c>
      <c r="F18" s="9">
        <v>0.25</v>
      </c>
      <c r="G18" s="10">
        <f t="shared" si="9"/>
        <v>1</v>
      </c>
      <c r="H18" s="11">
        <f t="shared" si="2"/>
        <v>4046574.76</v>
      </c>
      <c r="I18" s="11">
        <v>4052143.81</v>
      </c>
      <c r="J18" s="11">
        <f>I18-H18</f>
        <v>5569.0500000002794</v>
      </c>
      <c r="K18" s="27">
        <f t="shared" si="0"/>
        <v>232.04375000001164</v>
      </c>
      <c r="L18" s="105"/>
    </row>
    <row r="19" spans="1:14">
      <c r="A19" s="12">
        <f t="shared" si="3"/>
        <v>13</v>
      </c>
      <c r="B19" s="8">
        <f t="shared" ref="B19" si="19">B18+1</f>
        <v>46035</v>
      </c>
      <c r="C19" s="8">
        <f t="shared" si="7"/>
        <v>46035</v>
      </c>
      <c r="D19" s="9">
        <f t="shared" si="4"/>
        <v>0.25</v>
      </c>
      <c r="E19" s="8">
        <f t="shared" si="8"/>
        <v>46036</v>
      </c>
      <c r="F19" s="9">
        <v>0.25</v>
      </c>
      <c r="G19" s="10">
        <f t="shared" si="9"/>
        <v>1</v>
      </c>
      <c r="H19" s="11">
        <f t="shared" si="2"/>
        <v>4052143.81</v>
      </c>
      <c r="I19" s="11">
        <v>4060910.24</v>
      </c>
      <c r="J19" s="11">
        <f>I19-H19</f>
        <v>8766.4300000001676</v>
      </c>
      <c r="K19" s="27">
        <f t="shared" si="0"/>
        <v>365.26791666667367</v>
      </c>
      <c r="L19" s="105"/>
      <c r="N19" s="29"/>
    </row>
    <row r="20" spans="1:14">
      <c r="A20" s="12">
        <f t="shared" si="3"/>
        <v>14</v>
      </c>
      <c r="B20" s="8">
        <f t="shared" ref="B20" si="20">B19+1</f>
        <v>46036</v>
      </c>
      <c r="C20" s="8">
        <f t="shared" si="7"/>
        <v>46036</v>
      </c>
      <c r="D20" s="9">
        <f t="shared" si="4"/>
        <v>0.25</v>
      </c>
      <c r="E20" s="8">
        <f t="shared" si="8"/>
        <v>46037</v>
      </c>
      <c r="F20" s="9">
        <v>0.25</v>
      </c>
      <c r="G20" s="10">
        <f t="shared" si="9"/>
        <v>1</v>
      </c>
      <c r="H20" s="11">
        <f t="shared" si="2"/>
        <v>4060910.24</v>
      </c>
      <c r="I20" s="11">
        <v>4069857.27</v>
      </c>
      <c r="J20" s="11">
        <f>I20-H20</f>
        <v>8947.0299999997951</v>
      </c>
      <c r="K20" s="27">
        <f t="shared" ref="K20" si="21">J20/24</f>
        <v>372.79291666665813</v>
      </c>
      <c r="L20" s="105"/>
    </row>
    <row r="21" spans="1:14">
      <c r="A21" s="12">
        <f t="shared" si="3"/>
        <v>15</v>
      </c>
      <c r="B21" s="8">
        <f t="shared" ref="B21" si="22">B20+1</f>
        <v>46037</v>
      </c>
      <c r="C21" s="8">
        <f t="shared" si="7"/>
        <v>46037</v>
      </c>
      <c r="D21" s="9">
        <f t="shared" si="4"/>
        <v>0.25</v>
      </c>
      <c r="E21" s="8">
        <f t="shared" si="8"/>
        <v>46038</v>
      </c>
      <c r="F21" s="9">
        <v>0.25</v>
      </c>
      <c r="G21" s="10">
        <f t="shared" si="9"/>
        <v>1</v>
      </c>
      <c r="H21" s="11">
        <f t="shared" si="2"/>
        <v>4069857.27</v>
      </c>
      <c r="I21" s="11">
        <v>4079250.1</v>
      </c>
      <c r="J21" s="11">
        <f>I21-H21</f>
        <v>9392.8300000000745</v>
      </c>
      <c r="K21" s="27">
        <f t="shared" si="0"/>
        <v>391.36791666666977</v>
      </c>
      <c r="L21" s="105"/>
    </row>
    <row r="22" spans="1:14">
      <c r="A22" s="12">
        <f t="shared" si="3"/>
        <v>16</v>
      </c>
      <c r="B22" s="8">
        <f t="shared" ref="B22" si="23">B21+1</f>
        <v>46038</v>
      </c>
      <c r="C22" s="8">
        <f t="shared" si="7"/>
        <v>46038</v>
      </c>
      <c r="D22" s="9">
        <f t="shared" si="4"/>
        <v>0.25</v>
      </c>
      <c r="E22" s="8">
        <f t="shared" si="8"/>
        <v>46039</v>
      </c>
      <c r="F22" s="9">
        <v>0.25</v>
      </c>
      <c r="G22" s="10">
        <f t="shared" si="9"/>
        <v>1</v>
      </c>
      <c r="H22" s="11">
        <f t="shared" si="2"/>
        <v>4079250.1</v>
      </c>
      <c r="I22" s="11">
        <v>4088459.35</v>
      </c>
      <c r="J22" s="11">
        <f>I22-H22</f>
        <v>9209.25</v>
      </c>
      <c r="K22" s="27">
        <f t="shared" si="0"/>
        <v>383.71875</v>
      </c>
      <c r="L22" s="105"/>
    </row>
    <row r="23" spans="1:14">
      <c r="A23" s="12">
        <f t="shared" si="3"/>
        <v>17</v>
      </c>
      <c r="B23" s="8">
        <f t="shared" ref="B23" si="24">B22+1</f>
        <v>46039</v>
      </c>
      <c r="C23" s="8">
        <f t="shared" si="7"/>
        <v>46039</v>
      </c>
      <c r="D23" s="9">
        <f t="shared" si="4"/>
        <v>0.25</v>
      </c>
      <c r="E23" s="8">
        <f t="shared" si="8"/>
        <v>46040</v>
      </c>
      <c r="F23" s="9">
        <v>0.25</v>
      </c>
      <c r="G23" s="10">
        <f t="shared" si="9"/>
        <v>1</v>
      </c>
      <c r="H23" s="11">
        <f t="shared" si="2"/>
        <v>4088459.35</v>
      </c>
      <c r="I23" s="11">
        <v>4098916.17</v>
      </c>
      <c r="J23" s="11">
        <f>I23-H23</f>
        <v>10456.819999999832</v>
      </c>
      <c r="K23" s="27">
        <f t="shared" si="0"/>
        <v>435.70083333332633</v>
      </c>
      <c r="L23" s="28"/>
    </row>
    <row r="24" spans="1:14">
      <c r="A24" s="12">
        <f t="shared" si="3"/>
        <v>18</v>
      </c>
      <c r="B24" s="8">
        <f t="shared" ref="B24" si="25">B23+1</f>
        <v>46040</v>
      </c>
      <c r="C24" s="8">
        <f t="shared" si="7"/>
        <v>46040</v>
      </c>
      <c r="D24" s="9">
        <f t="shared" si="4"/>
        <v>0.25</v>
      </c>
      <c r="E24" s="8">
        <f t="shared" si="8"/>
        <v>46041</v>
      </c>
      <c r="F24" s="9">
        <v>0.25</v>
      </c>
      <c r="G24" s="10">
        <f t="shared" si="9"/>
        <v>1</v>
      </c>
      <c r="H24" s="11">
        <f t="shared" si="2"/>
        <v>4098916.17</v>
      </c>
      <c r="I24" s="11">
        <v>4108494.24</v>
      </c>
      <c r="J24" s="11">
        <f>I24-H24</f>
        <v>9578.070000000298</v>
      </c>
      <c r="K24" s="27">
        <f t="shared" ref="K24" si="26">J24/24</f>
        <v>399.0862500000124</v>
      </c>
      <c r="L24" s="28"/>
    </row>
    <row r="25" spans="1:14">
      <c r="A25" s="12">
        <f t="shared" si="3"/>
        <v>19</v>
      </c>
      <c r="B25" s="8">
        <f t="shared" ref="B25" si="27">B24+1</f>
        <v>46041</v>
      </c>
      <c r="C25" s="8">
        <f t="shared" si="7"/>
        <v>46041</v>
      </c>
      <c r="D25" s="9">
        <f t="shared" si="4"/>
        <v>0.25</v>
      </c>
      <c r="E25" s="8">
        <f t="shared" si="8"/>
        <v>46042</v>
      </c>
      <c r="F25" s="9">
        <v>0.25</v>
      </c>
      <c r="G25" s="10">
        <f t="shared" si="9"/>
        <v>1</v>
      </c>
      <c r="H25" s="11">
        <f t="shared" si="2"/>
        <v>4108494.24</v>
      </c>
      <c r="I25" s="11">
        <v>4118031.74</v>
      </c>
      <c r="J25" s="11">
        <f>I25-H25</f>
        <v>9537.5</v>
      </c>
      <c r="K25" s="27">
        <f t="shared" si="0"/>
        <v>397.39583333333331</v>
      </c>
      <c r="L25" s="28"/>
    </row>
    <row r="26" spans="1:14">
      <c r="A26" s="12">
        <f t="shared" ref="A26:B34" si="28">A25+1</f>
        <v>20</v>
      </c>
      <c r="B26" s="8">
        <f t="shared" si="28"/>
        <v>46042</v>
      </c>
      <c r="C26" s="8">
        <f t="shared" si="7"/>
        <v>46042</v>
      </c>
      <c r="D26" s="9">
        <f t="shared" si="4"/>
        <v>0.25</v>
      </c>
      <c r="E26" s="8">
        <f t="shared" si="8"/>
        <v>46043</v>
      </c>
      <c r="F26" s="9">
        <v>0.25</v>
      </c>
      <c r="G26" s="10">
        <f t="shared" si="9"/>
        <v>1</v>
      </c>
      <c r="H26" s="11">
        <f t="shared" si="2"/>
        <v>4118031.74</v>
      </c>
      <c r="I26" s="11">
        <v>4127570.96</v>
      </c>
      <c r="J26" s="11">
        <f>I26-H26</f>
        <v>9539.2199999997392</v>
      </c>
      <c r="K26" s="27">
        <f t="shared" si="0"/>
        <v>397.46749999998912</v>
      </c>
      <c r="L26" s="28"/>
    </row>
    <row r="27" spans="1:14">
      <c r="A27" s="12">
        <f t="shared" si="28"/>
        <v>21</v>
      </c>
      <c r="B27" s="8">
        <f t="shared" si="28"/>
        <v>46043</v>
      </c>
      <c r="C27" s="8">
        <f t="shared" si="7"/>
        <v>46043</v>
      </c>
      <c r="D27" s="9">
        <f t="shared" si="4"/>
        <v>0.25</v>
      </c>
      <c r="E27" s="8">
        <f t="shared" si="8"/>
        <v>46044</v>
      </c>
      <c r="F27" s="9">
        <v>0.25</v>
      </c>
      <c r="G27" s="10">
        <f t="shared" si="9"/>
        <v>1</v>
      </c>
      <c r="H27" s="11">
        <f t="shared" si="2"/>
        <v>4127570.96</v>
      </c>
      <c r="I27" s="11">
        <v>4137401.88</v>
      </c>
      <c r="J27" s="11">
        <f>I27-H27</f>
        <v>9830.9199999999255</v>
      </c>
      <c r="K27" s="27">
        <f t="shared" si="0"/>
        <v>409.62166666666354</v>
      </c>
      <c r="L27" s="28"/>
    </row>
    <row r="28" spans="1:14">
      <c r="A28" s="12">
        <f t="shared" si="28"/>
        <v>22</v>
      </c>
      <c r="B28" s="8">
        <f t="shared" si="28"/>
        <v>46044</v>
      </c>
      <c r="C28" s="8">
        <f t="shared" si="7"/>
        <v>46044</v>
      </c>
      <c r="D28" s="9">
        <f t="shared" si="4"/>
        <v>0.25</v>
      </c>
      <c r="E28" s="8">
        <f t="shared" si="8"/>
        <v>46045</v>
      </c>
      <c r="F28" s="9">
        <v>0.25</v>
      </c>
      <c r="G28" s="10">
        <f t="shared" si="9"/>
        <v>1</v>
      </c>
      <c r="H28" s="11">
        <f t="shared" si="2"/>
        <v>4137401.88</v>
      </c>
      <c r="I28" s="11">
        <v>4146173.09</v>
      </c>
      <c r="J28" s="11">
        <f>I28-H28</f>
        <v>8771.2099999999627</v>
      </c>
      <c r="K28" s="27">
        <f t="shared" si="0"/>
        <v>365.4670833333318</v>
      </c>
      <c r="L28" s="28"/>
    </row>
    <row r="29" spans="1:14">
      <c r="A29" s="12">
        <f t="shared" si="28"/>
        <v>23</v>
      </c>
      <c r="B29" s="8">
        <f t="shared" si="28"/>
        <v>46045</v>
      </c>
      <c r="C29" s="8">
        <f t="shared" si="7"/>
        <v>46045</v>
      </c>
      <c r="D29" s="9">
        <f t="shared" si="4"/>
        <v>0.25</v>
      </c>
      <c r="E29" s="8">
        <f t="shared" si="8"/>
        <v>46046</v>
      </c>
      <c r="F29" s="9">
        <v>0.25</v>
      </c>
      <c r="G29" s="10">
        <f t="shared" si="9"/>
        <v>1</v>
      </c>
      <c r="H29" s="11">
        <f t="shared" si="2"/>
        <v>4146173.09</v>
      </c>
      <c r="I29" s="11">
        <v>4155494.57</v>
      </c>
      <c r="J29" s="11">
        <f>I29-H29</f>
        <v>9321.4799999999814</v>
      </c>
      <c r="K29" s="27">
        <f t="shared" si="0"/>
        <v>388.39499999999924</v>
      </c>
      <c r="L29" s="28"/>
    </row>
    <row r="30" spans="1:14">
      <c r="A30" s="12">
        <f t="shared" si="28"/>
        <v>24</v>
      </c>
      <c r="B30" s="8">
        <f t="shared" si="28"/>
        <v>46046</v>
      </c>
      <c r="C30" s="8">
        <f t="shared" si="7"/>
        <v>46046</v>
      </c>
      <c r="D30" s="9">
        <f t="shared" si="4"/>
        <v>0.25</v>
      </c>
      <c r="E30" s="8">
        <f t="shared" si="8"/>
        <v>46047</v>
      </c>
      <c r="F30" s="9">
        <v>0.25</v>
      </c>
      <c r="G30" s="10">
        <f t="shared" si="9"/>
        <v>1</v>
      </c>
      <c r="H30" s="11">
        <f t="shared" si="2"/>
        <v>4155494.57</v>
      </c>
      <c r="I30" s="11">
        <v>4165615.11</v>
      </c>
      <c r="J30" s="11">
        <f>I30-H30</f>
        <v>10120.540000000037</v>
      </c>
      <c r="K30" s="27">
        <f t="shared" si="0"/>
        <v>421.6891666666682</v>
      </c>
      <c r="L30" s="28"/>
    </row>
    <row r="31" spans="1:14">
      <c r="A31" s="12">
        <f t="shared" si="28"/>
        <v>25</v>
      </c>
      <c r="B31" s="8">
        <f t="shared" si="28"/>
        <v>46047</v>
      </c>
      <c r="C31" s="8">
        <f t="shared" si="1"/>
        <v>46047</v>
      </c>
      <c r="D31" s="9">
        <f t="shared" si="4"/>
        <v>0.25</v>
      </c>
      <c r="E31" s="8">
        <f t="shared" si="5"/>
        <v>46048</v>
      </c>
      <c r="F31" s="9">
        <v>0.25</v>
      </c>
      <c r="G31" s="10">
        <f t="shared" ref="G31:G34" si="29">IFERROR(((E31-C31)+(F31-D31)),"")</f>
        <v>1</v>
      </c>
      <c r="H31" s="11">
        <f t="shared" si="2"/>
        <v>4165615.11</v>
      </c>
      <c r="I31" s="11">
        <v>4175794.2</v>
      </c>
      <c r="J31" s="11">
        <f>I31-H31</f>
        <v>10179.090000000317</v>
      </c>
      <c r="K31" s="27">
        <f t="shared" si="0"/>
        <v>424.12875000001321</v>
      </c>
      <c r="L31" s="28"/>
    </row>
    <row r="32" spans="1:14">
      <c r="A32" s="12">
        <f t="shared" si="28"/>
        <v>26</v>
      </c>
      <c r="B32" s="8">
        <f t="shared" si="28"/>
        <v>46048</v>
      </c>
      <c r="C32" s="8">
        <f t="shared" si="1"/>
        <v>46048</v>
      </c>
      <c r="D32" s="9">
        <f t="shared" si="4"/>
        <v>0.25</v>
      </c>
      <c r="E32" s="8">
        <f t="shared" si="5"/>
        <v>46049</v>
      </c>
      <c r="F32" s="9">
        <v>0.25</v>
      </c>
      <c r="G32" s="10">
        <f t="shared" si="29"/>
        <v>1</v>
      </c>
      <c r="H32" s="11">
        <f t="shared" si="2"/>
        <v>4175794.2</v>
      </c>
      <c r="I32" s="11">
        <v>4186658.01</v>
      </c>
      <c r="J32" s="11">
        <f>I32-H32</f>
        <v>10863.80999999959</v>
      </c>
      <c r="K32" s="27">
        <f t="shared" si="0"/>
        <v>452.65874999998294</v>
      </c>
      <c r="L32" s="28"/>
    </row>
    <row r="33" spans="1:12">
      <c r="A33" s="12">
        <f t="shared" si="28"/>
        <v>27</v>
      </c>
      <c r="B33" s="8">
        <f t="shared" si="28"/>
        <v>46049</v>
      </c>
      <c r="C33" s="8">
        <f t="shared" si="1"/>
        <v>46049</v>
      </c>
      <c r="D33" s="9">
        <f t="shared" si="4"/>
        <v>0.25</v>
      </c>
      <c r="E33" s="8">
        <f t="shared" si="5"/>
        <v>46050</v>
      </c>
      <c r="F33" s="9">
        <v>0.25</v>
      </c>
      <c r="G33" s="10">
        <f t="shared" si="29"/>
        <v>1</v>
      </c>
      <c r="H33" s="11">
        <f t="shared" si="2"/>
        <v>4186658.01</v>
      </c>
      <c r="I33" s="247">
        <v>4196772.12</v>
      </c>
      <c r="J33" s="11">
        <f>I33-H33</f>
        <v>10114.110000000335</v>
      </c>
      <c r="K33" s="27">
        <f t="shared" si="0"/>
        <v>421.42125000001397</v>
      </c>
      <c r="L33" s="28"/>
    </row>
    <row r="34" spans="1:12">
      <c r="A34" s="12">
        <f t="shared" si="28"/>
        <v>28</v>
      </c>
      <c r="B34" s="8">
        <f t="shared" si="28"/>
        <v>46050</v>
      </c>
      <c r="C34" s="8">
        <f t="shared" si="1"/>
        <v>46050</v>
      </c>
      <c r="D34" s="9">
        <f t="shared" si="4"/>
        <v>0.25</v>
      </c>
      <c r="E34" s="8">
        <f t="shared" si="5"/>
        <v>46051</v>
      </c>
      <c r="F34" s="9">
        <v>0.25</v>
      </c>
      <c r="G34" s="10">
        <f t="shared" si="29"/>
        <v>1</v>
      </c>
      <c r="H34" s="11">
        <f t="shared" si="2"/>
        <v>4196772.12</v>
      </c>
      <c r="I34" s="247">
        <v>4205766.4800000004</v>
      </c>
      <c r="J34" s="11">
        <f>I34-H34</f>
        <v>8994.3600000003353</v>
      </c>
      <c r="K34" s="27">
        <f t="shared" si="0"/>
        <v>374.76500000001397</v>
      </c>
      <c r="L34" s="28"/>
    </row>
    <row r="35" spans="1:12">
      <c r="A35" s="12">
        <f t="shared" ref="A35:B35" si="30">A34+1</f>
        <v>29</v>
      </c>
      <c r="B35" s="8">
        <f t="shared" si="30"/>
        <v>46051</v>
      </c>
      <c r="C35" s="8">
        <f t="shared" ref="C35:C36" si="31">B35</f>
        <v>46051</v>
      </c>
      <c r="D35" s="9">
        <f t="shared" si="4"/>
        <v>0.25</v>
      </c>
      <c r="E35" s="8">
        <f t="shared" ref="E35:E36" si="32">C35+1</f>
        <v>46052</v>
      </c>
      <c r="F35" s="9">
        <v>0.25</v>
      </c>
      <c r="G35" s="10">
        <f t="shared" ref="G35:G36" si="33">IFERROR(((E35-C35)+(F35-D35)),"")</f>
        <v>1</v>
      </c>
      <c r="H35" s="11">
        <f t="shared" si="2"/>
        <v>4205766.4800000004</v>
      </c>
      <c r="I35" s="247">
        <v>4214640.91</v>
      </c>
      <c r="J35" s="11">
        <f>I35-H35</f>
        <v>8874.429999999702</v>
      </c>
      <c r="K35" s="27">
        <f t="shared" ref="K35:K36" si="34">J35/24</f>
        <v>369.76791666665423</v>
      </c>
      <c r="L35" s="28"/>
    </row>
    <row r="36" spans="1:12">
      <c r="A36" s="12">
        <f t="shared" ref="A36:B37" si="35">A35+1</f>
        <v>30</v>
      </c>
      <c r="B36" s="8">
        <f t="shared" si="35"/>
        <v>46052</v>
      </c>
      <c r="C36" s="8">
        <f t="shared" si="31"/>
        <v>46052</v>
      </c>
      <c r="D36" s="9">
        <f t="shared" si="4"/>
        <v>0.25</v>
      </c>
      <c r="E36" s="8">
        <f t="shared" si="32"/>
        <v>46053</v>
      </c>
      <c r="F36" s="9">
        <v>0.25</v>
      </c>
      <c r="G36" s="10">
        <f t="shared" si="33"/>
        <v>1</v>
      </c>
      <c r="H36" s="11">
        <f t="shared" si="2"/>
        <v>4214640.91</v>
      </c>
      <c r="I36" s="247">
        <v>4223293.55</v>
      </c>
      <c r="J36" s="11">
        <f>I36-H36</f>
        <v>8652.6399999996647</v>
      </c>
      <c r="K36" s="27">
        <f t="shared" si="34"/>
        <v>360.52666666665272</v>
      </c>
      <c r="L36" s="28"/>
    </row>
    <row r="37" spans="1:12">
      <c r="A37" s="12">
        <f t="shared" si="35"/>
        <v>31</v>
      </c>
      <c r="B37" s="8">
        <f t="shared" si="35"/>
        <v>46053</v>
      </c>
      <c r="C37" s="8">
        <f t="shared" ref="C37" si="36">B37</f>
        <v>46053</v>
      </c>
      <c r="D37" s="9">
        <f t="shared" si="4"/>
        <v>0.25</v>
      </c>
      <c r="E37" s="8">
        <f t="shared" ref="E37" si="37">C37+1</f>
        <v>46054</v>
      </c>
      <c r="F37" s="9">
        <v>0.25</v>
      </c>
      <c r="G37" s="10">
        <f t="shared" ref="G37" si="38">IFERROR(((E37-C37)+(F37-D37)),"")</f>
        <v>1</v>
      </c>
      <c r="H37" s="11">
        <f t="shared" si="2"/>
        <v>4223293.55</v>
      </c>
      <c r="I37" s="247">
        <v>4230844.78</v>
      </c>
      <c r="J37" s="11">
        <f>I37-H37</f>
        <v>7551.230000000447</v>
      </c>
      <c r="K37" s="27">
        <f t="shared" ref="K37" si="39">J37/24</f>
        <v>314.63458333335194</v>
      </c>
      <c r="L37" s="28"/>
    </row>
    <row r="38" spans="1:12" ht="15.75" thickBot="1">
      <c r="A38" s="12"/>
      <c r="B38" s="8"/>
      <c r="C38" s="8"/>
      <c r="D38" s="9"/>
      <c r="E38" s="8"/>
      <c r="F38" s="9"/>
      <c r="G38" s="10"/>
      <c r="H38" s="11"/>
      <c r="I38" s="247"/>
      <c r="J38" s="11"/>
      <c r="K38" s="27"/>
      <c r="L38" s="105"/>
    </row>
    <row r="39" spans="1:12" ht="15.75" thickTop="1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275531.93000000017</v>
      </c>
      <c r="K39" s="32">
        <f>AVERAGE(K7:K38)</f>
        <v>370.33861559139802</v>
      </c>
      <c r="L39" s="33"/>
    </row>
    <row r="40" spans="1:12" ht="15.75" thickBot="1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11.946406954561226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198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181.91374999999729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C7</f>
        <v>46023</v>
      </c>
      <c r="C7" s="8">
        <f>C4</f>
        <v>46023</v>
      </c>
      <c r="D7" s="9">
        <v>0.25</v>
      </c>
      <c r="E7" s="8">
        <f>C7+1</f>
        <v>46024</v>
      </c>
      <c r="F7" s="9">
        <v>0.25</v>
      </c>
      <c r="G7" s="10">
        <f>IFERROR(((E7-C7)+(F7-D7)),"")</f>
        <v>1</v>
      </c>
      <c r="H7" s="11">
        <v>571070.99</v>
      </c>
      <c r="I7" s="11">
        <v>571122.38</v>
      </c>
      <c r="J7" s="11">
        <f t="shared" ref="J7:J12" si="0">I7-H7</f>
        <v>51.39000000001397</v>
      </c>
      <c r="K7" s="27">
        <f t="shared" ref="K7" si="1">J7/24</f>
        <v>2.1412500000005821</v>
      </c>
      <c r="L7" s="28"/>
    </row>
    <row r="8" spans="1:12">
      <c r="A8" s="12">
        <f>A7+1</f>
        <v>2</v>
      </c>
      <c r="B8" s="8">
        <f t="shared" ref="B8:B37" si="2">C8</f>
        <v>46024</v>
      </c>
      <c r="C8" s="8">
        <f>E7</f>
        <v>46024</v>
      </c>
      <c r="D8" s="9">
        <v>0.25</v>
      </c>
      <c r="E8" s="8">
        <f>C8+1</f>
        <v>46025</v>
      </c>
      <c r="F8" s="9">
        <v>0.25</v>
      </c>
      <c r="G8" s="10">
        <f>IFERROR(((E8-C8)+(F8-D8)),"")</f>
        <v>1</v>
      </c>
      <c r="H8" s="11">
        <f t="shared" ref="H8:H37" si="3">I7</f>
        <v>571122.38</v>
      </c>
      <c r="I8" s="11">
        <v>573160.6</v>
      </c>
      <c r="J8" s="11">
        <f t="shared" si="0"/>
        <v>2038.2199999999721</v>
      </c>
      <c r="K8" s="27">
        <f t="shared" ref="K8" si="4">J8/24</f>
        <v>84.925833333332164</v>
      </c>
      <c r="L8" s="28"/>
    </row>
    <row r="9" spans="1:12">
      <c r="A9" s="12">
        <f t="shared" ref="A9:A24" si="5">A8+1</f>
        <v>3</v>
      </c>
      <c r="B9" s="8">
        <f t="shared" si="2"/>
        <v>46025</v>
      </c>
      <c r="C9" s="8">
        <f t="shared" ref="C9:C37" si="6">E8</f>
        <v>46025</v>
      </c>
      <c r="D9" s="9">
        <v>0.25</v>
      </c>
      <c r="E9" s="8">
        <f t="shared" ref="E9:E27" si="7">C9+1</f>
        <v>46026</v>
      </c>
      <c r="F9" s="9">
        <v>0.25</v>
      </c>
      <c r="G9" s="10">
        <f t="shared" ref="G9:G27" si="8">IFERROR(((E9-C9)+(F9-D9)),"")</f>
        <v>1</v>
      </c>
      <c r="H9" s="11">
        <f t="shared" si="3"/>
        <v>573160.6</v>
      </c>
      <c r="I9" s="11">
        <v>575285.15</v>
      </c>
      <c r="J9" s="11">
        <f t="shared" si="0"/>
        <v>2124.5500000000466</v>
      </c>
      <c r="K9" s="27">
        <f t="shared" ref="K9" si="9">J9/24</f>
        <v>88.522916666668607</v>
      </c>
      <c r="L9" s="28"/>
    </row>
    <row r="10" spans="1:12">
      <c r="A10" s="12">
        <f t="shared" si="5"/>
        <v>4</v>
      </c>
      <c r="B10" s="8">
        <f t="shared" si="2"/>
        <v>46026</v>
      </c>
      <c r="C10" s="8">
        <f t="shared" si="6"/>
        <v>46026</v>
      </c>
      <c r="D10" s="9">
        <v>0.25</v>
      </c>
      <c r="E10" s="8">
        <f t="shared" si="7"/>
        <v>46027</v>
      </c>
      <c r="F10" s="9">
        <v>0.25</v>
      </c>
      <c r="G10" s="10">
        <f t="shared" si="8"/>
        <v>1</v>
      </c>
      <c r="H10" s="11">
        <f t="shared" si="3"/>
        <v>575285.15</v>
      </c>
      <c r="I10" s="11">
        <v>577467.42000000004</v>
      </c>
      <c r="J10" s="11">
        <f t="shared" si="0"/>
        <v>2182.2700000000186</v>
      </c>
      <c r="K10" s="27">
        <f t="shared" ref="K10" si="10">J10/24</f>
        <v>90.927916666667443</v>
      </c>
      <c r="L10" s="28"/>
    </row>
    <row r="11" spans="1:12">
      <c r="A11" s="12">
        <f t="shared" si="5"/>
        <v>5</v>
      </c>
      <c r="B11" s="8">
        <f t="shared" si="2"/>
        <v>46027</v>
      </c>
      <c r="C11" s="8">
        <f t="shared" si="6"/>
        <v>46027</v>
      </c>
      <c r="D11" s="9">
        <v>0.25</v>
      </c>
      <c r="E11" s="8">
        <f t="shared" si="7"/>
        <v>46028</v>
      </c>
      <c r="F11" s="9">
        <v>0.25</v>
      </c>
      <c r="G11" s="10">
        <f t="shared" si="8"/>
        <v>1</v>
      </c>
      <c r="H11" s="11">
        <f t="shared" si="3"/>
        <v>577467.42000000004</v>
      </c>
      <c r="I11" s="11">
        <v>579344.55000000005</v>
      </c>
      <c r="J11" s="11">
        <f t="shared" si="0"/>
        <v>1877.1300000000047</v>
      </c>
      <c r="K11" s="27">
        <f t="shared" ref="K11" si="11">J11/24</f>
        <v>78.213750000000189</v>
      </c>
      <c r="L11" s="28"/>
    </row>
    <row r="12" spans="1:12">
      <c r="A12" s="12">
        <f t="shared" si="5"/>
        <v>6</v>
      </c>
      <c r="B12" s="8">
        <f t="shared" si="2"/>
        <v>46028</v>
      </c>
      <c r="C12" s="8">
        <f t="shared" si="6"/>
        <v>46028</v>
      </c>
      <c r="D12" s="9">
        <v>0.25</v>
      </c>
      <c r="E12" s="8">
        <f t="shared" si="7"/>
        <v>46029</v>
      </c>
      <c r="F12" s="9">
        <v>0.25</v>
      </c>
      <c r="G12" s="10">
        <f t="shared" si="8"/>
        <v>1</v>
      </c>
      <c r="H12" s="11">
        <f t="shared" si="3"/>
        <v>579344.55000000005</v>
      </c>
      <c r="I12" s="693">
        <v>581544.65</v>
      </c>
      <c r="J12" s="11">
        <f t="shared" si="0"/>
        <v>2200.0999999999767</v>
      </c>
      <c r="K12" s="27">
        <f t="shared" ref="K12" si="12">J12/24</f>
        <v>91.670833333332368</v>
      </c>
      <c r="L12" s="28"/>
    </row>
    <row r="13" spans="1:12">
      <c r="A13" s="12">
        <f t="shared" si="5"/>
        <v>7</v>
      </c>
      <c r="B13" s="8">
        <f t="shared" si="2"/>
        <v>46029</v>
      </c>
      <c r="C13" s="8">
        <f t="shared" si="6"/>
        <v>46029</v>
      </c>
      <c r="D13" s="9">
        <v>0.25</v>
      </c>
      <c r="E13" s="8">
        <f t="shared" si="7"/>
        <v>46030</v>
      </c>
      <c r="F13" s="9">
        <v>0.25</v>
      </c>
      <c r="G13" s="10">
        <f t="shared" si="8"/>
        <v>1</v>
      </c>
      <c r="H13" s="11">
        <f t="shared" si="3"/>
        <v>581544.65</v>
      </c>
      <c r="I13" s="11">
        <v>583723.73</v>
      </c>
      <c r="J13" s="11">
        <f t="shared" ref="J13" si="13">I13-H13</f>
        <v>2179.0799999999581</v>
      </c>
      <c r="K13" s="27">
        <f t="shared" ref="K13" si="14">J13/24</f>
        <v>90.794999999998254</v>
      </c>
      <c r="L13" s="28"/>
    </row>
    <row r="14" spans="1:12">
      <c r="A14" s="12">
        <f t="shared" si="5"/>
        <v>8</v>
      </c>
      <c r="B14" s="8">
        <f t="shared" si="2"/>
        <v>46030</v>
      </c>
      <c r="C14" s="8">
        <f t="shared" si="6"/>
        <v>46030</v>
      </c>
      <c r="D14" s="9">
        <v>0.25</v>
      </c>
      <c r="E14" s="8">
        <f t="shared" si="7"/>
        <v>46031</v>
      </c>
      <c r="F14" s="9">
        <v>0.25</v>
      </c>
      <c r="G14" s="10">
        <f t="shared" si="8"/>
        <v>1</v>
      </c>
      <c r="H14" s="11">
        <f t="shared" si="3"/>
        <v>583723.73</v>
      </c>
      <c r="I14" s="11">
        <v>585783.43000000005</v>
      </c>
      <c r="J14" s="11">
        <f t="shared" ref="J14" si="15">I14-H14</f>
        <v>2059.7000000000698</v>
      </c>
      <c r="K14" s="27">
        <f t="shared" ref="K14" si="16">J14/24</f>
        <v>85.820833333336239</v>
      </c>
      <c r="L14" s="28"/>
    </row>
    <row r="15" spans="1:12">
      <c r="A15" s="12">
        <f t="shared" si="5"/>
        <v>9</v>
      </c>
      <c r="B15" s="8">
        <f t="shared" si="2"/>
        <v>46031</v>
      </c>
      <c r="C15" s="8">
        <f t="shared" si="6"/>
        <v>46031</v>
      </c>
      <c r="D15" s="9">
        <v>0.25</v>
      </c>
      <c r="E15" s="8">
        <f t="shared" si="7"/>
        <v>46032</v>
      </c>
      <c r="F15" s="9">
        <v>0.25</v>
      </c>
      <c r="G15" s="10">
        <f t="shared" si="8"/>
        <v>1</v>
      </c>
      <c r="H15" s="11">
        <f t="shared" si="3"/>
        <v>585783.43000000005</v>
      </c>
      <c r="I15" s="11">
        <v>587922.57999999996</v>
      </c>
      <c r="J15" s="11">
        <f t="shared" ref="J15" si="17">I15-H15</f>
        <v>2139.1499999999069</v>
      </c>
      <c r="K15" s="27">
        <f t="shared" ref="K15:K16" si="18">J15/24</f>
        <v>89.131249999996115</v>
      </c>
      <c r="L15" s="28"/>
    </row>
    <row r="16" spans="1:12">
      <c r="A16" s="12">
        <f t="shared" si="5"/>
        <v>10</v>
      </c>
      <c r="B16" s="8">
        <f t="shared" si="2"/>
        <v>46032</v>
      </c>
      <c r="C16" s="8">
        <f t="shared" si="6"/>
        <v>46032</v>
      </c>
      <c r="D16" s="9">
        <v>0.25</v>
      </c>
      <c r="E16" s="8">
        <f t="shared" si="7"/>
        <v>46033</v>
      </c>
      <c r="F16" s="9">
        <v>0.25</v>
      </c>
      <c r="G16" s="10">
        <f t="shared" si="8"/>
        <v>1</v>
      </c>
      <c r="H16" s="11">
        <f t="shared" si="3"/>
        <v>587922.57999999996</v>
      </c>
      <c r="I16" s="11">
        <v>590048.46</v>
      </c>
      <c r="J16" s="11">
        <f t="shared" ref="J16" si="19">I16-H16</f>
        <v>2125.8800000000047</v>
      </c>
      <c r="K16" s="27">
        <f t="shared" si="18"/>
        <v>88.578333333333532</v>
      </c>
      <c r="L16" s="28"/>
    </row>
    <row r="17" spans="1:14">
      <c r="A17" s="12">
        <f t="shared" si="5"/>
        <v>11</v>
      </c>
      <c r="B17" s="8">
        <f t="shared" si="2"/>
        <v>46033</v>
      </c>
      <c r="C17" s="8">
        <f t="shared" si="6"/>
        <v>46033</v>
      </c>
      <c r="D17" s="9">
        <v>0.25</v>
      </c>
      <c r="E17" s="8">
        <f t="shared" si="7"/>
        <v>46034</v>
      </c>
      <c r="F17" s="9">
        <v>0.25</v>
      </c>
      <c r="G17" s="10">
        <f t="shared" si="8"/>
        <v>1</v>
      </c>
      <c r="H17" s="11">
        <f t="shared" si="3"/>
        <v>590048.46</v>
      </c>
      <c r="I17" s="11">
        <v>592131.47</v>
      </c>
      <c r="J17" s="11">
        <f t="shared" ref="J17" si="20">I17-H17</f>
        <v>2083.0100000000093</v>
      </c>
      <c r="K17" s="27">
        <f t="shared" ref="K17" si="21">J17/24</f>
        <v>86.792083333333721</v>
      </c>
      <c r="L17" s="28"/>
    </row>
    <row r="18" spans="1:14">
      <c r="A18" s="12">
        <f t="shared" si="5"/>
        <v>12</v>
      </c>
      <c r="B18" s="8">
        <f t="shared" si="2"/>
        <v>46034</v>
      </c>
      <c r="C18" s="8">
        <f t="shared" si="6"/>
        <v>46034</v>
      </c>
      <c r="D18" s="9">
        <v>0.25</v>
      </c>
      <c r="E18" s="8">
        <f t="shared" si="7"/>
        <v>46035</v>
      </c>
      <c r="F18" s="9">
        <v>0.25</v>
      </c>
      <c r="G18" s="10">
        <f t="shared" si="8"/>
        <v>1</v>
      </c>
      <c r="H18" s="11">
        <f t="shared" si="3"/>
        <v>592131.47</v>
      </c>
      <c r="I18" s="11">
        <v>594241.12</v>
      </c>
      <c r="J18" s="11">
        <f t="shared" ref="J18" si="22">I18-H18</f>
        <v>2109.6500000000233</v>
      </c>
      <c r="K18" s="27">
        <f t="shared" ref="K18" si="23">J18/24</f>
        <v>87.902083333334303</v>
      </c>
      <c r="L18" s="28"/>
      <c r="N18" s="29"/>
    </row>
    <row r="19" spans="1:14">
      <c r="A19" s="12">
        <f t="shared" si="5"/>
        <v>13</v>
      </c>
      <c r="B19" s="8">
        <f t="shared" si="2"/>
        <v>46035</v>
      </c>
      <c r="C19" s="8">
        <f t="shared" si="6"/>
        <v>46035</v>
      </c>
      <c r="D19" s="9">
        <v>0.25</v>
      </c>
      <c r="E19" s="8">
        <f t="shared" si="7"/>
        <v>46036</v>
      </c>
      <c r="F19" s="9">
        <v>0.25</v>
      </c>
      <c r="G19" s="10">
        <f t="shared" si="8"/>
        <v>1</v>
      </c>
      <c r="H19" s="11">
        <f t="shared" si="3"/>
        <v>594241.12</v>
      </c>
      <c r="I19" s="247">
        <v>596467.57999999996</v>
      </c>
      <c r="J19" s="11">
        <f t="shared" ref="J19" si="24">I19-H19</f>
        <v>2226.4599999999627</v>
      </c>
      <c r="K19" s="27">
        <f t="shared" ref="K19" si="25">J19/24</f>
        <v>92.769166666665114</v>
      </c>
      <c r="L19" s="28"/>
    </row>
    <row r="20" spans="1:14">
      <c r="A20" s="12">
        <f t="shared" si="5"/>
        <v>14</v>
      </c>
      <c r="B20" s="8">
        <f t="shared" si="2"/>
        <v>46036</v>
      </c>
      <c r="C20" s="8">
        <f t="shared" si="6"/>
        <v>46036</v>
      </c>
      <c r="D20" s="9">
        <v>0.25</v>
      </c>
      <c r="E20" s="8">
        <f t="shared" si="7"/>
        <v>46037</v>
      </c>
      <c r="F20" s="9">
        <v>0.25</v>
      </c>
      <c r="G20" s="10">
        <f t="shared" si="8"/>
        <v>1</v>
      </c>
      <c r="H20" s="11">
        <f t="shared" si="3"/>
        <v>596467.57999999996</v>
      </c>
      <c r="I20" s="11">
        <v>598721.94999999995</v>
      </c>
      <c r="J20" s="11">
        <f t="shared" ref="J20" si="26">I20-H20</f>
        <v>2254.3699999999953</v>
      </c>
      <c r="K20" s="27">
        <f t="shared" ref="K20" si="27">J20/24</f>
        <v>93.932083333333139</v>
      </c>
      <c r="L20" s="28"/>
    </row>
    <row r="21" spans="1:14">
      <c r="A21" s="12">
        <f t="shared" si="5"/>
        <v>15</v>
      </c>
      <c r="B21" s="8">
        <f t="shared" si="2"/>
        <v>46037</v>
      </c>
      <c r="C21" s="8">
        <f t="shared" si="6"/>
        <v>46037</v>
      </c>
      <c r="D21" s="9">
        <v>0.25</v>
      </c>
      <c r="E21" s="8">
        <f t="shared" si="7"/>
        <v>46038</v>
      </c>
      <c r="F21" s="9">
        <v>0.25</v>
      </c>
      <c r="G21" s="10">
        <f t="shared" si="8"/>
        <v>1</v>
      </c>
      <c r="H21" s="11">
        <f t="shared" si="3"/>
        <v>598721.94999999995</v>
      </c>
      <c r="I21" s="11">
        <v>600926.24</v>
      </c>
      <c r="J21" s="11">
        <f t="shared" ref="J21" si="28">I21-H21</f>
        <v>2204.2900000000373</v>
      </c>
      <c r="K21" s="27">
        <f t="shared" ref="K21" si="29">J21/24</f>
        <v>91.845416666668214</v>
      </c>
      <c r="L21" s="28"/>
    </row>
    <row r="22" spans="1:14">
      <c r="A22" s="12">
        <f t="shared" si="5"/>
        <v>16</v>
      </c>
      <c r="B22" s="8">
        <f t="shared" si="2"/>
        <v>46038</v>
      </c>
      <c r="C22" s="8">
        <f t="shared" si="6"/>
        <v>46038</v>
      </c>
      <c r="D22" s="9">
        <v>0.25</v>
      </c>
      <c r="E22" s="8">
        <f t="shared" si="7"/>
        <v>46039</v>
      </c>
      <c r="F22" s="9">
        <v>0.25</v>
      </c>
      <c r="G22" s="10">
        <f t="shared" si="8"/>
        <v>1</v>
      </c>
      <c r="H22" s="11">
        <f t="shared" si="3"/>
        <v>600926.24</v>
      </c>
      <c r="I22" s="11">
        <v>600986.97</v>
      </c>
      <c r="J22" s="11">
        <f t="shared" ref="J22" si="30">I22-H22</f>
        <v>60.729999999981374</v>
      </c>
      <c r="K22" s="27">
        <f t="shared" ref="K22" si="31">J22/24</f>
        <v>2.5304166666658907</v>
      </c>
      <c r="L22" s="28"/>
    </row>
    <row r="23" spans="1:14">
      <c r="A23" s="12">
        <f t="shared" si="5"/>
        <v>17</v>
      </c>
      <c r="B23" s="8">
        <f t="shared" si="2"/>
        <v>46039</v>
      </c>
      <c r="C23" s="8">
        <f t="shared" si="6"/>
        <v>46039</v>
      </c>
      <c r="D23" s="9">
        <v>0.25</v>
      </c>
      <c r="E23" s="8">
        <f t="shared" si="7"/>
        <v>46040</v>
      </c>
      <c r="F23" s="9">
        <v>0.25</v>
      </c>
      <c r="G23" s="10">
        <f t="shared" si="8"/>
        <v>1</v>
      </c>
      <c r="H23" s="11">
        <f t="shared" si="3"/>
        <v>600986.97</v>
      </c>
      <c r="I23" s="11">
        <v>603109.1</v>
      </c>
      <c r="J23" s="11">
        <f t="shared" ref="J23" si="32">I23-H23</f>
        <v>2122.1300000000047</v>
      </c>
      <c r="K23" s="27">
        <f t="shared" ref="K23" si="33">J23/24</f>
        <v>88.422083333333532</v>
      </c>
      <c r="L23" s="28"/>
    </row>
    <row r="24" spans="1:14">
      <c r="A24" s="12">
        <f t="shared" si="5"/>
        <v>18</v>
      </c>
      <c r="B24" s="8">
        <f t="shared" si="2"/>
        <v>46040</v>
      </c>
      <c r="C24" s="8">
        <f t="shared" si="6"/>
        <v>46040</v>
      </c>
      <c r="D24" s="9">
        <v>0.25</v>
      </c>
      <c r="E24" s="8">
        <f t="shared" ref="E24" si="34">C24+1</f>
        <v>46041</v>
      </c>
      <c r="F24" s="9">
        <v>0.25</v>
      </c>
      <c r="G24" s="10">
        <f t="shared" si="8"/>
        <v>1</v>
      </c>
      <c r="H24" s="11">
        <f t="shared" si="3"/>
        <v>603109.1</v>
      </c>
      <c r="I24" s="11">
        <v>605253.4</v>
      </c>
      <c r="J24" s="11">
        <f t="shared" ref="J24" si="35">I24-H24</f>
        <v>2144.3000000000466</v>
      </c>
      <c r="K24" s="27">
        <f t="shared" ref="K24" si="36">J24/24</f>
        <v>89.345833333335278</v>
      </c>
      <c r="L24" s="28"/>
    </row>
    <row r="25" spans="1:14">
      <c r="A25" s="12">
        <f t="shared" ref="A25:A34" si="37">A24+1</f>
        <v>19</v>
      </c>
      <c r="B25" s="8">
        <f t="shared" si="2"/>
        <v>46041</v>
      </c>
      <c r="C25" s="8">
        <f t="shared" si="6"/>
        <v>46041</v>
      </c>
      <c r="D25" s="9">
        <v>0.25</v>
      </c>
      <c r="E25" s="8">
        <f t="shared" si="7"/>
        <v>46042</v>
      </c>
      <c r="F25" s="9">
        <v>0.25</v>
      </c>
      <c r="G25" s="10">
        <f t="shared" si="8"/>
        <v>1</v>
      </c>
      <c r="H25" s="11">
        <f t="shared" si="3"/>
        <v>605253.4</v>
      </c>
      <c r="I25" s="11">
        <v>607270.64</v>
      </c>
      <c r="J25" s="11">
        <f t="shared" ref="J25" si="38">I25-H25</f>
        <v>2017.2399999999907</v>
      </c>
      <c r="K25" s="27">
        <f t="shared" ref="K25" si="39">J25/24</f>
        <v>84.051666666666279</v>
      </c>
      <c r="L25" s="28"/>
    </row>
    <row r="26" spans="1:14">
      <c r="A26" s="12">
        <f t="shared" si="37"/>
        <v>20</v>
      </c>
      <c r="B26" s="8">
        <f t="shared" si="2"/>
        <v>46042</v>
      </c>
      <c r="C26" s="8">
        <f t="shared" si="6"/>
        <v>46042</v>
      </c>
      <c r="D26" s="9">
        <v>0.25</v>
      </c>
      <c r="E26" s="8">
        <f t="shared" si="7"/>
        <v>46043</v>
      </c>
      <c r="F26" s="9">
        <v>0.25</v>
      </c>
      <c r="G26" s="10">
        <f t="shared" si="8"/>
        <v>1</v>
      </c>
      <c r="H26" s="11">
        <f t="shared" si="3"/>
        <v>607270.64</v>
      </c>
      <c r="I26" s="11">
        <v>609188.31000000006</v>
      </c>
      <c r="J26" s="11">
        <f t="shared" ref="J26" si="40">I26-H26</f>
        <v>1917.6700000000419</v>
      </c>
      <c r="K26" s="27">
        <f t="shared" ref="K26" si="41">J26/24</f>
        <v>79.902916666668418</v>
      </c>
      <c r="L26" s="28"/>
    </row>
    <row r="27" spans="1:14">
      <c r="A27" s="12">
        <f t="shared" si="37"/>
        <v>21</v>
      </c>
      <c r="B27" s="8">
        <f t="shared" si="2"/>
        <v>46043</v>
      </c>
      <c r="C27" s="8">
        <f t="shared" si="6"/>
        <v>46043</v>
      </c>
      <c r="D27" s="9">
        <v>0.25</v>
      </c>
      <c r="E27" s="8">
        <f t="shared" si="7"/>
        <v>46044</v>
      </c>
      <c r="F27" s="9">
        <v>0.25</v>
      </c>
      <c r="G27" s="10">
        <f t="shared" si="8"/>
        <v>1</v>
      </c>
      <c r="H27" s="11">
        <f t="shared" si="3"/>
        <v>609188.31000000006</v>
      </c>
      <c r="I27" s="11">
        <v>611330.52</v>
      </c>
      <c r="J27" s="11">
        <f t="shared" ref="J27" si="42">I27-H27</f>
        <v>2142.2099999999627</v>
      </c>
      <c r="K27" s="27">
        <f t="shared" ref="K27" si="43">J27/24</f>
        <v>89.258749999998443</v>
      </c>
      <c r="L27" s="28"/>
    </row>
    <row r="28" spans="1:14">
      <c r="A28" s="12">
        <f t="shared" si="37"/>
        <v>22</v>
      </c>
      <c r="B28" s="8">
        <f t="shared" si="2"/>
        <v>46044</v>
      </c>
      <c r="C28" s="8">
        <f t="shared" si="6"/>
        <v>46044</v>
      </c>
      <c r="D28" s="9">
        <v>0.25</v>
      </c>
      <c r="E28" s="8">
        <f t="shared" ref="E28:E36" si="44">C28+1</f>
        <v>46045</v>
      </c>
      <c r="F28" s="9">
        <v>0.25</v>
      </c>
      <c r="G28" s="10">
        <f t="shared" ref="G28:G36" si="45">IFERROR(((E28-C28)+(F28-D28)),"")</f>
        <v>1</v>
      </c>
      <c r="H28" s="11">
        <f t="shared" si="3"/>
        <v>611330.52</v>
      </c>
      <c r="I28" s="11">
        <v>613279.39</v>
      </c>
      <c r="J28" s="11">
        <f t="shared" ref="J28:J29" si="46">I28-H28</f>
        <v>1948.8699999999953</v>
      </c>
      <c r="K28" s="27">
        <f t="shared" ref="K28:K29" si="47">J28/24</f>
        <v>81.202916666666468</v>
      </c>
      <c r="L28" s="28"/>
    </row>
    <row r="29" spans="1:14">
      <c r="A29" s="12">
        <f t="shared" si="37"/>
        <v>23</v>
      </c>
      <c r="B29" s="8">
        <f t="shared" si="2"/>
        <v>46045</v>
      </c>
      <c r="C29" s="8">
        <f t="shared" si="6"/>
        <v>46045</v>
      </c>
      <c r="D29" s="9">
        <v>0.25</v>
      </c>
      <c r="E29" s="8">
        <f t="shared" si="44"/>
        <v>46046</v>
      </c>
      <c r="F29" s="9">
        <v>0.25</v>
      </c>
      <c r="G29" s="10">
        <f t="shared" si="45"/>
        <v>1</v>
      </c>
      <c r="H29" s="11">
        <f t="shared" si="3"/>
        <v>613279.39</v>
      </c>
      <c r="I29" s="11">
        <v>615182.22</v>
      </c>
      <c r="J29" s="11">
        <f t="shared" si="46"/>
        <v>1902.8299999999581</v>
      </c>
      <c r="K29" s="27">
        <f t="shared" si="47"/>
        <v>79.284583333331582</v>
      </c>
      <c r="L29" s="28"/>
    </row>
    <row r="30" spans="1:14">
      <c r="A30" s="12">
        <f t="shared" si="37"/>
        <v>24</v>
      </c>
      <c r="B30" s="8">
        <f t="shared" si="2"/>
        <v>46046</v>
      </c>
      <c r="C30" s="8">
        <f t="shared" si="6"/>
        <v>46046</v>
      </c>
      <c r="D30" s="9">
        <v>0.25</v>
      </c>
      <c r="E30" s="8">
        <f t="shared" si="44"/>
        <v>46047</v>
      </c>
      <c r="F30" s="9">
        <v>0.25</v>
      </c>
      <c r="G30" s="10">
        <f t="shared" si="45"/>
        <v>1</v>
      </c>
      <c r="H30" s="11">
        <f t="shared" si="3"/>
        <v>615182.22</v>
      </c>
      <c r="I30" s="11">
        <v>617167.89</v>
      </c>
      <c r="J30" s="11">
        <f t="shared" ref="J30" si="48">I30-H30</f>
        <v>1985.6700000000419</v>
      </c>
      <c r="K30" s="27">
        <f t="shared" ref="K30" si="49">J30/24</f>
        <v>82.736250000001746</v>
      </c>
      <c r="L30" s="28"/>
    </row>
    <row r="31" spans="1:14">
      <c r="A31" s="12">
        <f t="shared" si="37"/>
        <v>25</v>
      </c>
      <c r="B31" s="8">
        <f t="shared" si="2"/>
        <v>46047</v>
      </c>
      <c r="C31" s="8">
        <f t="shared" si="6"/>
        <v>46047</v>
      </c>
      <c r="D31" s="9">
        <v>0.25</v>
      </c>
      <c r="E31" s="8">
        <f t="shared" si="44"/>
        <v>46048</v>
      </c>
      <c r="F31" s="9">
        <v>0.25</v>
      </c>
      <c r="G31" s="10">
        <f t="shared" si="45"/>
        <v>1</v>
      </c>
      <c r="H31" s="11">
        <f t="shared" si="3"/>
        <v>617167.89</v>
      </c>
      <c r="I31" s="11">
        <v>618921.34</v>
      </c>
      <c r="J31" s="11">
        <f t="shared" ref="J31" si="50">I31-H31</f>
        <v>1753.4499999999534</v>
      </c>
      <c r="K31" s="27">
        <f t="shared" ref="K31" si="51">J31/24</f>
        <v>73.060416666664722</v>
      </c>
      <c r="L31" s="28"/>
    </row>
    <row r="32" spans="1:14">
      <c r="A32" s="12">
        <f t="shared" si="37"/>
        <v>26</v>
      </c>
      <c r="B32" s="8">
        <f t="shared" si="2"/>
        <v>46048</v>
      </c>
      <c r="C32" s="8">
        <f t="shared" si="6"/>
        <v>46048</v>
      </c>
      <c r="D32" s="9">
        <v>0.25</v>
      </c>
      <c r="E32" s="8">
        <f t="shared" si="44"/>
        <v>46049</v>
      </c>
      <c r="F32" s="9">
        <v>0.25</v>
      </c>
      <c r="G32" s="10">
        <f t="shared" si="45"/>
        <v>1</v>
      </c>
      <c r="H32" s="11">
        <f t="shared" si="3"/>
        <v>618921.34</v>
      </c>
      <c r="I32" s="11">
        <v>618921.34</v>
      </c>
      <c r="J32" s="11">
        <f t="shared" ref="J32" si="52">I32-H32</f>
        <v>0</v>
      </c>
      <c r="K32" s="27">
        <f t="shared" ref="K32" si="53">J32/24</f>
        <v>0</v>
      </c>
      <c r="L32" s="28"/>
    </row>
    <row r="33" spans="1:12">
      <c r="A33" s="12">
        <f t="shared" si="37"/>
        <v>27</v>
      </c>
      <c r="B33" s="8">
        <f t="shared" si="2"/>
        <v>46049</v>
      </c>
      <c r="C33" s="8">
        <f t="shared" si="6"/>
        <v>46049</v>
      </c>
      <c r="D33" s="9">
        <v>0.25</v>
      </c>
      <c r="E33" s="8">
        <f t="shared" si="44"/>
        <v>46050</v>
      </c>
      <c r="F33" s="9">
        <v>0.25</v>
      </c>
      <c r="G33" s="10">
        <f t="shared" si="45"/>
        <v>1</v>
      </c>
      <c r="H33" s="11">
        <f t="shared" si="3"/>
        <v>618921.34</v>
      </c>
      <c r="I33" s="11">
        <v>620213.92000000004</v>
      </c>
      <c r="J33" s="11">
        <f t="shared" ref="J33" si="54">I33-H33</f>
        <v>1292.5800000000745</v>
      </c>
      <c r="K33" s="27">
        <f t="shared" ref="K33" si="55">J33/24</f>
        <v>53.857500000003107</v>
      </c>
      <c r="L33" s="28"/>
    </row>
    <row r="34" spans="1:12">
      <c r="A34" s="12">
        <f t="shared" si="37"/>
        <v>28</v>
      </c>
      <c r="B34" s="8">
        <f t="shared" si="2"/>
        <v>46050</v>
      </c>
      <c r="C34" s="8">
        <f t="shared" si="6"/>
        <v>46050</v>
      </c>
      <c r="D34" s="9">
        <v>0.25</v>
      </c>
      <c r="E34" s="8">
        <f t="shared" si="44"/>
        <v>46051</v>
      </c>
      <c r="F34" s="9">
        <v>0.25</v>
      </c>
      <c r="G34" s="10">
        <f t="shared" si="45"/>
        <v>1</v>
      </c>
      <c r="H34" s="11">
        <f t="shared" si="3"/>
        <v>620213.92000000004</v>
      </c>
      <c r="I34" s="11">
        <v>624579.85</v>
      </c>
      <c r="J34" s="11">
        <f t="shared" ref="J34:J35" si="56">I34-H34</f>
        <v>4365.9299999999348</v>
      </c>
      <c r="K34" s="27">
        <f t="shared" ref="K34" si="57">J34/24</f>
        <v>181.91374999999729</v>
      </c>
      <c r="L34" s="28"/>
    </row>
    <row r="35" spans="1:12">
      <c r="A35" s="12">
        <f t="shared" ref="A35" si="58">A34+1</f>
        <v>29</v>
      </c>
      <c r="B35" s="8">
        <f t="shared" si="2"/>
        <v>46051</v>
      </c>
      <c r="C35" s="8">
        <f t="shared" si="6"/>
        <v>46051</v>
      </c>
      <c r="D35" s="9">
        <v>0.25</v>
      </c>
      <c r="E35" s="8">
        <f t="shared" si="44"/>
        <v>46052</v>
      </c>
      <c r="F35" s="9">
        <v>0.25</v>
      </c>
      <c r="G35" s="10">
        <f t="shared" si="45"/>
        <v>1</v>
      </c>
      <c r="H35" s="11">
        <f t="shared" si="3"/>
        <v>624579.85</v>
      </c>
      <c r="I35" s="11">
        <v>626627.26</v>
      </c>
      <c r="J35" s="11">
        <f t="shared" si="56"/>
        <v>2047.4100000000326</v>
      </c>
      <c r="K35" s="27">
        <f t="shared" ref="K35" si="59">J35/24</f>
        <v>85.308750000001353</v>
      </c>
      <c r="L35" s="28"/>
    </row>
    <row r="36" spans="1:12">
      <c r="A36" s="12">
        <f t="shared" ref="A36:A37" si="60">A35+1</f>
        <v>30</v>
      </c>
      <c r="B36" s="8">
        <f t="shared" si="2"/>
        <v>46052</v>
      </c>
      <c r="C36" s="8">
        <f t="shared" si="6"/>
        <v>46052</v>
      </c>
      <c r="D36" s="9">
        <v>0.25</v>
      </c>
      <c r="E36" s="8">
        <f t="shared" si="44"/>
        <v>46053</v>
      </c>
      <c r="F36" s="9">
        <v>0.25</v>
      </c>
      <c r="G36" s="10">
        <f t="shared" si="45"/>
        <v>1</v>
      </c>
      <c r="H36" s="11">
        <f t="shared" si="3"/>
        <v>626627.26</v>
      </c>
      <c r="I36" s="11">
        <v>628830.80000000005</v>
      </c>
      <c r="J36" s="11">
        <f t="shared" ref="J36" si="61">I36-H36</f>
        <v>2203.5400000000373</v>
      </c>
      <c r="K36" s="27">
        <f t="shared" ref="K36" si="62">J36/24</f>
        <v>91.814166666668214</v>
      </c>
      <c r="L36" s="28"/>
    </row>
    <row r="37" spans="1:12">
      <c r="A37" s="12">
        <f t="shared" si="60"/>
        <v>31</v>
      </c>
      <c r="B37" s="8">
        <f t="shared" si="2"/>
        <v>46053</v>
      </c>
      <c r="C37" s="8">
        <f t="shared" si="6"/>
        <v>46053</v>
      </c>
      <c r="D37" s="9">
        <v>0.25</v>
      </c>
      <c r="E37" s="8">
        <f t="shared" ref="E37" si="63">C37+1</f>
        <v>46054</v>
      </c>
      <c r="F37" s="9">
        <v>0.25</v>
      </c>
      <c r="G37" s="10">
        <f t="shared" ref="G37" si="64">IFERROR(((E37-C37)+(F37-D37)),"")</f>
        <v>1</v>
      </c>
      <c r="H37" s="11">
        <f t="shared" si="3"/>
        <v>628830.80000000005</v>
      </c>
      <c r="I37" s="11">
        <v>630936.43999999994</v>
      </c>
      <c r="J37" s="11">
        <f t="shared" ref="J37" si="65">I37-H37</f>
        <v>2105.6399999998976</v>
      </c>
      <c r="K37" s="27">
        <f t="shared" ref="K37" si="66">J37/24</f>
        <v>87.734999999995736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59865.449999999953</v>
      </c>
      <c r="K39" s="32">
        <f>AVERAGE(K7:K38)</f>
        <v>80.464314516128965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2.6821438172042988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0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8" width="11.85546875" style="1" customWidth="1"/>
    <col min="9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159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70.300416666665114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0.25</v>
      </c>
      <c r="E7" s="8">
        <f>C7+1</f>
        <v>46024</v>
      </c>
      <c r="F7" s="9">
        <v>0.25</v>
      </c>
      <c r="G7" s="10">
        <f>IFERROR(((E7-C7)+(F7-D7)),"")</f>
        <v>1</v>
      </c>
      <c r="H7" s="11">
        <v>1480157.78</v>
      </c>
      <c r="I7" s="11">
        <v>1480773.48</v>
      </c>
      <c r="J7" s="11">
        <f t="shared" ref="J7" si="0">I7-H7</f>
        <v>615.69999999995343</v>
      </c>
      <c r="K7" s="27">
        <f>J7/24</f>
        <v>25.654166666664725</v>
      </c>
      <c r="L7" s="25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0.25</v>
      </c>
      <c r="E8" s="8">
        <f>C8+1</f>
        <v>46025</v>
      </c>
      <c r="F8" s="9">
        <v>0.25</v>
      </c>
      <c r="G8" s="10">
        <f>IFERROR(((E8-C8)+(F8-D8)),"")</f>
        <v>1</v>
      </c>
      <c r="H8" s="11">
        <f t="shared" ref="H8:H37" si="1">I7</f>
        <v>1480773.48</v>
      </c>
      <c r="I8" s="11">
        <v>1481412.15</v>
      </c>
      <c r="J8" s="11">
        <f t="shared" ref="J8:J34" si="2">I8-H8</f>
        <v>638.66999999992549</v>
      </c>
      <c r="K8" s="27">
        <f t="shared" ref="K8:K34" si="3">J8/24</f>
        <v>26.611249999996897</v>
      </c>
      <c r="L8" s="105"/>
    </row>
    <row r="9" spans="1:12">
      <c r="A9" s="12">
        <f t="shared" ref="A9:B24" si="4">A8+1</f>
        <v>3</v>
      </c>
      <c r="B9" s="8">
        <f t="shared" si="4"/>
        <v>46025</v>
      </c>
      <c r="C9" s="8">
        <f t="shared" ref="C9:C34" si="5">B9</f>
        <v>46025</v>
      </c>
      <c r="D9" s="9">
        <v>0.25</v>
      </c>
      <c r="E9" s="8">
        <f t="shared" ref="E9:E34" si="6">C9+1</f>
        <v>46026</v>
      </c>
      <c r="F9" s="9">
        <v>0.25</v>
      </c>
      <c r="G9" s="10">
        <f t="shared" ref="G9:G34" si="7">IFERROR(((E9-C9)+(F9-D9)),"")</f>
        <v>1</v>
      </c>
      <c r="H9" s="11">
        <f t="shared" si="1"/>
        <v>1481412.15</v>
      </c>
      <c r="I9" s="11">
        <v>1482123.76</v>
      </c>
      <c r="J9" s="11">
        <f t="shared" ref="J9" si="8">I9-H9</f>
        <v>711.61000000010245</v>
      </c>
      <c r="K9" s="27">
        <f t="shared" ref="K9" si="9">J9/24</f>
        <v>29.650416666670935</v>
      </c>
      <c r="L9" s="105"/>
    </row>
    <row r="10" spans="1:12">
      <c r="A10" s="12">
        <f t="shared" si="4"/>
        <v>4</v>
      </c>
      <c r="B10" s="8">
        <f t="shared" si="4"/>
        <v>46026</v>
      </c>
      <c r="C10" s="8">
        <f t="shared" si="5"/>
        <v>46026</v>
      </c>
      <c r="D10" s="9">
        <v>0.25</v>
      </c>
      <c r="E10" s="8">
        <f t="shared" si="6"/>
        <v>46027</v>
      </c>
      <c r="F10" s="9">
        <v>0.25</v>
      </c>
      <c r="G10" s="10">
        <f t="shared" si="7"/>
        <v>1</v>
      </c>
      <c r="H10" s="11">
        <f t="shared" si="1"/>
        <v>1482123.76</v>
      </c>
      <c r="I10" s="11">
        <v>1483445.33</v>
      </c>
      <c r="J10" s="11">
        <f t="shared" ref="J10" si="10">I10-H10</f>
        <v>1321.5700000000652</v>
      </c>
      <c r="K10" s="27">
        <f t="shared" ref="K10" si="11">J10/24</f>
        <v>55.065416666669385</v>
      </c>
      <c r="L10" s="105"/>
    </row>
    <row r="11" spans="1:12">
      <c r="A11" s="12">
        <f t="shared" si="4"/>
        <v>5</v>
      </c>
      <c r="B11" s="8">
        <f t="shared" si="4"/>
        <v>46027</v>
      </c>
      <c r="C11" s="8">
        <f t="shared" si="5"/>
        <v>46027</v>
      </c>
      <c r="D11" s="9">
        <v>0.25</v>
      </c>
      <c r="E11" s="8">
        <f t="shared" si="6"/>
        <v>46028</v>
      </c>
      <c r="F11" s="9">
        <v>0.25</v>
      </c>
      <c r="G11" s="10">
        <f t="shared" si="7"/>
        <v>1</v>
      </c>
      <c r="H11" s="11">
        <f t="shared" si="1"/>
        <v>1483445.33</v>
      </c>
      <c r="I11" s="11">
        <v>1484649.75</v>
      </c>
      <c r="J11" s="11">
        <f t="shared" ref="J11" si="12">I11-H11</f>
        <v>1204.4199999999255</v>
      </c>
      <c r="K11" s="27">
        <f t="shared" ref="K11" si="13">J11/24</f>
        <v>50.184166666663565</v>
      </c>
      <c r="L11" s="105"/>
    </row>
    <row r="12" spans="1:12">
      <c r="A12" s="12">
        <f t="shared" si="4"/>
        <v>6</v>
      </c>
      <c r="B12" s="8">
        <f t="shared" si="4"/>
        <v>46028</v>
      </c>
      <c r="C12" s="8">
        <f t="shared" si="5"/>
        <v>46028</v>
      </c>
      <c r="D12" s="9">
        <v>0.25</v>
      </c>
      <c r="E12" s="8">
        <f t="shared" si="6"/>
        <v>46029</v>
      </c>
      <c r="F12" s="9">
        <v>0.25</v>
      </c>
      <c r="G12" s="10">
        <f t="shared" si="7"/>
        <v>1</v>
      </c>
      <c r="H12" s="11">
        <f t="shared" si="1"/>
        <v>1484649.75</v>
      </c>
      <c r="I12" s="11">
        <v>1485729.24</v>
      </c>
      <c r="J12" s="11">
        <f t="shared" ref="J12" si="14">I12-H12</f>
        <v>1079.4899999999907</v>
      </c>
      <c r="K12" s="27">
        <f t="shared" ref="K12" si="15">J12/24</f>
        <v>44.978749999999614</v>
      </c>
      <c r="L12" s="105"/>
    </row>
    <row r="13" spans="1:12">
      <c r="A13" s="12">
        <f t="shared" si="4"/>
        <v>7</v>
      </c>
      <c r="B13" s="8">
        <f t="shared" si="4"/>
        <v>46029</v>
      </c>
      <c r="C13" s="8">
        <f t="shared" si="5"/>
        <v>46029</v>
      </c>
      <c r="D13" s="9">
        <v>0.25</v>
      </c>
      <c r="E13" s="8">
        <f t="shared" si="6"/>
        <v>46030</v>
      </c>
      <c r="F13" s="9">
        <v>0.25</v>
      </c>
      <c r="G13" s="10">
        <f t="shared" si="7"/>
        <v>1</v>
      </c>
      <c r="H13" s="11">
        <f t="shared" si="1"/>
        <v>1485729.24</v>
      </c>
      <c r="I13" s="11">
        <v>1487195.65</v>
      </c>
      <c r="J13" s="11">
        <f t="shared" ref="J13" si="16">I13-H13</f>
        <v>1466.4099999999162</v>
      </c>
      <c r="K13" s="27">
        <f t="shared" ref="K13" si="17">J13/24</f>
        <v>61.100416666663172</v>
      </c>
      <c r="L13" s="105"/>
    </row>
    <row r="14" spans="1:12">
      <c r="A14" s="12">
        <f t="shared" si="4"/>
        <v>8</v>
      </c>
      <c r="B14" s="8">
        <f t="shared" si="4"/>
        <v>46030</v>
      </c>
      <c r="C14" s="8">
        <f t="shared" si="5"/>
        <v>46030</v>
      </c>
      <c r="D14" s="9">
        <v>0.25</v>
      </c>
      <c r="E14" s="8">
        <f t="shared" si="6"/>
        <v>46031</v>
      </c>
      <c r="F14" s="9">
        <v>0.25</v>
      </c>
      <c r="G14" s="10">
        <f t="shared" si="7"/>
        <v>1</v>
      </c>
      <c r="H14" s="11">
        <f t="shared" si="1"/>
        <v>1487195.65</v>
      </c>
      <c r="I14" s="11">
        <v>1488527.31</v>
      </c>
      <c r="J14" s="11">
        <f t="shared" si="2"/>
        <v>1331.660000000149</v>
      </c>
      <c r="K14" s="27">
        <f t="shared" si="3"/>
        <v>55.485833333339542</v>
      </c>
      <c r="L14" s="105"/>
    </row>
    <row r="15" spans="1:12">
      <c r="A15" s="12">
        <f t="shared" si="4"/>
        <v>9</v>
      </c>
      <c r="B15" s="8">
        <f t="shared" si="4"/>
        <v>46031</v>
      </c>
      <c r="C15" s="8">
        <f t="shared" si="5"/>
        <v>46031</v>
      </c>
      <c r="D15" s="9">
        <v>0.25</v>
      </c>
      <c r="E15" s="8">
        <f t="shared" si="6"/>
        <v>46032</v>
      </c>
      <c r="F15" s="9">
        <v>0.25</v>
      </c>
      <c r="G15" s="10">
        <f t="shared" si="7"/>
        <v>1</v>
      </c>
      <c r="H15" s="11">
        <f t="shared" si="1"/>
        <v>1488527.31</v>
      </c>
      <c r="I15" s="11">
        <v>1489652.29</v>
      </c>
      <c r="J15" s="11">
        <f t="shared" ref="J15" si="18">I15-H15</f>
        <v>1124.9799999999814</v>
      </c>
      <c r="K15" s="27">
        <f t="shared" ref="K15" si="19">J15/24</f>
        <v>46.874166666665893</v>
      </c>
      <c r="L15" s="105"/>
    </row>
    <row r="16" spans="1:12">
      <c r="A16" s="12">
        <f t="shared" si="4"/>
        <v>10</v>
      </c>
      <c r="B16" s="8">
        <f t="shared" si="4"/>
        <v>46032</v>
      </c>
      <c r="C16" s="8">
        <f t="shared" si="5"/>
        <v>46032</v>
      </c>
      <c r="D16" s="9">
        <v>0.25</v>
      </c>
      <c r="E16" s="8">
        <f t="shared" si="6"/>
        <v>46033</v>
      </c>
      <c r="F16" s="9">
        <v>0.25</v>
      </c>
      <c r="G16" s="10">
        <f t="shared" si="7"/>
        <v>1</v>
      </c>
      <c r="H16" s="11">
        <f t="shared" si="1"/>
        <v>1489652.29</v>
      </c>
      <c r="I16" s="11">
        <v>1490844.62</v>
      </c>
      <c r="J16" s="11">
        <f t="shared" ref="J16" si="20">I16-H16</f>
        <v>1192.3300000000745</v>
      </c>
      <c r="K16" s="27">
        <f t="shared" ref="K16" si="21">J16/24</f>
        <v>49.680416666669771</v>
      </c>
      <c r="L16" s="105"/>
    </row>
    <row r="17" spans="1:14">
      <c r="A17" s="12">
        <f t="shared" si="4"/>
        <v>11</v>
      </c>
      <c r="B17" s="8">
        <f t="shared" si="4"/>
        <v>46033</v>
      </c>
      <c r="C17" s="8">
        <f t="shared" si="5"/>
        <v>46033</v>
      </c>
      <c r="D17" s="9">
        <v>0.25</v>
      </c>
      <c r="E17" s="8">
        <f t="shared" si="6"/>
        <v>46034</v>
      </c>
      <c r="F17" s="9">
        <v>0.25</v>
      </c>
      <c r="G17" s="10">
        <f t="shared" si="7"/>
        <v>1</v>
      </c>
      <c r="H17" s="11">
        <f t="shared" si="1"/>
        <v>1490844.62</v>
      </c>
      <c r="I17" s="11">
        <v>1491988.12</v>
      </c>
      <c r="J17" s="11">
        <f t="shared" ref="J17" si="22">I17-H17</f>
        <v>1143.5</v>
      </c>
      <c r="K17" s="27">
        <f t="shared" ref="K17" si="23">J17/24</f>
        <v>47.645833333333336</v>
      </c>
      <c r="L17" s="105"/>
    </row>
    <row r="18" spans="1:14">
      <c r="A18" s="12">
        <f t="shared" si="4"/>
        <v>12</v>
      </c>
      <c r="B18" s="8">
        <f t="shared" si="4"/>
        <v>46034</v>
      </c>
      <c r="C18" s="8">
        <f t="shared" si="5"/>
        <v>46034</v>
      </c>
      <c r="D18" s="9">
        <v>0.25</v>
      </c>
      <c r="E18" s="8">
        <f t="shared" si="6"/>
        <v>46035</v>
      </c>
      <c r="F18" s="9">
        <v>0.25</v>
      </c>
      <c r="G18" s="10">
        <f t="shared" si="7"/>
        <v>1</v>
      </c>
      <c r="H18" s="11">
        <f t="shared" si="1"/>
        <v>1491988.12</v>
      </c>
      <c r="I18" s="11">
        <v>1493096.93</v>
      </c>
      <c r="J18" s="11">
        <f t="shared" ref="J18" si="24">I18-H18</f>
        <v>1108.809999999823</v>
      </c>
      <c r="K18" s="27">
        <f t="shared" ref="K18" si="25">J18/24</f>
        <v>46.200416666659294</v>
      </c>
      <c r="L18" s="105"/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5"/>
        <v>46035</v>
      </c>
      <c r="D19" s="9">
        <v>0.25</v>
      </c>
      <c r="E19" s="8">
        <f t="shared" si="6"/>
        <v>46036</v>
      </c>
      <c r="F19" s="9">
        <v>0.25</v>
      </c>
      <c r="G19" s="10">
        <f t="shared" si="7"/>
        <v>1</v>
      </c>
      <c r="H19" s="11">
        <f t="shared" si="1"/>
        <v>1493096.93</v>
      </c>
      <c r="I19" s="11">
        <v>1494401.62</v>
      </c>
      <c r="J19" s="11">
        <f t="shared" si="2"/>
        <v>1304.690000000177</v>
      </c>
      <c r="K19" s="27">
        <f t="shared" si="3"/>
        <v>54.362083333340706</v>
      </c>
      <c r="L19" s="105"/>
    </row>
    <row r="20" spans="1:14">
      <c r="A20" s="12">
        <f t="shared" si="4"/>
        <v>14</v>
      </c>
      <c r="B20" s="8">
        <f t="shared" si="4"/>
        <v>46036</v>
      </c>
      <c r="C20" s="8">
        <f t="shared" si="5"/>
        <v>46036</v>
      </c>
      <c r="D20" s="9">
        <v>0.25</v>
      </c>
      <c r="E20" s="8">
        <f t="shared" si="6"/>
        <v>46037</v>
      </c>
      <c r="F20" s="9">
        <v>0.25</v>
      </c>
      <c r="G20" s="10">
        <f t="shared" si="7"/>
        <v>1</v>
      </c>
      <c r="H20" s="11">
        <f t="shared" si="1"/>
        <v>1494401.62</v>
      </c>
      <c r="I20" s="11">
        <v>1495712.02</v>
      </c>
      <c r="J20" s="11">
        <f t="shared" ref="J20" si="26">I20-H20</f>
        <v>1310.3999999999069</v>
      </c>
      <c r="K20" s="27">
        <f t="shared" ref="K20" si="27">J20/24</f>
        <v>54.599999999996122</v>
      </c>
      <c r="L20" s="28"/>
    </row>
    <row r="21" spans="1:14">
      <c r="A21" s="12">
        <f t="shared" si="4"/>
        <v>15</v>
      </c>
      <c r="B21" s="8">
        <f t="shared" si="4"/>
        <v>46037</v>
      </c>
      <c r="C21" s="8">
        <f t="shared" si="5"/>
        <v>46037</v>
      </c>
      <c r="D21" s="9">
        <v>0.25</v>
      </c>
      <c r="E21" s="8">
        <f t="shared" si="6"/>
        <v>46038</v>
      </c>
      <c r="F21" s="9">
        <v>0.25</v>
      </c>
      <c r="G21" s="10">
        <f t="shared" si="7"/>
        <v>1</v>
      </c>
      <c r="H21" s="11">
        <f t="shared" si="1"/>
        <v>1495712.02</v>
      </c>
      <c r="I21" s="11">
        <v>1496936.19</v>
      </c>
      <c r="J21" s="11">
        <f t="shared" ref="J21" si="28">I21-H21</f>
        <v>1224.1699999999255</v>
      </c>
      <c r="K21" s="27">
        <f t="shared" ref="K21" si="29">J21/24</f>
        <v>51.007083333330229</v>
      </c>
      <c r="L21" s="28"/>
    </row>
    <row r="22" spans="1:14">
      <c r="A22" s="12">
        <f t="shared" si="4"/>
        <v>16</v>
      </c>
      <c r="B22" s="8">
        <f t="shared" si="4"/>
        <v>46038</v>
      </c>
      <c r="C22" s="8">
        <f t="shared" si="5"/>
        <v>46038</v>
      </c>
      <c r="D22" s="9">
        <v>0.25</v>
      </c>
      <c r="E22" s="8">
        <f t="shared" si="6"/>
        <v>46039</v>
      </c>
      <c r="F22" s="9">
        <v>0.25</v>
      </c>
      <c r="G22" s="10">
        <f t="shared" si="7"/>
        <v>1</v>
      </c>
      <c r="H22" s="11">
        <f t="shared" si="1"/>
        <v>1496936.19</v>
      </c>
      <c r="I22" s="11">
        <v>1497845.19</v>
      </c>
      <c r="J22" s="11">
        <f t="shared" ref="J22" si="30">I22-H22</f>
        <v>909</v>
      </c>
      <c r="K22" s="27">
        <f t="shared" ref="K22" si="31">J22/24</f>
        <v>37.875</v>
      </c>
      <c r="L22" s="28"/>
    </row>
    <row r="23" spans="1:14">
      <c r="A23" s="12">
        <f t="shared" si="4"/>
        <v>17</v>
      </c>
      <c r="B23" s="8">
        <f t="shared" si="4"/>
        <v>46039</v>
      </c>
      <c r="C23" s="8">
        <f t="shared" si="5"/>
        <v>46039</v>
      </c>
      <c r="D23" s="9">
        <v>0.25</v>
      </c>
      <c r="E23" s="8">
        <f t="shared" ref="E23" si="32">C23+1</f>
        <v>46040</v>
      </c>
      <c r="F23" s="9">
        <v>0.25</v>
      </c>
      <c r="G23" s="10">
        <f t="shared" si="7"/>
        <v>1</v>
      </c>
      <c r="H23" s="11">
        <f t="shared" si="1"/>
        <v>1497845.19</v>
      </c>
      <c r="I23" s="247">
        <v>1498907.41</v>
      </c>
      <c r="J23" s="11">
        <f t="shared" ref="J23" si="33">I23-H23</f>
        <v>1062.2199999999721</v>
      </c>
      <c r="K23" s="27">
        <f t="shared" ref="K23" si="34">J23/24</f>
        <v>44.2591666666655</v>
      </c>
      <c r="L23" s="28"/>
    </row>
    <row r="24" spans="1:14">
      <c r="A24" s="12">
        <f t="shared" si="4"/>
        <v>18</v>
      </c>
      <c r="B24" s="8">
        <f t="shared" si="4"/>
        <v>46040</v>
      </c>
      <c r="C24" s="8">
        <f t="shared" si="5"/>
        <v>46040</v>
      </c>
      <c r="D24" s="9">
        <v>0.25</v>
      </c>
      <c r="E24" s="8">
        <f t="shared" si="6"/>
        <v>46041</v>
      </c>
      <c r="F24" s="9">
        <v>0.25</v>
      </c>
      <c r="G24" s="10">
        <f t="shared" si="7"/>
        <v>1</v>
      </c>
      <c r="H24" s="11">
        <f t="shared" si="1"/>
        <v>1498907.41</v>
      </c>
      <c r="I24" s="247">
        <v>1500450.12</v>
      </c>
      <c r="J24" s="11">
        <f t="shared" si="2"/>
        <v>1542.7100000001956</v>
      </c>
      <c r="K24" s="27">
        <f t="shared" si="3"/>
        <v>64.279583333341478</v>
      </c>
      <c r="L24" s="28"/>
    </row>
    <row r="25" spans="1:14">
      <c r="A25" s="12">
        <f t="shared" ref="A25:B34" si="35">A24+1</f>
        <v>19</v>
      </c>
      <c r="B25" s="8">
        <f>B24+1</f>
        <v>46041</v>
      </c>
      <c r="C25" s="8">
        <f t="shared" si="5"/>
        <v>46041</v>
      </c>
      <c r="D25" s="9">
        <v>0.25</v>
      </c>
      <c r="E25" s="8">
        <f t="shared" si="6"/>
        <v>46042</v>
      </c>
      <c r="F25" s="9">
        <v>0.25</v>
      </c>
      <c r="G25" s="10">
        <f t="shared" si="7"/>
        <v>1</v>
      </c>
      <c r="H25" s="11">
        <f t="shared" si="1"/>
        <v>1500450.12</v>
      </c>
      <c r="I25" s="247">
        <v>1501615.63</v>
      </c>
      <c r="J25" s="11">
        <f t="shared" si="2"/>
        <v>1165.5099999997765</v>
      </c>
      <c r="K25" s="27">
        <f t="shared" si="3"/>
        <v>48.562916666657351</v>
      </c>
      <c r="L25" s="28"/>
    </row>
    <row r="26" spans="1:14">
      <c r="A26" s="12">
        <f t="shared" si="35"/>
        <v>20</v>
      </c>
      <c r="B26" s="8">
        <f>B25+1</f>
        <v>46042</v>
      </c>
      <c r="C26" s="8">
        <f t="shared" si="5"/>
        <v>46042</v>
      </c>
      <c r="D26" s="9">
        <v>0.25</v>
      </c>
      <c r="E26" s="8">
        <f t="shared" si="6"/>
        <v>46043</v>
      </c>
      <c r="F26" s="9">
        <v>0.25</v>
      </c>
      <c r="G26" s="10">
        <f t="shared" si="7"/>
        <v>1</v>
      </c>
      <c r="H26" s="11">
        <f t="shared" si="1"/>
        <v>1501615.63</v>
      </c>
      <c r="I26" s="11">
        <v>1502803.69</v>
      </c>
      <c r="J26" s="11">
        <f t="shared" si="2"/>
        <v>1188.0600000000559</v>
      </c>
      <c r="K26" s="27">
        <f t="shared" si="3"/>
        <v>49.502500000002328</v>
      </c>
      <c r="L26" s="28"/>
    </row>
    <row r="27" spans="1:14">
      <c r="A27" s="12">
        <f t="shared" si="35"/>
        <v>21</v>
      </c>
      <c r="B27" s="8">
        <f>B26+1</f>
        <v>46043</v>
      </c>
      <c r="C27" s="8">
        <f t="shared" si="5"/>
        <v>46043</v>
      </c>
      <c r="D27" s="9">
        <v>0.25</v>
      </c>
      <c r="E27" s="8">
        <f t="shared" si="6"/>
        <v>46044</v>
      </c>
      <c r="F27" s="9">
        <v>0.25</v>
      </c>
      <c r="G27" s="10">
        <f t="shared" si="7"/>
        <v>1</v>
      </c>
      <c r="H27" s="11">
        <f t="shared" si="1"/>
        <v>1502803.69</v>
      </c>
      <c r="I27" s="11">
        <v>1504030.07</v>
      </c>
      <c r="J27" s="11">
        <f t="shared" si="2"/>
        <v>1226.3800000001211</v>
      </c>
      <c r="K27" s="27">
        <f t="shared" si="3"/>
        <v>51.099166666671714</v>
      </c>
      <c r="L27" s="28"/>
    </row>
    <row r="28" spans="1:14">
      <c r="A28" s="12">
        <f t="shared" si="35"/>
        <v>22</v>
      </c>
      <c r="B28" s="8">
        <f t="shared" si="35"/>
        <v>46044</v>
      </c>
      <c r="C28" s="8">
        <f t="shared" si="5"/>
        <v>46044</v>
      </c>
      <c r="D28" s="9">
        <v>0.25</v>
      </c>
      <c r="E28" s="8">
        <f t="shared" si="6"/>
        <v>46045</v>
      </c>
      <c r="F28" s="9">
        <v>0.25</v>
      </c>
      <c r="G28" s="10">
        <f t="shared" si="7"/>
        <v>1</v>
      </c>
      <c r="H28" s="11">
        <f t="shared" si="1"/>
        <v>1504030.07</v>
      </c>
      <c r="I28" s="11">
        <v>1505522.23</v>
      </c>
      <c r="J28" s="11">
        <f t="shared" si="2"/>
        <v>1492.1599999999162</v>
      </c>
      <c r="K28" s="27">
        <f t="shared" si="3"/>
        <v>62.173333333329843</v>
      </c>
      <c r="L28" s="28"/>
    </row>
    <row r="29" spans="1:14">
      <c r="A29" s="12">
        <f t="shared" si="35"/>
        <v>23</v>
      </c>
      <c r="B29" s="8">
        <f t="shared" si="35"/>
        <v>46045</v>
      </c>
      <c r="C29" s="8">
        <f t="shared" si="5"/>
        <v>46045</v>
      </c>
      <c r="D29" s="9">
        <v>0.25</v>
      </c>
      <c r="E29" s="8">
        <f t="shared" si="6"/>
        <v>46046</v>
      </c>
      <c r="F29" s="9">
        <v>0.25</v>
      </c>
      <c r="G29" s="10">
        <f t="shared" si="7"/>
        <v>1</v>
      </c>
      <c r="H29" s="11">
        <f t="shared" si="1"/>
        <v>1505522.23</v>
      </c>
      <c r="I29" s="11">
        <v>1506731.96</v>
      </c>
      <c r="J29" s="11">
        <f t="shared" si="2"/>
        <v>1209.7299999999814</v>
      </c>
      <c r="K29" s="27">
        <f t="shared" si="3"/>
        <v>50.405416666665893</v>
      </c>
      <c r="L29" s="28"/>
    </row>
    <row r="30" spans="1:14">
      <c r="A30" s="12">
        <f t="shared" si="35"/>
        <v>24</v>
      </c>
      <c r="B30" s="8">
        <f t="shared" si="35"/>
        <v>46046</v>
      </c>
      <c r="C30" s="8">
        <f t="shared" si="5"/>
        <v>46046</v>
      </c>
      <c r="D30" s="9">
        <v>0.25</v>
      </c>
      <c r="E30" s="8">
        <f t="shared" si="6"/>
        <v>46047</v>
      </c>
      <c r="F30" s="9">
        <v>0.25</v>
      </c>
      <c r="G30" s="10">
        <f t="shared" si="7"/>
        <v>1</v>
      </c>
      <c r="H30" s="11">
        <f t="shared" si="1"/>
        <v>1506731.96</v>
      </c>
      <c r="I30" s="11">
        <v>1508272.83</v>
      </c>
      <c r="J30" s="11">
        <f t="shared" si="2"/>
        <v>1540.8700000001118</v>
      </c>
      <c r="K30" s="27">
        <f t="shared" si="3"/>
        <v>64.202916666671328</v>
      </c>
      <c r="L30" s="28"/>
    </row>
    <row r="31" spans="1:14">
      <c r="A31" s="12">
        <f t="shared" si="35"/>
        <v>25</v>
      </c>
      <c r="B31" s="8">
        <f t="shared" si="35"/>
        <v>46047</v>
      </c>
      <c r="C31" s="8">
        <f t="shared" si="5"/>
        <v>46047</v>
      </c>
      <c r="D31" s="9">
        <v>0.25</v>
      </c>
      <c r="E31" s="8">
        <f t="shared" si="6"/>
        <v>46048</v>
      </c>
      <c r="F31" s="9">
        <v>0.25</v>
      </c>
      <c r="G31" s="10">
        <f t="shared" si="7"/>
        <v>1</v>
      </c>
      <c r="H31" s="11">
        <f t="shared" si="1"/>
        <v>1508272.83</v>
      </c>
      <c r="I31" s="247">
        <v>1509584.94</v>
      </c>
      <c r="J31" s="11">
        <f t="shared" si="2"/>
        <v>1312.1099999998696</v>
      </c>
      <c r="K31" s="27">
        <f t="shared" si="3"/>
        <v>54.671249999994565</v>
      </c>
      <c r="L31" s="28"/>
    </row>
    <row r="32" spans="1:14">
      <c r="A32" s="12">
        <f t="shared" si="35"/>
        <v>26</v>
      </c>
      <c r="B32" s="8">
        <f t="shared" si="35"/>
        <v>46048</v>
      </c>
      <c r="C32" s="8">
        <f t="shared" si="5"/>
        <v>46048</v>
      </c>
      <c r="D32" s="9">
        <v>0.25</v>
      </c>
      <c r="E32" s="8">
        <f t="shared" si="6"/>
        <v>46049</v>
      </c>
      <c r="F32" s="9">
        <v>0.25</v>
      </c>
      <c r="G32" s="10">
        <f t="shared" si="7"/>
        <v>1</v>
      </c>
      <c r="H32" s="11">
        <f t="shared" si="1"/>
        <v>1509584.94</v>
      </c>
      <c r="I32" s="247">
        <v>1511122.69</v>
      </c>
      <c r="J32" s="11">
        <f t="shared" si="2"/>
        <v>1537.75</v>
      </c>
      <c r="K32" s="27">
        <f t="shared" si="3"/>
        <v>64.072916666666671</v>
      </c>
      <c r="L32" s="105"/>
    </row>
    <row r="33" spans="1:12">
      <c r="A33" s="12">
        <f t="shared" si="35"/>
        <v>27</v>
      </c>
      <c r="B33" s="8">
        <f t="shared" si="35"/>
        <v>46049</v>
      </c>
      <c r="C33" s="8">
        <f t="shared" si="5"/>
        <v>46049</v>
      </c>
      <c r="D33" s="9">
        <v>0.25</v>
      </c>
      <c r="E33" s="8">
        <f t="shared" si="6"/>
        <v>46050</v>
      </c>
      <c r="F33" s="9">
        <v>0.25</v>
      </c>
      <c r="G33" s="10">
        <f t="shared" si="7"/>
        <v>1</v>
      </c>
      <c r="H33" s="11">
        <f t="shared" si="1"/>
        <v>1511122.69</v>
      </c>
      <c r="I33" s="11">
        <v>1512809.9</v>
      </c>
      <c r="J33" s="11">
        <f t="shared" si="2"/>
        <v>1687.2099999999627</v>
      </c>
      <c r="K33" s="27">
        <f t="shared" si="3"/>
        <v>70.300416666665114</v>
      </c>
      <c r="L33" s="28"/>
    </row>
    <row r="34" spans="1:12">
      <c r="A34" s="12">
        <f t="shared" si="35"/>
        <v>28</v>
      </c>
      <c r="B34" s="8">
        <f t="shared" si="35"/>
        <v>46050</v>
      </c>
      <c r="C34" s="8">
        <f t="shared" si="5"/>
        <v>46050</v>
      </c>
      <c r="D34" s="9">
        <v>0.25</v>
      </c>
      <c r="E34" s="8">
        <f t="shared" si="6"/>
        <v>46051</v>
      </c>
      <c r="F34" s="9">
        <v>0.25</v>
      </c>
      <c r="G34" s="10">
        <f t="shared" si="7"/>
        <v>1</v>
      </c>
      <c r="H34" s="11">
        <f t="shared" si="1"/>
        <v>1512809.9</v>
      </c>
      <c r="I34" s="11">
        <v>1514089.44</v>
      </c>
      <c r="J34" s="11">
        <f t="shared" si="2"/>
        <v>1279.5400000000373</v>
      </c>
      <c r="K34" s="27">
        <f t="shared" si="3"/>
        <v>53.314166666668221</v>
      </c>
      <c r="L34" s="28"/>
    </row>
    <row r="35" spans="1:12">
      <c r="A35" s="12">
        <f t="shared" ref="A35:B35" si="36">A34+1</f>
        <v>29</v>
      </c>
      <c r="B35" s="8">
        <f t="shared" si="36"/>
        <v>46051</v>
      </c>
      <c r="C35" s="8">
        <f t="shared" ref="C35:C36" si="37">B35</f>
        <v>46051</v>
      </c>
      <c r="D35" s="9">
        <v>0.25</v>
      </c>
      <c r="E35" s="8">
        <f t="shared" ref="E35:E36" si="38">C35+1</f>
        <v>46052</v>
      </c>
      <c r="F35" s="9">
        <v>0.25</v>
      </c>
      <c r="G35" s="10">
        <f t="shared" ref="G35:G36" si="39">IFERROR(((E35-C35)+(F35-D35)),"")</f>
        <v>1</v>
      </c>
      <c r="H35" s="11">
        <f t="shared" si="1"/>
        <v>1514089.44</v>
      </c>
      <c r="I35" s="11">
        <v>1515389.26</v>
      </c>
      <c r="J35" s="11">
        <f t="shared" ref="J35" si="40">I35-H35</f>
        <v>1299.8200000000652</v>
      </c>
      <c r="K35" s="27">
        <f t="shared" ref="K35" si="41">J35/24</f>
        <v>54.159166666669385</v>
      </c>
      <c r="L35" s="28"/>
    </row>
    <row r="36" spans="1:12">
      <c r="A36" s="12">
        <f t="shared" ref="A36:B37" si="42">A35+1</f>
        <v>30</v>
      </c>
      <c r="B36" s="8">
        <f t="shared" si="42"/>
        <v>46052</v>
      </c>
      <c r="C36" s="8">
        <f t="shared" si="37"/>
        <v>46052</v>
      </c>
      <c r="D36" s="9">
        <v>0.25</v>
      </c>
      <c r="E36" s="8">
        <f t="shared" si="38"/>
        <v>46053</v>
      </c>
      <c r="F36" s="9">
        <v>0.25</v>
      </c>
      <c r="G36" s="10">
        <f t="shared" si="39"/>
        <v>1</v>
      </c>
      <c r="H36" s="11">
        <f t="shared" si="1"/>
        <v>1515389.26</v>
      </c>
      <c r="I36" s="11">
        <v>1516496.09</v>
      </c>
      <c r="J36" s="11">
        <f t="shared" ref="J36" si="43">I36-H36</f>
        <v>1106.8300000000745</v>
      </c>
      <c r="K36" s="27">
        <f t="shared" ref="K36" si="44">J36/24</f>
        <v>46.117916666669771</v>
      </c>
      <c r="L36" s="28"/>
    </row>
    <row r="37" spans="1:12">
      <c r="A37" s="12">
        <f t="shared" si="42"/>
        <v>31</v>
      </c>
      <c r="B37" s="8">
        <f t="shared" si="42"/>
        <v>46053</v>
      </c>
      <c r="C37" s="8">
        <f t="shared" ref="C37" si="45">B37</f>
        <v>46053</v>
      </c>
      <c r="D37" s="9">
        <v>0.25</v>
      </c>
      <c r="E37" s="8">
        <f t="shared" ref="E37" si="46">C37+1</f>
        <v>46054</v>
      </c>
      <c r="F37" s="9">
        <v>0.25</v>
      </c>
      <c r="G37" s="10">
        <f t="shared" ref="G37" si="47">IFERROR(((E37-C37)+(F37-D37)),"")</f>
        <v>1</v>
      </c>
      <c r="H37" s="11">
        <f t="shared" si="1"/>
        <v>1516496.09</v>
      </c>
      <c r="I37" s="11">
        <v>1517910.55</v>
      </c>
      <c r="J37" s="11">
        <f t="shared" ref="J37" si="48">I37-H37</f>
        <v>1414.4599999999627</v>
      </c>
      <c r="K37" s="27">
        <f t="shared" ref="K37" si="49">J37/24</f>
        <v>58.935833333331779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37752.770000000019</v>
      </c>
      <c r="K39" s="32">
        <f>AVERAGE(K7:K38)</f>
        <v>50.742970430107555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1.6368700138744372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140625" style="1" customWidth="1"/>
    <col min="9" max="9" width="13.7109375" style="1" customWidth="1"/>
    <col min="10" max="10" width="12.71093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185</v>
      </c>
      <c r="D2" s="2"/>
      <c r="E2" s="2"/>
      <c r="F2" s="2"/>
      <c r="G2" s="2"/>
      <c r="H2" s="2"/>
      <c r="I2" s="2"/>
      <c r="J2" s="2"/>
      <c r="K2" s="2"/>
      <c r="L2" s="98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MAX(K7:K38)</f>
        <v>273.5679166666232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11">
        <v>9163604.8900000006</v>
      </c>
      <c r="I7" s="11">
        <v>9163604.8900000006</v>
      </c>
      <c r="J7" s="11">
        <f t="shared" ref="J7" si="0">I7-H7</f>
        <v>0</v>
      </c>
      <c r="K7" s="27">
        <f t="shared" ref="K7" si="1">J7/24</f>
        <v>0</v>
      </c>
      <c r="L7" s="631" t="s">
        <v>161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0.29166666666666702</v>
      </c>
      <c r="E8" s="8">
        <f>C8+1</f>
        <v>46025</v>
      </c>
      <c r="F8" s="9">
        <v>0.29166666666666702</v>
      </c>
      <c r="G8" s="10">
        <f>IFERROR(((E8-C8)+(F8-D8)),"")</f>
        <v>1</v>
      </c>
      <c r="H8" s="11">
        <f t="shared" ref="H8:H23" si="2">I7</f>
        <v>9163604.8900000006</v>
      </c>
      <c r="I8" s="11">
        <v>9168861.3100000005</v>
      </c>
      <c r="J8" s="11">
        <f t="shared" ref="J8" si="3">I8-H8</f>
        <v>5256.4199999999255</v>
      </c>
      <c r="K8" s="27">
        <f t="shared" ref="K8" si="4">J8/24</f>
        <v>219.01749999999689</v>
      </c>
      <c r="L8" s="28"/>
    </row>
    <row r="9" spans="1:12">
      <c r="A9" s="12">
        <f t="shared" ref="A9:B24" si="5">A8+1</f>
        <v>3</v>
      </c>
      <c r="B9" s="8">
        <f t="shared" si="5"/>
        <v>46025</v>
      </c>
      <c r="C9" s="8">
        <f t="shared" ref="C9:C30" si="6">B9</f>
        <v>46025</v>
      </c>
      <c r="D9" s="9">
        <v>0.29166666666666702</v>
      </c>
      <c r="E9" s="8">
        <f t="shared" ref="E9:E30" si="7">C9+1</f>
        <v>46026</v>
      </c>
      <c r="F9" s="9">
        <v>0.29166666666666702</v>
      </c>
      <c r="G9" s="10">
        <f t="shared" ref="G9:G30" si="8">IFERROR(((E9-C9)+(F9-D9)),"")</f>
        <v>1</v>
      </c>
      <c r="H9" s="11">
        <f t="shared" si="2"/>
        <v>9168861.3100000005</v>
      </c>
      <c r="I9" s="11">
        <v>9174119.0800000001</v>
      </c>
      <c r="J9" s="11">
        <f t="shared" ref="J9" si="9">I9-H9</f>
        <v>5257.769999999553</v>
      </c>
      <c r="K9" s="27">
        <f t="shared" ref="K9" si="10">J9/24</f>
        <v>219.07374999998137</v>
      </c>
      <c r="L9" s="28"/>
    </row>
    <row r="10" spans="1:12">
      <c r="A10" s="12">
        <f t="shared" si="5"/>
        <v>4</v>
      </c>
      <c r="B10" s="8">
        <f t="shared" si="5"/>
        <v>46026</v>
      </c>
      <c r="C10" s="8">
        <f t="shared" si="6"/>
        <v>46026</v>
      </c>
      <c r="D10" s="9">
        <v>0.29166666666666702</v>
      </c>
      <c r="E10" s="8">
        <f t="shared" si="7"/>
        <v>46027</v>
      </c>
      <c r="F10" s="9">
        <v>0.29166666666666702</v>
      </c>
      <c r="G10" s="10">
        <f t="shared" si="8"/>
        <v>1</v>
      </c>
      <c r="H10" s="11">
        <f t="shared" si="2"/>
        <v>9174119.0800000001</v>
      </c>
      <c r="I10" s="11">
        <v>9174119.0800000001</v>
      </c>
      <c r="J10" s="11">
        <f t="shared" ref="J10" si="11">I10-H10</f>
        <v>0</v>
      </c>
      <c r="K10" s="27">
        <f t="shared" ref="K10" si="12">J10/24</f>
        <v>0</v>
      </c>
      <c r="L10" s="723" t="s">
        <v>161</v>
      </c>
    </row>
    <row r="11" spans="1:12">
      <c r="A11" s="12">
        <f t="shared" si="5"/>
        <v>5</v>
      </c>
      <c r="B11" s="8">
        <f t="shared" si="5"/>
        <v>46027</v>
      </c>
      <c r="C11" s="8">
        <f t="shared" si="6"/>
        <v>46027</v>
      </c>
      <c r="D11" s="9">
        <v>0.29166666666666702</v>
      </c>
      <c r="E11" s="8">
        <f t="shared" si="7"/>
        <v>46028</v>
      </c>
      <c r="F11" s="9">
        <v>0.29166666666666702</v>
      </c>
      <c r="G11" s="10">
        <f t="shared" si="8"/>
        <v>1</v>
      </c>
      <c r="H11" s="11">
        <f t="shared" si="2"/>
        <v>9174119.0800000001</v>
      </c>
      <c r="I11" s="11">
        <v>9180018.5800000001</v>
      </c>
      <c r="J11" s="11">
        <f t="shared" ref="J11" si="13">I11-H11</f>
        <v>5899.5</v>
      </c>
      <c r="K11" s="27">
        <f t="shared" ref="K11" si="14">J11/24</f>
        <v>245.8125</v>
      </c>
      <c r="L11" s="28"/>
    </row>
    <row r="12" spans="1:12">
      <c r="A12" s="12">
        <f t="shared" si="5"/>
        <v>6</v>
      </c>
      <c r="B12" s="8">
        <f t="shared" si="5"/>
        <v>46028</v>
      </c>
      <c r="C12" s="8">
        <f t="shared" si="6"/>
        <v>46028</v>
      </c>
      <c r="D12" s="9">
        <v>0.29166666666666702</v>
      </c>
      <c r="E12" s="8">
        <f t="shared" si="7"/>
        <v>46029</v>
      </c>
      <c r="F12" s="9">
        <v>0.29166666666666702</v>
      </c>
      <c r="G12" s="10">
        <f t="shared" si="8"/>
        <v>1</v>
      </c>
      <c r="H12" s="11">
        <f t="shared" si="2"/>
        <v>9180018.5800000001</v>
      </c>
      <c r="I12" s="11">
        <v>9185980.9299999997</v>
      </c>
      <c r="J12" s="11">
        <f t="shared" ref="J12" si="15">I12-H12</f>
        <v>5962.3499999996275</v>
      </c>
      <c r="K12" s="27">
        <f t="shared" ref="K12" si="16">J12/24</f>
        <v>248.43124999998449</v>
      </c>
      <c r="L12" s="28"/>
    </row>
    <row r="13" spans="1:12">
      <c r="A13" s="12">
        <f t="shared" si="5"/>
        <v>7</v>
      </c>
      <c r="B13" s="8">
        <f t="shared" si="5"/>
        <v>46029</v>
      </c>
      <c r="C13" s="8">
        <f t="shared" si="6"/>
        <v>46029</v>
      </c>
      <c r="D13" s="9">
        <v>0.29166666666666702</v>
      </c>
      <c r="E13" s="8">
        <f t="shared" si="7"/>
        <v>46030</v>
      </c>
      <c r="F13" s="9">
        <v>0.29166666666666702</v>
      </c>
      <c r="G13" s="10">
        <f t="shared" si="8"/>
        <v>1</v>
      </c>
      <c r="H13" s="11">
        <f t="shared" si="2"/>
        <v>9185980.9299999997</v>
      </c>
      <c r="I13" s="11">
        <v>9191596.1699999999</v>
      </c>
      <c r="J13" s="11">
        <f t="shared" ref="J13:J14" si="17">I13-H13</f>
        <v>5615.2400000002235</v>
      </c>
      <c r="K13" s="27">
        <f t="shared" ref="K13" si="18">J13/24</f>
        <v>233.96833333334266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6"/>
        <v>46030</v>
      </c>
      <c r="D14" s="9">
        <v>0.29166666666666702</v>
      </c>
      <c r="E14" s="8">
        <f t="shared" si="7"/>
        <v>46031</v>
      </c>
      <c r="F14" s="9">
        <v>0.29166666666666702</v>
      </c>
      <c r="G14" s="10">
        <f t="shared" si="8"/>
        <v>1</v>
      </c>
      <c r="H14" s="11">
        <f t="shared" si="2"/>
        <v>9191596.1699999999</v>
      </c>
      <c r="I14" s="11">
        <v>9197388.9700000007</v>
      </c>
      <c r="J14" s="11">
        <f t="shared" si="17"/>
        <v>5792.8000000007451</v>
      </c>
      <c r="K14" s="27">
        <f t="shared" ref="K14" si="19">J14/24</f>
        <v>241.36666666669771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6"/>
        <v>46031</v>
      </c>
      <c r="D15" s="9">
        <v>0.29166666666666702</v>
      </c>
      <c r="E15" s="8">
        <f t="shared" si="7"/>
        <v>46032</v>
      </c>
      <c r="F15" s="9">
        <v>0.29166666666666702</v>
      </c>
      <c r="G15" s="10">
        <f t="shared" si="8"/>
        <v>1</v>
      </c>
      <c r="H15" s="11">
        <f t="shared" si="2"/>
        <v>9197388.9700000007</v>
      </c>
      <c r="I15" s="11">
        <v>9203480.9199999999</v>
      </c>
      <c r="J15" s="11">
        <f t="shared" ref="J15" si="20">I15-H15</f>
        <v>6091.9499999992549</v>
      </c>
      <c r="K15" s="27">
        <f t="shared" ref="K15" si="21">J15/24</f>
        <v>253.83124999996895</v>
      </c>
      <c r="L15" s="28"/>
    </row>
    <row r="16" spans="1:12">
      <c r="A16" s="12">
        <f t="shared" si="5"/>
        <v>10</v>
      </c>
      <c r="B16" s="8">
        <f t="shared" si="5"/>
        <v>46032</v>
      </c>
      <c r="C16" s="8">
        <f t="shared" si="6"/>
        <v>46032</v>
      </c>
      <c r="D16" s="9">
        <v>0.29166666666666702</v>
      </c>
      <c r="E16" s="8">
        <f t="shared" si="7"/>
        <v>46033</v>
      </c>
      <c r="F16" s="9">
        <v>0.29166666666666702</v>
      </c>
      <c r="G16" s="10">
        <f t="shared" si="8"/>
        <v>1</v>
      </c>
      <c r="H16" s="11">
        <f t="shared" si="2"/>
        <v>9203480.9199999999</v>
      </c>
      <c r="I16" s="11">
        <v>9209149.3300000001</v>
      </c>
      <c r="J16" s="11">
        <f t="shared" ref="J16" si="22">I16-H16</f>
        <v>5668.410000000149</v>
      </c>
      <c r="K16" s="27">
        <f t="shared" ref="K16" si="23">J16/24</f>
        <v>236.1837500000062</v>
      </c>
      <c r="L16" s="28"/>
    </row>
    <row r="17" spans="1:14">
      <c r="A17" s="12">
        <f t="shared" si="5"/>
        <v>11</v>
      </c>
      <c r="B17" s="8">
        <f t="shared" si="5"/>
        <v>46033</v>
      </c>
      <c r="C17" s="8">
        <f t="shared" si="6"/>
        <v>46033</v>
      </c>
      <c r="D17" s="9">
        <v>0.29166666666666702</v>
      </c>
      <c r="E17" s="8">
        <f t="shared" si="7"/>
        <v>46034</v>
      </c>
      <c r="F17" s="9">
        <v>0.29166666666666702</v>
      </c>
      <c r="G17" s="10">
        <f t="shared" si="8"/>
        <v>1</v>
      </c>
      <c r="H17" s="11">
        <f t="shared" si="2"/>
        <v>9209149.3300000001</v>
      </c>
      <c r="I17" s="11">
        <v>9209347.1899999995</v>
      </c>
      <c r="J17" s="11">
        <f t="shared" ref="J17" si="24">I17-H17</f>
        <v>197.85999999940395</v>
      </c>
      <c r="K17" s="27">
        <f t="shared" ref="K17" si="25">J17/24</f>
        <v>8.2441666666418314</v>
      </c>
      <c r="L17" s="28"/>
    </row>
    <row r="18" spans="1:14">
      <c r="A18" s="12">
        <f t="shared" si="5"/>
        <v>12</v>
      </c>
      <c r="B18" s="8">
        <f t="shared" si="5"/>
        <v>46034</v>
      </c>
      <c r="C18" s="8">
        <f t="shared" si="6"/>
        <v>46034</v>
      </c>
      <c r="D18" s="9">
        <v>0.29166666666666702</v>
      </c>
      <c r="E18" s="8">
        <f t="shared" si="7"/>
        <v>46035</v>
      </c>
      <c r="F18" s="9">
        <v>0.29166666666666702</v>
      </c>
      <c r="G18" s="10">
        <f t="shared" si="8"/>
        <v>1</v>
      </c>
      <c r="H18" s="11">
        <f t="shared" si="2"/>
        <v>9209347.1899999995</v>
      </c>
      <c r="I18" s="11">
        <v>9215379.4000000004</v>
      </c>
      <c r="J18" s="11">
        <f t="shared" ref="J18" si="26">I18-H18</f>
        <v>6032.2100000008941</v>
      </c>
      <c r="K18" s="27">
        <f t="shared" ref="K18" si="27">J18/24</f>
        <v>251.3420833333706</v>
      </c>
      <c r="L18" s="28"/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6"/>
        <v>46035</v>
      </c>
      <c r="D19" s="9">
        <v>0.29166666666666702</v>
      </c>
      <c r="E19" s="8">
        <f t="shared" si="7"/>
        <v>46036</v>
      </c>
      <c r="F19" s="9">
        <v>0.29166666666666702</v>
      </c>
      <c r="G19" s="10">
        <f t="shared" si="8"/>
        <v>1</v>
      </c>
      <c r="H19" s="11">
        <f t="shared" si="2"/>
        <v>9215379.4000000004</v>
      </c>
      <c r="I19" s="11">
        <v>9221819.8900000006</v>
      </c>
      <c r="J19" s="11">
        <f t="shared" ref="J19" si="28">I19-H19</f>
        <v>6440.4900000002235</v>
      </c>
      <c r="K19" s="27">
        <f t="shared" ref="K19" si="29">J19/24</f>
        <v>268.35375000000931</v>
      </c>
      <c r="L19" s="28"/>
    </row>
    <row r="20" spans="1:14">
      <c r="A20" s="12">
        <f t="shared" si="5"/>
        <v>14</v>
      </c>
      <c r="B20" s="8">
        <f t="shared" si="5"/>
        <v>46036</v>
      </c>
      <c r="C20" s="8">
        <f t="shared" si="6"/>
        <v>46036</v>
      </c>
      <c r="D20" s="9">
        <v>0.29166666666666702</v>
      </c>
      <c r="E20" s="8">
        <f t="shared" si="7"/>
        <v>46037</v>
      </c>
      <c r="F20" s="9">
        <v>0.29166666666666702</v>
      </c>
      <c r="G20" s="10">
        <f t="shared" si="8"/>
        <v>1</v>
      </c>
      <c r="H20" s="11">
        <f t="shared" si="2"/>
        <v>9221819.8900000006</v>
      </c>
      <c r="I20" s="11">
        <v>9227683.7100000009</v>
      </c>
      <c r="J20" s="11">
        <f t="shared" ref="J20" si="30">I20-H20</f>
        <v>5863.820000000298</v>
      </c>
      <c r="K20" s="27">
        <f t="shared" ref="K20" si="31">J20/24</f>
        <v>244.32583333334574</v>
      </c>
      <c r="L20" s="28"/>
    </row>
    <row r="21" spans="1:14">
      <c r="A21" s="12">
        <f t="shared" si="5"/>
        <v>15</v>
      </c>
      <c r="B21" s="8">
        <f t="shared" si="5"/>
        <v>46037</v>
      </c>
      <c r="C21" s="8">
        <f t="shared" si="6"/>
        <v>46037</v>
      </c>
      <c r="D21" s="9">
        <v>0.29166666666666702</v>
      </c>
      <c r="E21" s="8">
        <f t="shared" si="7"/>
        <v>46038</v>
      </c>
      <c r="F21" s="9">
        <v>0.29166666666666702</v>
      </c>
      <c r="G21" s="10">
        <f t="shared" si="8"/>
        <v>1</v>
      </c>
      <c r="H21" s="11">
        <f t="shared" si="2"/>
        <v>9227683.7100000009</v>
      </c>
      <c r="I21" s="11">
        <v>9232713.1600000001</v>
      </c>
      <c r="J21" s="11">
        <f t="shared" ref="J21:J22" si="32">I21-H21</f>
        <v>5029.4499999992549</v>
      </c>
      <c r="K21" s="27">
        <f t="shared" ref="K21:K22" si="33">J21/24</f>
        <v>209.56041666663563</v>
      </c>
      <c r="L21" s="28"/>
    </row>
    <row r="22" spans="1:14">
      <c r="A22" s="12">
        <f t="shared" si="5"/>
        <v>16</v>
      </c>
      <c r="B22" s="8">
        <f t="shared" si="5"/>
        <v>46038</v>
      </c>
      <c r="C22" s="8">
        <f t="shared" si="6"/>
        <v>46038</v>
      </c>
      <c r="D22" s="9">
        <v>0.29166666666666702</v>
      </c>
      <c r="E22" s="8">
        <f t="shared" si="7"/>
        <v>46039</v>
      </c>
      <c r="F22" s="9">
        <v>0.29166666666666702</v>
      </c>
      <c r="G22" s="10">
        <f t="shared" si="8"/>
        <v>1</v>
      </c>
      <c r="H22" s="11">
        <f t="shared" si="2"/>
        <v>9232713.1600000001</v>
      </c>
      <c r="I22" s="11">
        <v>9232713.1600000001</v>
      </c>
      <c r="J22" s="11">
        <f t="shared" si="32"/>
        <v>0</v>
      </c>
      <c r="K22" s="27">
        <f t="shared" si="33"/>
        <v>0</v>
      </c>
      <c r="L22" s="723" t="s">
        <v>161</v>
      </c>
    </row>
    <row r="23" spans="1:14">
      <c r="A23" s="12">
        <f t="shared" si="5"/>
        <v>17</v>
      </c>
      <c r="B23" s="8">
        <f t="shared" si="5"/>
        <v>46039</v>
      </c>
      <c r="C23" s="8">
        <f t="shared" si="6"/>
        <v>46039</v>
      </c>
      <c r="D23" s="9">
        <v>0.29166666666666702</v>
      </c>
      <c r="E23" s="8">
        <f t="shared" si="7"/>
        <v>46040</v>
      </c>
      <c r="F23" s="9">
        <v>0.29166666666666702</v>
      </c>
      <c r="G23" s="10">
        <f t="shared" si="8"/>
        <v>1</v>
      </c>
      <c r="H23" s="11">
        <f t="shared" si="2"/>
        <v>9232713.1600000001</v>
      </c>
      <c r="I23" s="11">
        <v>9232713.1600000001</v>
      </c>
      <c r="J23" s="11">
        <f t="shared" ref="J23" si="34">I23-H23</f>
        <v>0</v>
      </c>
      <c r="K23" s="27">
        <f t="shared" ref="K23" si="35">J23/24</f>
        <v>0</v>
      </c>
      <c r="L23" s="723" t="s">
        <v>161</v>
      </c>
    </row>
    <row r="24" spans="1:14">
      <c r="A24" s="12">
        <f t="shared" si="5"/>
        <v>18</v>
      </c>
      <c r="B24" s="8">
        <f t="shared" si="5"/>
        <v>46040</v>
      </c>
      <c r="C24" s="8">
        <f t="shared" si="6"/>
        <v>46040</v>
      </c>
      <c r="D24" s="9">
        <v>0.29166666666666702</v>
      </c>
      <c r="E24" s="8">
        <f t="shared" si="7"/>
        <v>46041</v>
      </c>
      <c r="F24" s="9">
        <v>0.29166666666666702</v>
      </c>
      <c r="G24" s="10">
        <f t="shared" si="8"/>
        <v>1</v>
      </c>
      <c r="H24" s="11">
        <f t="shared" ref="H24:H30" si="36">I23</f>
        <v>9232713.1600000001</v>
      </c>
      <c r="I24" s="11">
        <v>9232713.1600000001</v>
      </c>
      <c r="J24" s="11">
        <f t="shared" ref="J24" si="37">I24-H24</f>
        <v>0</v>
      </c>
      <c r="K24" s="27">
        <f t="shared" ref="K24" si="38">J24/24</f>
        <v>0</v>
      </c>
      <c r="L24" s="723" t="s">
        <v>161</v>
      </c>
    </row>
    <row r="25" spans="1:14">
      <c r="A25" s="12">
        <f t="shared" ref="A25:B30" si="39">A24+1</f>
        <v>19</v>
      </c>
      <c r="B25" s="8">
        <f>B24+1</f>
        <v>46041</v>
      </c>
      <c r="C25" s="8">
        <f t="shared" si="6"/>
        <v>46041</v>
      </c>
      <c r="D25" s="9">
        <v>0.29166666666666702</v>
      </c>
      <c r="E25" s="8">
        <f t="shared" si="7"/>
        <v>46042</v>
      </c>
      <c r="F25" s="9">
        <v>0.29166666666666702</v>
      </c>
      <c r="G25" s="10">
        <f t="shared" si="8"/>
        <v>1</v>
      </c>
      <c r="H25" s="11">
        <f t="shared" si="36"/>
        <v>9232713.1600000001</v>
      </c>
      <c r="I25" s="11">
        <v>9238431.6999999993</v>
      </c>
      <c r="J25" s="11">
        <f t="shared" ref="J25" si="40">I25-H25</f>
        <v>5718.5399999991059</v>
      </c>
      <c r="K25" s="27">
        <f t="shared" ref="K25" si="41">J25/24</f>
        <v>238.27249999996275</v>
      </c>
      <c r="L25" s="28"/>
    </row>
    <row r="26" spans="1:14">
      <c r="A26" s="12">
        <f t="shared" si="39"/>
        <v>20</v>
      </c>
      <c r="B26" s="8">
        <f>B25+1</f>
        <v>46042</v>
      </c>
      <c r="C26" s="8">
        <f t="shared" si="6"/>
        <v>46042</v>
      </c>
      <c r="D26" s="9">
        <v>0.29166666666666702</v>
      </c>
      <c r="E26" s="8">
        <f t="shared" si="7"/>
        <v>46043</v>
      </c>
      <c r="F26" s="9">
        <v>0.29166666666666702</v>
      </c>
      <c r="G26" s="10">
        <f t="shared" si="8"/>
        <v>1</v>
      </c>
      <c r="H26" s="11">
        <f t="shared" si="36"/>
        <v>9238431.6999999993</v>
      </c>
      <c r="I26" s="11">
        <v>9244613.5999999996</v>
      </c>
      <c r="J26" s="11">
        <f t="shared" ref="J26:J28" si="42">I26-H26</f>
        <v>6181.9000000003725</v>
      </c>
      <c r="K26" s="27">
        <f t="shared" ref="K26:K28" si="43">J26/24</f>
        <v>257.57916666668217</v>
      </c>
      <c r="L26" s="28"/>
    </row>
    <row r="27" spans="1:14">
      <c r="A27" s="12">
        <f t="shared" si="39"/>
        <v>21</v>
      </c>
      <c r="B27" s="8">
        <f>B26+1</f>
        <v>46043</v>
      </c>
      <c r="C27" s="8">
        <f t="shared" si="6"/>
        <v>46043</v>
      </c>
      <c r="D27" s="9">
        <v>0.29166666666666702</v>
      </c>
      <c r="E27" s="8">
        <f t="shared" si="7"/>
        <v>46044</v>
      </c>
      <c r="F27" s="9">
        <v>0.29166666666666702</v>
      </c>
      <c r="G27" s="10">
        <f t="shared" si="8"/>
        <v>1</v>
      </c>
      <c r="H27" s="11">
        <f t="shared" si="36"/>
        <v>9244613.5999999996</v>
      </c>
      <c r="I27" s="11">
        <v>9250864.5899999999</v>
      </c>
      <c r="J27" s="11">
        <f t="shared" si="42"/>
        <v>6250.9900000002235</v>
      </c>
      <c r="K27" s="27">
        <f t="shared" si="43"/>
        <v>260.457916666676</v>
      </c>
      <c r="L27" s="28"/>
    </row>
    <row r="28" spans="1:14">
      <c r="A28" s="12">
        <f t="shared" si="39"/>
        <v>22</v>
      </c>
      <c r="B28" s="8">
        <f t="shared" si="39"/>
        <v>46044</v>
      </c>
      <c r="C28" s="8">
        <f t="shared" si="6"/>
        <v>46044</v>
      </c>
      <c r="D28" s="9">
        <v>0.29166666666666702</v>
      </c>
      <c r="E28" s="8">
        <f t="shared" si="7"/>
        <v>46045</v>
      </c>
      <c r="F28" s="9">
        <v>0.29166666666666702</v>
      </c>
      <c r="G28" s="10">
        <f t="shared" si="8"/>
        <v>1</v>
      </c>
      <c r="H28" s="11">
        <f t="shared" si="36"/>
        <v>9250864.5899999999</v>
      </c>
      <c r="I28" s="11">
        <v>9257175.1099999994</v>
      </c>
      <c r="J28" s="11">
        <f t="shared" si="42"/>
        <v>6310.519999999553</v>
      </c>
      <c r="K28" s="27">
        <f t="shared" si="43"/>
        <v>262.93833333331469</v>
      </c>
      <c r="L28" s="28"/>
    </row>
    <row r="29" spans="1:14">
      <c r="A29" s="12">
        <f t="shared" si="39"/>
        <v>23</v>
      </c>
      <c r="B29" s="8">
        <f t="shared" si="39"/>
        <v>46045</v>
      </c>
      <c r="C29" s="8">
        <f t="shared" si="6"/>
        <v>46045</v>
      </c>
      <c r="D29" s="9">
        <v>0.29166666666666702</v>
      </c>
      <c r="E29" s="8">
        <f t="shared" si="7"/>
        <v>46046</v>
      </c>
      <c r="F29" s="9">
        <v>0.29166666666666702</v>
      </c>
      <c r="G29" s="10">
        <f t="shared" si="8"/>
        <v>1</v>
      </c>
      <c r="H29" s="11">
        <f t="shared" si="36"/>
        <v>9257175.1099999994</v>
      </c>
      <c r="I29" s="11">
        <v>9261802.1899999995</v>
      </c>
      <c r="J29" s="11">
        <f t="shared" ref="J29:J30" si="44">I29-H29</f>
        <v>4627.0800000000745</v>
      </c>
      <c r="K29" s="27">
        <f t="shared" ref="K29:K30" si="45">J29/24</f>
        <v>192.79500000000311</v>
      </c>
      <c r="L29" s="28"/>
    </row>
    <row r="30" spans="1:14">
      <c r="A30" s="12">
        <f t="shared" si="39"/>
        <v>24</v>
      </c>
      <c r="B30" s="8">
        <f t="shared" si="39"/>
        <v>46046</v>
      </c>
      <c r="C30" s="8">
        <f t="shared" si="6"/>
        <v>46046</v>
      </c>
      <c r="D30" s="9">
        <v>0.29166666666666702</v>
      </c>
      <c r="E30" s="8">
        <f t="shared" si="7"/>
        <v>46047</v>
      </c>
      <c r="F30" s="9">
        <v>0.29166666666666702</v>
      </c>
      <c r="G30" s="10">
        <f t="shared" si="8"/>
        <v>1</v>
      </c>
      <c r="H30" s="11">
        <f t="shared" si="36"/>
        <v>9261802.1899999995</v>
      </c>
      <c r="I30" s="11">
        <v>9261802.1899999995</v>
      </c>
      <c r="J30" s="11">
        <f t="shared" si="44"/>
        <v>0</v>
      </c>
      <c r="K30" s="27">
        <f t="shared" si="45"/>
        <v>0</v>
      </c>
      <c r="L30" s="723" t="s">
        <v>161</v>
      </c>
    </row>
    <row r="31" spans="1:14">
      <c r="A31" s="12">
        <f t="shared" ref="A31:B34" si="46">A30+1</f>
        <v>25</v>
      </c>
      <c r="B31" s="8">
        <f t="shared" si="46"/>
        <v>46047</v>
      </c>
      <c r="C31" s="8">
        <f t="shared" ref="C31:C34" si="47">B31</f>
        <v>46047</v>
      </c>
      <c r="D31" s="9">
        <v>0.29166666666666702</v>
      </c>
      <c r="E31" s="8">
        <f t="shared" ref="E31:E34" si="48">C31+1</f>
        <v>46048</v>
      </c>
      <c r="F31" s="9">
        <v>0.29166666666666702</v>
      </c>
      <c r="G31" s="10">
        <f t="shared" ref="G31:G34" si="49">IFERROR(((E31-C31)+(F31-D31)),"")</f>
        <v>1</v>
      </c>
      <c r="H31" s="11">
        <f t="shared" ref="H31:H37" si="50">I30</f>
        <v>9261802.1899999995</v>
      </c>
      <c r="I31" s="11">
        <v>9261802.1899999995</v>
      </c>
      <c r="J31" s="11">
        <f t="shared" ref="J31" si="51">I31-H31</f>
        <v>0</v>
      </c>
      <c r="K31" s="27">
        <f t="shared" ref="K31" si="52">J31/24</f>
        <v>0</v>
      </c>
      <c r="L31" s="723" t="s">
        <v>161</v>
      </c>
    </row>
    <row r="32" spans="1:14">
      <c r="A32" s="12">
        <f t="shared" si="46"/>
        <v>26</v>
      </c>
      <c r="B32" s="8">
        <f t="shared" si="46"/>
        <v>46048</v>
      </c>
      <c r="C32" s="8">
        <f t="shared" si="47"/>
        <v>46048</v>
      </c>
      <c r="D32" s="9">
        <v>0.29166666666666702</v>
      </c>
      <c r="E32" s="8">
        <f t="shared" si="48"/>
        <v>46049</v>
      </c>
      <c r="F32" s="9">
        <v>0.29166666666666702</v>
      </c>
      <c r="G32" s="10">
        <f t="shared" si="49"/>
        <v>1</v>
      </c>
      <c r="H32" s="11">
        <f t="shared" si="50"/>
        <v>9261802.1899999995</v>
      </c>
      <c r="I32" s="11">
        <v>9268256.8100000005</v>
      </c>
      <c r="J32" s="11">
        <f t="shared" ref="J32" si="53">I32-H32</f>
        <v>6454.6200000010431</v>
      </c>
      <c r="K32" s="27">
        <f t="shared" ref="K32" si="54">J32/24</f>
        <v>268.94250000004348</v>
      </c>
      <c r="L32" s="28"/>
    </row>
    <row r="33" spans="1:12">
      <c r="A33" s="12">
        <f t="shared" si="46"/>
        <v>27</v>
      </c>
      <c r="B33" s="8">
        <f t="shared" si="46"/>
        <v>46049</v>
      </c>
      <c r="C33" s="8">
        <f t="shared" si="47"/>
        <v>46049</v>
      </c>
      <c r="D33" s="9">
        <v>0.29166666666666702</v>
      </c>
      <c r="E33" s="8">
        <f t="shared" si="48"/>
        <v>46050</v>
      </c>
      <c r="F33" s="9">
        <v>0.29166666666666702</v>
      </c>
      <c r="G33" s="10">
        <f t="shared" si="49"/>
        <v>1</v>
      </c>
      <c r="H33" s="11">
        <f t="shared" si="50"/>
        <v>9268256.8100000005</v>
      </c>
      <c r="I33" s="11">
        <v>9274822.4399999995</v>
      </c>
      <c r="J33" s="11">
        <f t="shared" ref="J33" si="55">I33-H33</f>
        <v>6565.6299999989569</v>
      </c>
      <c r="K33" s="27">
        <f t="shared" ref="K33" si="56">J33/24</f>
        <v>273.5679166666232</v>
      </c>
      <c r="L33" s="28"/>
    </row>
    <row r="34" spans="1:12">
      <c r="A34" s="12">
        <f t="shared" si="46"/>
        <v>28</v>
      </c>
      <c r="B34" s="8">
        <f t="shared" si="46"/>
        <v>46050</v>
      </c>
      <c r="C34" s="8">
        <f t="shared" si="47"/>
        <v>46050</v>
      </c>
      <c r="D34" s="9">
        <v>0.29166666666666702</v>
      </c>
      <c r="E34" s="8">
        <f t="shared" si="48"/>
        <v>46051</v>
      </c>
      <c r="F34" s="9">
        <v>0.29166666666666702</v>
      </c>
      <c r="G34" s="10">
        <f t="shared" si="49"/>
        <v>1</v>
      </c>
      <c r="H34" s="11">
        <f t="shared" si="50"/>
        <v>9274822.4399999995</v>
      </c>
      <c r="I34" s="11">
        <v>9281136.0899999999</v>
      </c>
      <c r="J34" s="11">
        <f t="shared" ref="J34" si="57">I34-H34</f>
        <v>6313.6500000003725</v>
      </c>
      <c r="K34" s="27">
        <f t="shared" ref="K34" si="58">J34/24</f>
        <v>263.06875000001554</v>
      </c>
      <c r="L34" s="28"/>
    </row>
    <row r="35" spans="1:12">
      <c r="A35" s="12">
        <f t="shared" ref="A35:B35" si="59">A34+1</f>
        <v>29</v>
      </c>
      <c r="B35" s="8">
        <f t="shared" si="59"/>
        <v>46051</v>
      </c>
      <c r="C35" s="8">
        <f t="shared" ref="C35:C36" si="60">B35</f>
        <v>46051</v>
      </c>
      <c r="D35" s="9">
        <v>0.29166666666666702</v>
      </c>
      <c r="E35" s="8">
        <f t="shared" ref="E35:E36" si="61">C35+1</f>
        <v>46052</v>
      </c>
      <c r="F35" s="9">
        <v>0.29166666666666702</v>
      </c>
      <c r="G35" s="10">
        <f t="shared" ref="G35:G36" si="62">IFERROR(((E35-C35)+(F35-D35)),"")</f>
        <v>1</v>
      </c>
      <c r="H35" s="11">
        <f t="shared" si="50"/>
        <v>9281136.0899999999</v>
      </c>
      <c r="I35" s="11">
        <v>9287184.9900000002</v>
      </c>
      <c r="J35" s="11">
        <f t="shared" ref="J35" si="63">I35-H35</f>
        <v>6048.9000000003725</v>
      </c>
      <c r="K35" s="27">
        <f t="shared" ref="K35" si="64">J35/24</f>
        <v>252.03750000001551</v>
      </c>
      <c r="L35" s="28"/>
    </row>
    <row r="36" spans="1:12">
      <c r="A36" s="12">
        <f t="shared" ref="A36:B37" si="65">A35+1</f>
        <v>30</v>
      </c>
      <c r="B36" s="8">
        <f t="shared" si="65"/>
        <v>46052</v>
      </c>
      <c r="C36" s="8">
        <f t="shared" si="60"/>
        <v>46052</v>
      </c>
      <c r="D36" s="9">
        <v>0.29166666666666702</v>
      </c>
      <c r="E36" s="8">
        <f t="shared" si="61"/>
        <v>46053</v>
      </c>
      <c r="F36" s="9">
        <v>0.29166666666666702</v>
      </c>
      <c r="G36" s="10">
        <f t="shared" si="62"/>
        <v>1</v>
      </c>
      <c r="H36" s="11">
        <f t="shared" si="50"/>
        <v>9287184.9900000002</v>
      </c>
      <c r="I36" s="11">
        <v>9293638.4100000001</v>
      </c>
      <c r="J36" s="11">
        <f t="shared" ref="J36" si="66">I36-H36</f>
        <v>6453.4199999999255</v>
      </c>
      <c r="K36" s="27">
        <f t="shared" ref="K36" si="67">J36/24</f>
        <v>268.89249999999691</v>
      </c>
      <c r="L36" s="28"/>
    </row>
    <row r="37" spans="1:12">
      <c r="A37" s="12">
        <f t="shared" si="65"/>
        <v>31</v>
      </c>
      <c r="B37" s="8">
        <f t="shared" si="65"/>
        <v>46053</v>
      </c>
      <c r="C37" s="8">
        <f t="shared" ref="C37" si="68">B37</f>
        <v>46053</v>
      </c>
      <c r="D37" s="9">
        <v>0.29166666666666702</v>
      </c>
      <c r="E37" s="8">
        <f t="shared" ref="E37" si="69">C37+1</f>
        <v>46054</v>
      </c>
      <c r="F37" s="9">
        <v>0.29166666666666702</v>
      </c>
      <c r="G37" s="10">
        <f t="shared" ref="G37" si="70">IFERROR(((E37-C37)+(F37-D37)),"")</f>
        <v>1</v>
      </c>
      <c r="H37" s="11">
        <f t="shared" si="50"/>
        <v>9293638.4100000001</v>
      </c>
      <c r="I37" s="11">
        <v>9299129.1400000006</v>
      </c>
      <c r="J37" s="11">
        <f t="shared" ref="J37" si="71">I37-H37</f>
        <v>5490.730000000447</v>
      </c>
      <c r="K37" s="27">
        <f t="shared" ref="K37" si="72">J37/24</f>
        <v>228.78041666668528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135524.25</v>
      </c>
      <c r="K39" s="32">
        <f>AVERAGE(K7:K38)</f>
        <v>182.15625000000006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7.5898437500000027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ySplit="7" topLeftCell="A8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36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479.47583333333023</v>
      </c>
      <c r="L4" s="2"/>
    </row>
    <row r="5" spans="1:12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11">
        <v>1822247.66</v>
      </c>
      <c r="I7" s="11">
        <v>1826748.74</v>
      </c>
      <c r="J7" s="11">
        <f>I7-H7</f>
        <v>4501.0800000000745</v>
      </c>
      <c r="K7" s="27">
        <f>J7/24</f>
        <v>187.54500000000311</v>
      </c>
      <c r="L7" s="101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f>D7</f>
        <v>0.29166666666666702</v>
      </c>
      <c r="E8" s="8">
        <f>C8+1</f>
        <v>46025</v>
      </c>
      <c r="F8" s="9">
        <f>F7</f>
        <v>0.29166666666666702</v>
      </c>
      <c r="G8" s="10">
        <f>IFERROR(((E8-C8)+(F8-D8)),"")</f>
        <v>1</v>
      </c>
      <c r="H8" s="11">
        <f t="shared" ref="H8:H37" si="0">I7</f>
        <v>1826748.74</v>
      </c>
      <c r="I8" s="11">
        <v>1835756.57</v>
      </c>
      <c r="J8" s="11">
        <f t="shared" ref="J8:J23" si="1">I8-H8</f>
        <v>9007.8300000000745</v>
      </c>
      <c r="K8" s="27">
        <f t="shared" ref="K8:K23" si="2">J8/24</f>
        <v>375.32625000000309</v>
      </c>
      <c r="L8" s="28"/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6" si="4">B9</f>
        <v>46025</v>
      </c>
      <c r="D9" s="9">
        <f t="shared" ref="D9:D37" si="5">D8</f>
        <v>0.29166666666666702</v>
      </c>
      <c r="E9" s="8">
        <f t="shared" ref="E9:E36" si="6">C9+1</f>
        <v>46026</v>
      </c>
      <c r="F9" s="9">
        <f t="shared" ref="F9:F37" si="7">F8</f>
        <v>0.29166666666666702</v>
      </c>
      <c r="G9" s="10">
        <f t="shared" ref="G9:G36" si="8">IFERROR(((E9-C9)+(F9-D9)),"")</f>
        <v>1</v>
      </c>
      <c r="H9" s="11">
        <f t="shared" si="0"/>
        <v>1835756.57</v>
      </c>
      <c r="I9" s="11">
        <v>1842909</v>
      </c>
      <c r="J9" s="11">
        <f t="shared" si="1"/>
        <v>7152.4299999999348</v>
      </c>
      <c r="K9" s="27">
        <f t="shared" si="2"/>
        <v>298.01791666666395</v>
      </c>
      <c r="L9" s="28"/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f t="shared" si="5"/>
        <v>0.29166666666666702</v>
      </c>
      <c r="E10" s="8">
        <f t="shared" si="6"/>
        <v>46027</v>
      </c>
      <c r="F10" s="9">
        <f t="shared" si="7"/>
        <v>0.29166666666666702</v>
      </c>
      <c r="G10" s="10">
        <f t="shared" si="8"/>
        <v>1</v>
      </c>
      <c r="H10" s="11">
        <f t="shared" si="0"/>
        <v>1842909</v>
      </c>
      <c r="I10" s="11">
        <v>1847978.14</v>
      </c>
      <c r="J10" s="11">
        <f t="shared" si="1"/>
        <v>5069.1399999998976</v>
      </c>
      <c r="K10" s="27">
        <f t="shared" si="2"/>
        <v>211.21416666666241</v>
      </c>
      <c r="L10" s="28"/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f t="shared" si="5"/>
        <v>0.29166666666666702</v>
      </c>
      <c r="E11" s="8">
        <f t="shared" si="6"/>
        <v>46028</v>
      </c>
      <c r="F11" s="9">
        <f t="shared" si="7"/>
        <v>0.29166666666666702</v>
      </c>
      <c r="G11" s="10">
        <f t="shared" si="8"/>
        <v>1</v>
      </c>
      <c r="H11" s="11">
        <f t="shared" si="0"/>
        <v>1847978.14</v>
      </c>
      <c r="I11" s="247">
        <v>1856653.65</v>
      </c>
      <c r="J11" s="11">
        <f t="shared" si="1"/>
        <v>8675.5100000000093</v>
      </c>
      <c r="K11" s="27">
        <f t="shared" si="2"/>
        <v>361.47958333333372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f t="shared" si="5"/>
        <v>0.29166666666666702</v>
      </c>
      <c r="E12" s="8">
        <f t="shared" si="6"/>
        <v>46029</v>
      </c>
      <c r="F12" s="9">
        <f t="shared" si="7"/>
        <v>0.29166666666666702</v>
      </c>
      <c r="G12" s="10">
        <f t="shared" si="8"/>
        <v>1</v>
      </c>
      <c r="H12" s="11">
        <f t="shared" si="0"/>
        <v>1856653.65</v>
      </c>
      <c r="I12" s="11">
        <v>1865248.49</v>
      </c>
      <c r="J12" s="11">
        <f t="shared" si="1"/>
        <v>8594.8400000000838</v>
      </c>
      <c r="K12" s="27">
        <f t="shared" si="2"/>
        <v>358.11833333333681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f t="shared" si="5"/>
        <v>0.29166666666666702</v>
      </c>
      <c r="E13" s="8">
        <f t="shared" si="6"/>
        <v>46030</v>
      </c>
      <c r="F13" s="9">
        <f t="shared" si="7"/>
        <v>0.29166666666666702</v>
      </c>
      <c r="G13" s="10">
        <f t="shared" si="8"/>
        <v>1</v>
      </c>
      <c r="H13" s="11">
        <f t="shared" si="0"/>
        <v>1865248.49</v>
      </c>
      <c r="I13" s="11">
        <v>1875159.68</v>
      </c>
      <c r="J13" s="11">
        <f t="shared" si="1"/>
        <v>9911.1899999999441</v>
      </c>
      <c r="K13" s="27">
        <f t="shared" si="2"/>
        <v>412.96624999999767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f t="shared" si="5"/>
        <v>0.29166666666666702</v>
      </c>
      <c r="E14" s="8">
        <f t="shared" si="6"/>
        <v>46031</v>
      </c>
      <c r="F14" s="9">
        <f t="shared" si="7"/>
        <v>0.29166666666666702</v>
      </c>
      <c r="G14" s="10">
        <f t="shared" si="8"/>
        <v>1</v>
      </c>
      <c r="H14" s="11">
        <f t="shared" si="0"/>
        <v>1875159.68</v>
      </c>
      <c r="I14" s="11">
        <v>1885274.19</v>
      </c>
      <c r="J14" s="11">
        <f t="shared" si="1"/>
        <v>10114.510000000009</v>
      </c>
      <c r="K14" s="27">
        <f t="shared" si="2"/>
        <v>421.43791666666704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f t="shared" si="5"/>
        <v>0.29166666666666702</v>
      </c>
      <c r="E15" s="8">
        <f t="shared" si="6"/>
        <v>46032</v>
      </c>
      <c r="F15" s="9">
        <f t="shared" si="7"/>
        <v>0.29166666666666702</v>
      </c>
      <c r="G15" s="10">
        <f t="shared" si="8"/>
        <v>1</v>
      </c>
      <c r="H15" s="11">
        <f t="shared" si="0"/>
        <v>1885274.19</v>
      </c>
      <c r="I15" s="247">
        <v>1894006.44</v>
      </c>
      <c r="J15" s="11">
        <f t="shared" si="1"/>
        <v>8732.25</v>
      </c>
      <c r="K15" s="27">
        <f t="shared" si="2"/>
        <v>363.84375</v>
      </c>
      <c r="L15" s="28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f t="shared" si="5"/>
        <v>0.29166666666666702</v>
      </c>
      <c r="E16" s="8">
        <f t="shared" si="6"/>
        <v>46033</v>
      </c>
      <c r="F16" s="9">
        <f t="shared" si="7"/>
        <v>0.29166666666666702</v>
      </c>
      <c r="G16" s="10">
        <f t="shared" si="8"/>
        <v>1</v>
      </c>
      <c r="H16" s="11">
        <f t="shared" si="0"/>
        <v>1894006.44</v>
      </c>
      <c r="I16" s="247">
        <v>1900791.22</v>
      </c>
      <c r="J16" s="11">
        <f t="shared" si="1"/>
        <v>6784.7800000000279</v>
      </c>
      <c r="K16" s="27">
        <f t="shared" si="2"/>
        <v>282.69916666666785</v>
      </c>
      <c r="L16" s="248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f t="shared" si="5"/>
        <v>0.29166666666666702</v>
      </c>
      <c r="E17" s="8">
        <f t="shared" si="6"/>
        <v>46034</v>
      </c>
      <c r="F17" s="9">
        <f t="shared" si="7"/>
        <v>0.29166666666666702</v>
      </c>
      <c r="G17" s="10">
        <f t="shared" si="8"/>
        <v>1</v>
      </c>
      <c r="H17" s="11">
        <f t="shared" si="0"/>
        <v>1900791.22</v>
      </c>
      <c r="I17" s="247">
        <v>1905465.05</v>
      </c>
      <c r="J17" s="11">
        <f t="shared" ref="J17:J18" si="9">I17-H17</f>
        <v>4673.8300000000745</v>
      </c>
      <c r="K17" s="27">
        <f t="shared" ref="K17:K18" si="10">J17/24</f>
        <v>194.74291666666977</v>
      </c>
      <c r="L17" s="248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f t="shared" si="5"/>
        <v>0.29166666666666702</v>
      </c>
      <c r="E18" s="8">
        <f t="shared" si="6"/>
        <v>46035</v>
      </c>
      <c r="F18" s="9">
        <f t="shared" si="7"/>
        <v>0.29166666666666702</v>
      </c>
      <c r="G18" s="10">
        <f t="shared" si="8"/>
        <v>1</v>
      </c>
      <c r="H18" s="11">
        <f t="shared" si="0"/>
        <v>1905465.05</v>
      </c>
      <c r="I18" s="247">
        <v>1914170.93</v>
      </c>
      <c r="J18" s="11">
        <f t="shared" si="9"/>
        <v>8705.8799999998882</v>
      </c>
      <c r="K18" s="27">
        <f t="shared" si="10"/>
        <v>362.74499999999534</v>
      </c>
      <c r="L18" s="248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f t="shared" si="5"/>
        <v>0.29166666666666702</v>
      </c>
      <c r="E19" s="8">
        <f t="shared" si="6"/>
        <v>46036</v>
      </c>
      <c r="F19" s="9">
        <f t="shared" si="7"/>
        <v>0.29166666666666702</v>
      </c>
      <c r="G19" s="10">
        <f t="shared" si="8"/>
        <v>1</v>
      </c>
      <c r="H19" s="11">
        <f t="shared" si="0"/>
        <v>1914170.93</v>
      </c>
      <c r="I19" s="247">
        <v>1924203.78</v>
      </c>
      <c r="J19" s="11">
        <f t="shared" si="1"/>
        <v>10032.850000000093</v>
      </c>
      <c r="K19" s="27">
        <f t="shared" si="2"/>
        <v>418.03541666667053</v>
      </c>
      <c r="L19" s="248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f t="shared" si="5"/>
        <v>0.29166666666666702</v>
      </c>
      <c r="E20" s="8">
        <f t="shared" si="6"/>
        <v>46037</v>
      </c>
      <c r="F20" s="9">
        <f t="shared" si="7"/>
        <v>0.29166666666666702</v>
      </c>
      <c r="G20" s="10">
        <f t="shared" si="8"/>
        <v>1</v>
      </c>
      <c r="H20" s="11">
        <f t="shared" si="0"/>
        <v>1924203.78</v>
      </c>
      <c r="I20" s="247">
        <v>1934679.86</v>
      </c>
      <c r="J20" s="11">
        <f t="shared" si="1"/>
        <v>10476.080000000075</v>
      </c>
      <c r="K20" s="27">
        <f t="shared" si="2"/>
        <v>436.50333333333646</v>
      </c>
      <c r="L20" s="248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f t="shared" si="5"/>
        <v>0.29166666666666702</v>
      </c>
      <c r="E21" s="8">
        <f t="shared" si="6"/>
        <v>46038</v>
      </c>
      <c r="F21" s="9">
        <f t="shared" si="7"/>
        <v>0.29166666666666702</v>
      </c>
      <c r="G21" s="10">
        <f t="shared" si="8"/>
        <v>1</v>
      </c>
      <c r="H21" s="11">
        <f t="shared" si="0"/>
        <v>1934679.86</v>
      </c>
      <c r="I21" s="11">
        <v>1944261.47</v>
      </c>
      <c r="J21" s="11">
        <f t="shared" si="1"/>
        <v>9581.6099999998696</v>
      </c>
      <c r="K21" s="27">
        <f t="shared" si="2"/>
        <v>399.23374999999459</v>
      </c>
      <c r="L21" s="248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f t="shared" si="5"/>
        <v>0.29166666666666702</v>
      </c>
      <c r="E22" s="8">
        <f t="shared" si="6"/>
        <v>46039</v>
      </c>
      <c r="F22" s="9">
        <f t="shared" si="7"/>
        <v>0.29166666666666702</v>
      </c>
      <c r="G22" s="10">
        <f t="shared" si="8"/>
        <v>1</v>
      </c>
      <c r="H22" s="11">
        <f t="shared" si="0"/>
        <v>1944261.47</v>
      </c>
      <c r="I22" s="11">
        <v>1949843.53</v>
      </c>
      <c r="J22" s="11">
        <f t="shared" si="1"/>
        <v>5582.0600000000559</v>
      </c>
      <c r="K22" s="27">
        <f t="shared" si="2"/>
        <v>232.58583333333567</v>
      </c>
      <c r="L22" s="248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f t="shared" si="5"/>
        <v>0.29166666666666702</v>
      </c>
      <c r="E23" s="8">
        <f t="shared" si="6"/>
        <v>46040</v>
      </c>
      <c r="F23" s="9">
        <f t="shared" si="7"/>
        <v>0.29166666666666702</v>
      </c>
      <c r="G23" s="10">
        <f t="shared" si="8"/>
        <v>1</v>
      </c>
      <c r="H23" s="11">
        <f t="shared" si="0"/>
        <v>1949843.53</v>
      </c>
      <c r="I23" s="11">
        <v>1957354.36</v>
      </c>
      <c r="J23" s="11">
        <f t="shared" si="1"/>
        <v>7510.8300000000745</v>
      </c>
      <c r="K23" s="27">
        <f t="shared" si="2"/>
        <v>312.95125000000309</v>
      </c>
      <c r="L23" s="248"/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f t="shared" si="5"/>
        <v>0.29166666666666702</v>
      </c>
      <c r="E24" s="8">
        <f t="shared" si="6"/>
        <v>46041</v>
      </c>
      <c r="F24" s="9">
        <f t="shared" si="7"/>
        <v>0.29166666666666702</v>
      </c>
      <c r="G24" s="10">
        <f t="shared" si="8"/>
        <v>1</v>
      </c>
      <c r="H24" s="11">
        <f t="shared" si="0"/>
        <v>1957354.36</v>
      </c>
      <c r="I24" s="11">
        <v>1962423.09</v>
      </c>
      <c r="J24" s="11">
        <f t="shared" ref="J24" si="11">I24-H24</f>
        <v>5068.7299999999814</v>
      </c>
      <c r="K24" s="27">
        <f t="shared" ref="K24" si="12">J24/24</f>
        <v>211.19708333333256</v>
      </c>
      <c r="L24" s="248"/>
    </row>
    <row r="25" spans="1:14">
      <c r="A25" s="12">
        <f t="shared" ref="A25:B37" si="13">A24+1</f>
        <v>19</v>
      </c>
      <c r="B25" s="8">
        <f>B24+1</f>
        <v>46041</v>
      </c>
      <c r="C25" s="8">
        <f t="shared" si="4"/>
        <v>46041</v>
      </c>
      <c r="D25" s="9">
        <f t="shared" si="5"/>
        <v>0.29166666666666702</v>
      </c>
      <c r="E25" s="8">
        <f t="shared" si="6"/>
        <v>46042</v>
      </c>
      <c r="F25" s="9">
        <f t="shared" si="7"/>
        <v>0.29166666666666702</v>
      </c>
      <c r="G25" s="10">
        <f t="shared" si="8"/>
        <v>1</v>
      </c>
      <c r="H25" s="11">
        <f t="shared" si="0"/>
        <v>1962423.09</v>
      </c>
      <c r="I25" s="11">
        <v>1972683.87</v>
      </c>
      <c r="J25" s="11">
        <f t="shared" ref="J25" si="14">I25-H25</f>
        <v>10260.780000000028</v>
      </c>
      <c r="K25" s="27">
        <f t="shared" ref="K25" si="15">J25/24</f>
        <v>427.53250000000116</v>
      </c>
      <c r="L25" s="248"/>
    </row>
    <row r="26" spans="1:14">
      <c r="A26" s="12">
        <f t="shared" si="13"/>
        <v>20</v>
      </c>
      <c r="B26" s="8">
        <f>B25+1</f>
        <v>46042</v>
      </c>
      <c r="C26" s="8">
        <f t="shared" si="4"/>
        <v>46042</v>
      </c>
      <c r="D26" s="9">
        <f t="shared" si="5"/>
        <v>0.29166666666666702</v>
      </c>
      <c r="E26" s="8">
        <f t="shared" si="6"/>
        <v>46043</v>
      </c>
      <c r="F26" s="9">
        <f t="shared" si="7"/>
        <v>0.29166666666666702</v>
      </c>
      <c r="G26" s="10">
        <f t="shared" si="8"/>
        <v>1</v>
      </c>
      <c r="H26" s="11">
        <f t="shared" si="0"/>
        <v>1972683.87</v>
      </c>
      <c r="I26" s="11">
        <v>1983262.55</v>
      </c>
      <c r="J26" s="11">
        <f t="shared" ref="J26" si="16">I26-H26</f>
        <v>10578.679999999935</v>
      </c>
      <c r="K26" s="27">
        <f t="shared" ref="K26" si="17">J26/24</f>
        <v>440.77833333333064</v>
      </c>
      <c r="L26" s="248"/>
    </row>
    <row r="27" spans="1:14">
      <c r="A27" s="12">
        <f t="shared" si="13"/>
        <v>21</v>
      </c>
      <c r="B27" s="8">
        <f>B26+1</f>
        <v>46043</v>
      </c>
      <c r="C27" s="8">
        <f t="shared" si="4"/>
        <v>46043</v>
      </c>
      <c r="D27" s="9">
        <f t="shared" si="5"/>
        <v>0.29166666666666702</v>
      </c>
      <c r="E27" s="8">
        <f t="shared" si="6"/>
        <v>46044</v>
      </c>
      <c r="F27" s="9">
        <f t="shared" si="7"/>
        <v>0.29166666666666702</v>
      </c>
      <c r="G27" s="10">
        <f t="shared" si="8"/>
        <v>1</v>
      </c>
      <c r="H27" s="11">
        <f t="shared" si="0"/>
        <v>1983262.55</v>
      </c>
      <c r="I27" s="11">
        <v>1994393.66</v>
      </c>
      <c r="J27" s="11">
        <f t="shared" ref="J27:J36" si="18">I27-H27</f>
        <v>11131.10999999987</v>
      </c>
      <c r="K27" s="27">
        <f t="shared" ref="K27:K36" si="19">J27/24</f>
        <v>463.79624999999459</v>
      </c>
      <c r="L27" s="248"/>
    </row>
    <row r="28" spans="1:14">
      <c r="A28" s="12">
        <f t="shared" si="13"/>
        <v>22</v>
      </c>
      <c r="B28" s="8">
        <f t="shared" si="13"/>
        <v>46044</v>
      </c>
      <c r="C28" s="8">
        <f t="shared" si="4"/>
        <v>46044</v>
      </c>
      <c r="D28" s="9">
        <f t="shared" si="5"/>
        <v>0.29166666666666702</v>
      </c>
      <c r="E28" s="8">
        <f t="shared" si="6"/>
        <v>46045</v>
      </c>
      <c r="F28" s="9">
        <f t="shared" si="7"/>
        <v>0.29166666666666702</v>
      </c>
      <c r="G28" s="10">
        <f t="shared" si="8"/>
        <v>1</v>
      </c>
      <c r="H28" s="11">
        <f t="shared" si="0"/>
        <v>1994393.66</v>
      </c>
      <c r="I28" s="11">
        <v>2005032.77</v>
      </c>
      <c r="J28" s="11">
        <f t="shared" si="18"/>
        <v>10639.110000000102</v>
      </c>
      <c r="K28" s="27">
        <f t="shared" si="19"/>
        <v>443.29625000000425</v>
      </c>
      <c r="L28" s="248"/>
    </row>
    <row r="29" spans="1:14">
      <c r="A29" s="12">
        <f t="shared" si="13"/>
        <v>23</v>
      </c>
      <c r="B29" s="8">
        <f t="shared" si="13"/>
        <v>46045</v>
      </c>
      <c r="C29" s="8">
        <f t="shared" si="4"/>
        <v>46045</v>
      </c>
      <c r="D29" s="9">
        <f t="shared" si="5"/>
        <v>0.29166666666666702</v>
      </c>
      <c r="E29" s="8">
        <f t="shared" si="6"/>
        <v>46046</v>
      </c>
      <c r="F29" s="9">
        <f t="shared" si="7"/>
        <v>0.29166666666666702</v>
      </c>
      <c r="G29" s="10">
        <f t="shared" si="8"/>
        <v>1</v>
      </c>
      <c r="H29" s="11">
        <f t="shared" si="0"/>
        <v>2005032.77</v>
      </c>
      <c r="I29" s="11">
        <v>2015462.69</v>
      </c>
      <c r="J29" s="11">
        <f t="shared" si="18"/>
        <v>10429.919999999925</v>
      </c>
      <c r="K29" s="27">
        <f t="shared" si="19"/>
        <v>434.57999999999691</v>
      </c>
      <c r="L29" s="248"/>
    </row>
    <row r="30" spans="1:14">
      <c r="A30" s="12">
        <f t="shared" si="13"/>
        <v>24</v>
      </c>
      <c r="B30" s="8">
        <f t="shared" si="13"/>
        <v>46046</v>
      </c>
      <c r="C30" s="8">
        <f t="shared" si="4"/>
        <v>46046</v>
      </c>
      <c r="D30" s="9">
        <f t="shared" si="5"/>
        <v>0.29166666666666702</v>
      </c>
      <c r="E30" s="8">
        <f t="shared" si="6"/>
        <v>46047</v>
      </c>
      <c r="F30" s="9">
        <f t="shared" si="7"/>
        <v>0.29166666666666702</v>
      </c>
      <c r="G30" s="10">
        <f t="shared" si="8"/>
        <v>1</v>
      </c>
      <c r="H30" s="11">
        <f t="shared" si="0"/>
        <v>2015462.69</v>
      </c>
      <c r="I30" s="11">
        <v>2023769.97</v>
      </c>
      <c r="J30" s="11">
        <f t="shared" si="18"/>
        <v>8307.2800000000279</v>
      </c>
      <c r="K30" s="27">
        <f t="shared" si="19"/>
        <v>346.13666666666785</v>
      </c>
      <c r="L30" s="248"/>
    </row>
    <row r="31" spans="1:14">
      <c r="A31" s="12">
        <f t="shared" si="13"/>
        <v>25</v>
      </c>
      <c r="B31" s="8">
        <f t="shared" si="13"/>
        <v>46047</v>
      </c>
      <c r="C31" s="8">
        <f t="shared" si="4"/>
        <v>46047</v>
      </c>
      <c r="D31" s="9">
        <f t="shared" si="5"/>
        <v>0.29166666666666702</v>
      </c>
      <c r="E31" s="8">
        <f t="shared" si="6"/>
        <v>46048</v>
      </c>
      <c r="F31" s="9">
        <f t="shared" si="7"/>
        <v>0.29166666666666702</v>
      </c>
      <c r="G31" s="10">
        <f t="shared" si="8"/>
        <v>1</v>
      </c>
      <c r="H31" s="11">
        <f t="shared" si="0"/>
        <v>2023769.97</v>
      </c>
      <c r="I31" s="11">
        <v>2029707.06</v>
      </c>
      <c r="J31" s="11">
        <f t="shared" si="18"/>
        <v>5937.0900000000838</v>
      </c>
      <c r="K31" s="27">
        <f t="shared" si="19"/>
        <v>247.37875000000349</v>
      </c>
      <c r="L31" s="28"/>
    </row>
    <row r="32" spans="1:14">
      <c r="A32" s="12">
        <f t="shared" si="13"/>
        <v>26</v>
      </c>
      <c r="B32" s="8">
        <f t="shared" si="13"/>
        <v>46048</v>
      </c>
      <c r="C32" s="8">
        <f t="shared" si="4"/>
        <v>46048</v>
      </c>
      <c r="D32" s="9">
        <f t="shared" si="5"/>
        <v>0.29166666666666702</v>
      </c>
      <c r="E32" s="8">
        <f t="shared" si="6"/>
        <v>46049</v>
      </c>
      <c r="F32" s="9">
        <f t="shared" si="7"/>
        <v>0.29166666666666702</v>
      </c>
      <c r="G32" s="10">
        <f t="shared" si="8"/>
        <v>1</v>
      </c>
      <c r="H32" s="11">
        <f t="shared" si="0"/>
        <v>2029707.06</v>
      </c>
      <c r="I32" s="11">
        <v>2041214.48</v>
      </c>
      <c r="J32" s="11">
        <f t="shared" si="18"/>
        <v>11507.419999999925</v>
      </c>
      <c r="K32" s="27">
        <f t="shared" si="19"/>
        <v>479.47583333333023</v>
      </c>
      <c r="L32" s="28"/>
    </row>
    <row r="33" spans="1:12">
      <c r="A33" s="12">
        <f t="shared" si="13"/>
        <v>27</v>
      </c>
      <c r="B33" s="8">
        <f t="shared" si="13"/>
        <v>46049</v>
      </c>
      <c r="C33" s="8">
        <f t="shared" si="4"/>
        <v>46049</v>
      </c>
      <c r="D33" s="9">
        <f t="shared" si="5"/>
        <v>0.29166666666666702</v>
      </c>
      <c r="E33" s="8">
        <f t="shared" si="6"/>
        <v>46050</v>
      </c>
      <c r="F33" s="9">
        <f t="shared" si="7"/>
        <v>0.29166666666666702</v>
      </c>
      <c r="G33" s="10">
        <f t="shared" si="8"/>
        <v>1</v>
      </c>
      <c r="H33" s="11">
        <f t="shared" si="0"/>
        <v>2041214.48</v>
      </c>
      <c r="I33" s="11">
        <v>2052494.15</v>
      </c>
      <c r="J33" s="11">
        <f t="shared" si="18"/>
        <v>11279.669999999925</v>
      </c>
      <c r="K33" s="27">
        <f t="shared" si="19"/>
        <v>469.98624999999691</v>
      </c>
      <c r="L33" s="28"/>
    </row>
    <row r="34" spans="1:12">
      <c r="A34" s="12">
        <f t="shared" si="13"/>
        <v>28</v>
      </c>
      <c r="B34" s="8">
        <f t="shared" si="13"/>
        <v>46050</v>
      </c>
      <c r="C34" s="8">
        <f t="shared" si="4"/>
        <v>46050</v>
      </c>
      <c r="D34" s="9">
        <f t="shared" si="5"/>
        <v>0.29166666666666702</v>
      </c>
      <c r="E34" s="8">
        <f t="shared" si="6"/>
        <v>46051</v>
      </c>
      <c r="F34" s="9">
        <f t="shared" si="7"/>
        <v>0.29166666666666702</v>
      </c>
      <c r="G34" s="10">
        <f t="shared" si="8"/>
        <v>1</v>
      </c>
      <c r="H34" s="11">
        <f t="shared" si="0"/>
        <v>2052494.15</v>
      </c>
      <c r="I34" s="11">
        <v>2063584.39</v>
      </c>
      <c r="J34" s="11">
        <f t="shared" si="18"/>
        <v>11090.239999999991</v>
      </c>
      <c r="K34" s="27">
        <f t="shared" si="19"/>
        <v>462.09333333333296</v>
      </c>
      <c r="L34" s="28"/>
    </row>
    <row r="35" spans="1:12">
      <c r="A35" s="12">
        <f t="shared" si="13"/>
        <v>29</v>
      </c>
      <c r="B35" s="8">
        <f t="shared" si="13"/>
        <v>46051</v>
      </c>
      <c r="C35" s="8">
        <f t="shared" si="4"/>
        <v>46051</v>
      </c>
      <c r="D35" s="9">
        <f t="shared" si="5"/>
        <v>0.29166666666666702</v>
      </c>
      <c r="E35" s="8">
        <f t="shared" si="6"/>
        <v>46052</v>
      </c>
      <c r="F35" s="9">
        <f t="shared" si="7"/>
        <v>0.29166666666666702</v>
      </c>
      <c r="G35" s="10">
        <f t="shared" si="8"/>
        <v>1</v>
      </c>
      <c r="H35" s="11">
        <f t="shared" si="0"/>
        <v>2063584.39</v>
      </c>
      <c r="I35" s="11">
        <v>2074087.56</v>
      </c>
      <c r="J35" s="11">
        <f t="shared" si="18"/>
        <v>10503.170000000158</v>
      </c>
      <c r="K35" s="27">
        <f t="shared" si="19"/>
        <v>437.63208333333995</v>
      </c>
      <c r="L35" s="28"/>
    </row>
    <row r="36" spans="1:12">
      <c r="A36" s="12">
        <f t="shared" si="13"/>
        <v>30</v>
      </c>
      <c r="B36" s="8">
        <f t="shared" si="13"/>
        <v>46052</v>
      </c>
      <c r="C36" s="8">
        <f t="shared" si="4"/>
        <v>46052</v>
      </c>
      <c r="D36" s="9">
        <f t="shared" si="5"/>
        <v>0.29166666666666702</v>
      </c>
      <c r="E36" s="8">
        <f t="shared" si="6"/>
        <v>46053</v>
      </c>
      <c r="F36" s="9">
        <f t="shared" si="7"/>
        <v>0.29166666666666702</v>
      </c>
      <c r="G36" s="10">
        <f t="shared" si="8"/>
        <v>1</v>
      </c>
      <c r="H36" s="11">
        <f t="shared" si="0"/>
        <v>2074087.56</v>
      </c>
      <c r="I36" s="11">
        <v>2083222.46</v>
      </c>
      <c r="J36" s="11">
        <f t="shared" si="18"/>
        <v>9134.8999999999069</v>
      </c>
      <c r="K36" s="27">
        <f t="shared" si="19"/>
        <v>380.62083333332947</v>
      </c>
      <c r="L36" s="28"/>
    </row>
    <row r="37" spans="1:12">
      <c r="A37" s="12">
        <f t="shared" si="13"/>
        <v>31</v>
      </c>
      <c r="B37" s="8">
        <f t="shared" si="13"/>
        <v>46053</v>
      </c>
      <c r="C37" s="8">
        <f t="shared" ref="C37" si="20">B37</f>
        <v>46053</v>
      </c>
      <c r="D37" s="9">
        <f t="shared" si="5"/>
        <v>0.29166666666666702</v>
      </c>
      <c r="E37" s="8">
        <f t="shared" ref="E37" si="21">C37+1</f>
        <v>46054</v>
      </c>
      <c r="F37" s="9">
        <f t="shared" si="7"/>
        <v>0.29166666666666702</v>
      </c>
      <c r="G37" s="10">
        <f t="shared" ref="G37" si="22">IFERROR(((E37-C37)+(F37-D37)),"")</f>
        <v>1</v>
      </c>
      <c r="H37" s="11">
        <f t="shared" si="0"/>
        <v>2083222.46</v>
      </c>
      <c r="I37" s="11">
        <v>2090431.29</v>
      </c>
      <c r="J37" s="11">
        <f t="shared" ref="J37" si="23">I37-H37</f>
        <v>7208.8300000000745</v>
      </c>
      <c r="K37" s="27">
        <f t="shared" ref="K37" si="24">J37/24</f>
        <v>300.36791666666977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268183.63000000012</v>
      </c>
      <c r="K39" s="32">
        <f>AVERAGE(K7:K38)</f>
        <v>360.46186827956996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11.627802202566773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6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164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127.69041666666938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291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11">
        <v>866983.39</v>
      </c>
      <c r="I7" s="11">
        <v>867062.42</v>
      </c>
      <c r="J7" s="11">
        <f t="shared" ref="J7:J8" si="0">I7-H7</f>
        <v>79.03000000002794</v>
      </c>
      <c r="K7" s="27">
        <f t="shared" ref="K7:K11" si="1">J7/24</f>
        <v>3.2929166666678307</v>
      </c>
      <c r="L7" s="28"/>
    </row>
    <row r="8" spans="1:12">
      <c r="A8" s="12">
        <f>A7+1</f>
        <v>2</v>
      </c>
      <c r="B8" s="8">
        <f>B7+1</f>
        <v>46024</v>
      </c>
      <c r="C8" s="8">
        <f t="shared" ref="C8:C33" si="2">B8</f>
        <v>46024</v>
      </c>
      <c r="D8" s="9">
        <v>0.29166666666666702</v>
      </c>
      <c r="E8" s="8">
        <f>C8+1</f>
        <v>46025</v>
      </c>
      <c r="F8" s="9">
        <v>0.29166666666666702</v>
      </c>
      <c r="G8" s="10">
        <f>IFERROR(((E8-C8)+(F8-D8)),"")</f>
        <v>1</v>
      </c>
      <c r="H8" s="11">
        <f t="shared" ref="H8:H37" si="3">I7</f>
        <v>867062.42</v>
      </c>
      <c r="I8" s="11">
        <v>867841.11</v>
      </c>
      <c r="J8" s="11">
        <f t="shared" si="0"/>
        <v>778.68999999994412</v>
      </c>
      <c r="K8" s="27">
        <f t="shared" si="1"/>
        <v>32.445416666664336</v>
      </c>
      <c r="L8" s="28"/>
    </row>
    <row r="9" spans="1:12">
      <c r="A9" s="12">
        <f t="shared" ref="A9:B24" si="4">A8+1</f>
        <v>3</v>
      </c>
      <c r="B9" s="8">
        <f t="shared" si="4"/>
        <v>46025</v>
      </c>
      <c r="C9" s="8">
        <f t="shared" si="2"/>
        <v>46025</v>
      </c>
      <c r="D9" s="9">
        <v>0.29166666666666702</v>
      </c>
      <c r="E9" s="8">
        <f t="shared" ref="E9:E33" si="5">C9+1</f>
        <v>46026</v>
      </c>
      <c r="F9" s="9">
        <v>0.29166666666666702</v>
      </c>
      <c r="G9" s="10">
        <f>IFERROR(((E9-C9)+(F9-D9)),"")</f>
        <v>1</v>
      </c>
      <c r="H9" s="11">
        <f t="shared" si="3"/>
        <v>867841.11</v>
      </c>
      <c r="I9" s="11">
        <v>868198.9</v>
      </c>
      <c r="J9" s="11">
        <f t="shared" ref="J9" si="6">I9-H9</f>
        <v>357.79000000003725</v>
      </c>
      <c r="K9" s="27">
        <f t="shared" si="1"/>
        <v>14.907916666668219</v>
      </c>
      <c r="L9" s="28"/>
    </row>
    <row r="10" spans="1:12">
      <c r="A10" s="12">
        <f t="shared" si="4"/>
        <v>4</v>
      </c>
      <c r="B10" s="8">
        <f t="shared" si="4"/>
        <v>46026</v>
      </c>
      <c r="C10" s="8">
        <f t="shared" si="2"/>
        <v>46026</v>
      </c>
      <c r="D10" s="9">
        <v>0.29166666666666702</v>
      </c>
      <c r="E10" s="8">
        <f t="shared" si="5"/>
        <v>46027</v>
      </c>
      <c r="F10" s="9">
        <v>0.29166666666666702</v>
      </c>
      <c r="G10" s="10">
        <f>IFERROR(((E10-C10)+(F10-D10)),"")</f>
        <v>1</v>
      </c>
      <c r="H10" s="11">
        <f t="shared" si="3"/>
        <v>868198.9</v>
      </c>
      <c r="I10" s="11">
        <v>868469.72</v>
      </c>
      <c r="J10" s="11">
        <f t="shared" ref="J10" si="7">I10-H10</f>
        <v>270.81999999994878</v>
      </c>
      <c r="K10" s="27">
        <f t="shared" si="1"/>
        <v>11.284166666664532</v>
      </c>
      <c r="L10" s="28"/>
    </row>
    <row r="11" spans="1:12">
      <c r="A11" s="12">
        <f t="shared" si="4"/>
        <v>5</v>
      </c>
      <c r="B11" s="8">
        <f t="shared" si="4"/>
        <v>46027</v>
      </c>
      <c r="C11" s="8">
        <f t="shared" si="2"/>
        <v>46027</v>
      </c>
      <c r="D11" s="9">
        <v>0.29166666666666702</v>
      </c>
      <c r="E11" s="8">
        <f t="shared" si="5"/>
        <v>46028</v>
      </c>
      <c r="F11" s="9">
        <v>0.29166666666666702</v>
      </c>
      <c r="G11" s="10">
        <f t="shared" ref="G11:G33" si="8">IFERROR(((E11-C11)+(F11-D11)),"")</f>
        <v>1</v>
      </c>
      <c r="H11" s="11">
        <f t="shared" si="3"/>
        <v>868469.72</v>
      </c>
      <c r="I11" s="11">
        <v>871311.28</v>
      </c>
      <c r="J11" s="11">
        <f t="shared" ref="J11" si="9">I11-H11</f>
        <v>2841.5600000000559</v>
      </c>
      <c r="K11" s="27">
        <f t="shared" si="1"/>
        <v>118.39833333333566</v>
      </c>
      <c r="L11" s="28"/>
    </row>
    <row r="12" spans="1:12">
      <c r="A12" s="12">
        <f t="shared" si="4"/>
        <v>6</v>
      </c>
      <c r="B12" s="8">
        <f t="shared" si="4"/>
        <v>46028</v>
      </c>
      <c r="C12" s="8">
        <f t="shared" si="2"/>
        <v>46028</v>
      </c>
      <c r="D12" s="9">
        <v>0.29166666666666702</v>
      </c>
      <c r="E12" s="8">
        <f t="shared" si="5"/>
        <v>46029</v>
      </c>
      <c r="F12" s="9">
        <v>0.29166666666666702</v>
      </c>
      <c r="G12" s="10">
        <f t="shared" si="8"/>
        <v>1</v>
      </c>
      <c r="H12" s="11">
        <f t="shared" si="3"/>
        <v>871311.28</v>
      </c>
      <c r="I12" s="11">
        <v>873951.73</v>
      </c>
      <c r="J12" s="11">
        <f t="shared" ref="J12" si="10">I12-H12</f>
        <v>2640.4499999999534</v>
      </c>
      <c r="K12" s="27">
        <f t="shared" ref="K12" si="11">J12/24</f>
        <v>110.01874999999806</v>
      </c>
      <c r="L12" s="28"/>
    </row>
    <row r="13" spans="1:12">
      <c r="A13" s="12">
        <f t="shared" si="4"/>
        <v>7</v>
      </c>
      <c r="B13" s="8">
        <f t="shared" si="4"/>
        <v>46029</v>
      </c>
      <c r="C13" s="8">
        <f t="shared" si="2"/>
        <v>46029</v>
      </c>
      <c r="D13" s="9">
        <v>0.29166666666666702</v>
      </c>
      <c r="E13" s="8">
        <f t="shared" si="5"/>
        <v>46030</v>
      </c>
      <c r="F13" s="9">
        <v>0.29166666666666702</v>
      </c>
      <c r="G13" s="10">
        <f t="shared" si="8"/>
        <v>1</v>
      </c>
      <c r="H13" s="11">
        <f t="shared" si="3"/>
        <v>873951.73</v>
      </c>
      <c r="I13" s="11">
        <v>876582.44</v>
      </c>
      <c r="J13" s="11">
        <f t="shared" ref="J13:J33" si="12">I13-H13</f>
        <v>2630.7099999999627</v>
      </c>
      <c r="K13" s="27">
        <f t="shared" ref="K13:K33" si="13">J13/24</f>
        <v>109.61291666666511</v>
      </c>
      <c r="L13" s="28"/>
    </row>
    <row r="14" spans="1:12">
      <c r="A14" s="12">
        <f t="shared" si="4"/>
        <v>8</v>
      </c>
      <c r="B14" s="8">
        <f t="shared" si="4"/>
        <v>46030</v>
      </c>
      <c r="C14" s="8">
        <f t="shared" si="2"/>
        <v>46030</v>
      </c>
      <c r="D14" s="9">
        <v>0.29166666666666702</v>
      </c>
      <c r="E14" s="8">
        <f t="shared" si="5"/>
        <v>46031</v>
      </c>
      <c r="F14" s="9">
        <v>0.29166666666666702</v>
      </c>
      <c r="G14" s="10">
        <f t="shared" si="8"/>
        <v>1</v>
      </c>
      <c r="H14" s="11">
        <f t="shared" si="3"/>
        <v>876582.44</v>
      </c>
      <c r="I14" s="11">
        <v>879411.71</v>
      </c>
      <c r="J14" s="11">
        <f t="shared" si="12"/>
        <v>2829.2700000000186</v>
      </c>
      <c r="K14" s="27">
        <f t="shared" si="13"/>
        <v>117.88625000000077</v>
      </c>
      <c r="L14" s="28"/>
    </row>
    <row r="15" spans="1:12">
      <c r="A15" s="12">
        <f t="shared" si="4"/>
        <v>9</v>
      </c>
      <c r="B15" s="8">
        <f t="shared" si="4"/>
        <v>46031</v>
      </c>
      <c r="C15" s="8">
        <f t="shared" si="2"/>
        <v>46031</v>
      </c>
      <c r="D15" s="9">
        <v>0.29166666666666702</v>
      </c>
      <c r="E15" s="8">
        <f t="shared" si="5"/>
        <v>46032</v>
      </c>
      <c r="F15" s="9">
        <v>0.29166666666666702</v>
      </c>
      <c r="G15" s="10">
        <f t="shared" si="8"/>
        <v>1</v>
      </c>
      <c r="H15" s="11">
        <f t="shared" si="3"/>
        <v>879411.71</v>
      </c>
      <c r="I15" s="11">
        <v>881188.65</v>
      </c>
      <c r="J15" s="11">
        <f t="shared" si="12"/>
        <v>1776.9400000000605</v>
      </c>
      <c r="K15" s="27">
        <f t="shared" si="13"/>
        <v>74.039166666669189</v>
      </c>
      <c r="L15" s="28"/>
    </row>
    <row r="16" spans="1:12">
      <c r="A16" s="12">
        <f t="shared" si="4"/>
        <v>10</v>
      </c>
      <c r="B16" s="8">
        <f t="shared" si="4"/>
        <v>46032</v>
      </c>
      <c r="C16" s="8">
        <f t="shared" si="2"/>
        <v>46032</v>
      </c>
      <c r="D16" s="9">
        <v>0.29166666666666702</v>
      </c>
      <c r="E16" s="8">
        <f t="shared" si="5"/>
        <v>46033</v>
      </c>
      <c r="F16" s="9">
        <v>0.29166666666666702</v>
      </c>
      <c r="G16" s="10">
        <f t="shared" si="8"/>
        <v>1</v>
      </c>
      <c r="H16" s="11">
        <f t="shared" si="3"/>
        <v>881188.65</v>
      </c>
      <c r="I16" s="11">
        <v>881515.9</v>
      </c>
      <c r="J16" s="11">
        <f t="shared" si="12"/>
        <v>327.25</v>
      </c>
      <c r="K16" s="27">
        <f t="shared" si="13"/>
        <v>13.635416666666666</v>
      </c>
      <c r="L16" s="28"/>
    </row>
    <row r="17" spans="1:14">
      <c r="A17" s="12">
        <f t="shared" si="4"/>
        <v>11</v>
      </c>
      <c r="B17" s="8">
        <f t="shared" si="4"/>
        <v>46033</v>
      </c>
      <c r="C17" s="8">
        <f t="shared" si="2"/>
        <v>46033</v>
      </c>
      <c r="D17" s="9">
        <v>0.29166666666666702</v>
      </c>
      <c r="E17" s="8">
        <f t="shared" si="5"/>
        <v>46034</v>
      </c>
      <c r="F17" s="9">
        <v>0.29166666666666702</v>
      </c>
      <c r="G17" s="10">
        <f t="shared" si="8"/>
        <v>1</v>
      </c>
      <c r="H17" s="11">
        <f t="shared" si="3"/>
        <v>881515.9</v>
      </c>
      <c r="I17" s="11">
        <v>881661.64</v>
      </c>
      <c r="J17" s="11">
        <f t="shared" ref="J17" si="14">I17-H17</f>
        <v>145.73999999999069</v>
      </c>
      <c r="K17" s="27">
        <f t="shared" ref="K17" si="15">J17/24</f>
        <v>6.0724999999996117</v>
      </c>
      <c r="L17" s="28"/>
    </row>
    <row r="18" spans="1:14">
      <c r="A18" s="12">
        <f t="shared" si="4"/>
        <v>12</v>
      </c>
      <c r="B18" s="8">
        <f t="shared" si="4"/>
        <v>46034</v>
      </c>
      <c r="C18" s="8">
        <f t="shared" si="2"/>
        <v>46034</v>
      </c>
      <c r="D18" s="9">
        <v>0.29166666666666702</v>
      </c>
      <c r="E18" s="8">
        <f t="shared" si="5"/>
        <v>46035</v>
      </c>
      <c r="F18" s="9">
        <v>0.29166666666666702</v>
      </c>
      <c r="G18" s="10">
        <f t="shared" si="8"/>
        <v>1</v>
      </c>
      <c r="H18" s="11">
        <f t="shared" si="3"/>
        <v>881661.64</v>
      </c>
      <c r="I18" s="11">
        <v>883354.22</v>
      </c>
      <c r="J18" s="11">
        <f t="shared" si="12"/>
        <v>1692.5799999999581</v>
      </c>
      <c r="K18" s="27">
        <f t="shared" si="13"/>
        <v>70.524166666664925</v>
      </c>
      <c r="L18" s="28"/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2"/>
        <v>46035</v>
      </c>
      <c r="D19" s="9">
        <v>0.29166666666666702</v>
      </c>
      <c r="E19" s="8">
        <f t="shared" si="5"/>
        <v>46036</v>
      </c>
      <c r="F19" s="9">
        <v>0.29166666666666702</v>
      </c>
      <c r="G19" s="10">
        <f t="shared" si="8"/>
        <v>1</v>
      </c>
      <c r="H19" s="11">
        <f t="shared" si="3"/>
        <v>883354.22</v>
      </c>
      <c r="I19" s="11">
        <v>885301.9</v>
      </c>
      <c r="J19" s="11">
        <f t="shared" si="12"/>
        <v>1947.6800000000512</v>
      </c>
      <c r="K19" s="27">
        <f t="shared" si="13"/>
        <v>81.153333333335468</v>
      </c>
      <c r="L19" s="28"/>
    </row>
    <row r="20" spans="1:14">
      <c r="A20" s="12">
        <f t="shared" si="4"/>
        <v>14</v>
      </c>
      <c r="B20" s="8">
        <f t="shared" si="4"/>
        <v>46036</v>
      </c>
      <c r="C20" s="8">
        <f t="shared" si="2"/>
        <v>46036</v>
      </c>
      <c r="D20" s="9">
        <v>0.29166666666666702</v>
      </c>
      <c r="E20" s="8">
        <f t="shared" si="5"/>
        <v>46037</v>
      </c>
      <c r="F20" s="9">
        <v>0.29166666666666702</v>
      </c>
      <c r="G20" s="10">
        <f t="shared" si="8"/>
        <v>1</v>
      </c>
      <c r="H20" s="11">
        <f t="shared" si="3"/>
        <v>885301.9</v>
      </c>
      <c r="I20" s="11">
        <v>887323.99</v>
      </c>
      <c r="J20" s="11">
        <f t="shared" si="12"/>
        <v>2022.0899999999674</v>
      </c>
      <c r="K20" s="27">
        <f t="shared" si="13"/>
        <v>84.253749999998647</v>
      </c>
      <c r="L20" s="28"/>
    </row>
    <row r="21" spans="1:14">
      <c r="A21" s="12">
        <f t="shared" si="4"/>
        <v>15</v>
      </c>
      <c r="B21" s="8">
        <f t="shared" si="4"/>
        <v>46037</v>
      </c>
      <c r="C21" s="8">
        <f t="shared" si="2"/>
        <v>46037</v>
      </c>
      <c r="D21" s="9">
        <v>0.29166666666666702</v>
      </c>
      <c r="E21" s="8">
        <f t="shared" si="5"/>
        <v>46038</v>
      </c>
      <c r="F21" s="9">
        <v>0.29166666666666702</v>
      </c>
      <c r="G21" s="10">
        <f t="shared" si="8"/>
        <v>1</v>
      </c>
      <c r="H21" s="11">
        <f t="shared" si="3"/>
        <v>887323.99</v>
      </c>
      <c r="I21" s="11">
        <v>890388.56</v>
      </c>
      <c r="J21" s="11">
        <f t="shared" ref="J21" si="16">I21-H21</f>
        <v>3064.5700000000652</v>
      </c>
      <c r="K21" s="27">
        <f t="shared" ref="K21" si="17">J21/24</f>
        <v>127.69041666666938</v>
      </c>
      <c r="L21" s="28"/>
    </row>
    <row r="22" spans="1:14">
      <c r="A22" s="12">
        <f t="shared" si="4"/>
        <v>16</v>
      </c>
      <c r="B22" s="8">
        <f t="shared" si="4"/>
        <v>46038</v>
      </c>
      <c r="C22" s="8">
        <f t="shared" si="2"/>
        <v>46038</v>
      </c>
      <c r="D22" s="9">
        <v>0.29166666666666702</v>
      </c>
      <c r="E22" s="8">
        <f t="shared" si="5"/>
        <v>46039</v>
      </c>
      <c r="F22" s="9">
        <v>0.29166666666666702</v>
      </c>
      <c r="G22" s="10">
        <f t="shared" si="8"/>
        <v>1</v>
      </c>
      <c r="H22" s="11">
        <f t="shared" si="3"/>
        <v>890388.56</v>
      </c>
      <c r="I22" s="11">
        <v>891047.48</v>
      </c>
      <c r="J22" s="11">
        <f t="shared" si="12"/>
        <v>658.91999999992549</v>
      </c>
      <c r="K22" s="27">
        <f t="shared" si="13"/>
        <v>27.454999999996897</v>
      </c>
      <c r="L22" s="28"/>
    </row>
    <row r="23" spans="1:14">
      <c r="A23" s="12">
        <f t="shared" si="4"/>
        <v>17</v>
      </c>
      <c r="B23" s="8">
        <f t="shared" si="4"/>
        <v>46039</v>
      </c>
      <c r="C23" s="8">
        <f t="shared" si="2"/>
        <v>46039</v>
      </c>
      <c r="D23" s="9">
        <v>0.29166666666666702</v>
      </c>
      <c r="E23" s="8">
        <f t="shared" si="5"/>
        <v>46040</v>
      </c>
      <c r="F23" s="9">
        <v>0.29166666666666702</v>
      </c>
      <c r="G23" s="10">
        <f t="shared" si="8"/>
        <v>1</v>
      </c>
      <c r="H23" s="11">
        <f t="shared" si="3"/>
        <v>891047.48</v>
      </c>
      <c r="I23" s="11">
        <v>891047.48</v>
      </c>
      <c r="J23" s="11">
        <f t="shared" si="12"/>
        <v>0</v>
      </c>
      <c r="K23" s="27">
        <f t="shared" si="13"/>
        <v>0</v>
      </c>
      <c r="L23" s="726" t="s">
        <v>161</v>
      </c>
    </row>
    <row r="24" spans="1:14">
      <c r="A24" s="12">
        <f t="shared" si="4"/>
        <v>18</v>
      </c>
      <c r="B24" s="8">
        <f t="shared" si="4"/>
        <v>46040</v>
      </c>
      <c r="C24" s="8">
        <f t="shared" si="2"/>
        <v>46040</v>
      </c>
      <c r="D24" s="9">
        <v>0.29166666666666702</v>
      </c>
      <c r="E24" s="8">
        <f t="shared" si="5"/>
        <v>46041</v>
      </c>
      <c r="F24" s="9">
        <v>0.29166666666666702</v>
      </c>
      <c r="G24" s="10">
        <f t="shared" si="8"/>
        <v>1</v>
      </c>
      <c r="H24" s="11">
        <f t="shared" si="3"/>
        <v>891047.48</v>
      </c>
      <c r="I24" s="11">
        <v>891230.21</v>
      </c>
      <c r="J24" s="11">
        <f t="shared" si="12"/>
        <v>182.72999999998137</v>
      </c>
      <c r="K24" s="27">
        <f t="shared" si="13"/>
        <v>7.6137499999992242</v>
      </c>
      <c r="L24" s="28"/>
    </row>
    <row r="25" spans="1:14">
      <c r="A25" s="12">
        <f t="shared" ref="A25:B33" si="18">A24+1</f>
        <v>19</v>
      </c>
      <c r="B25" s="8">
        <f t="shared" si="18"/>
        <v>46041</v>
      </c>
      <c r="C25" s="8">
        <f t="shared" si="2"/>
        <v>46041</v>
      </c>
      <c r="D25" s="9">
        <v>0.29166666666666702</v>
      </c>
      <c r="E25" s="8">
        <f t="shared" si="5"/>
        <v>46042</v>
      </c>
      <c r="F25" s="9">
        <v>0.29166666666666702</v>
      </c>
      <c r="G25" s="10">
        <f t="shared" si="8"/>
        <v>1</v>
      </c>
      <c r="H25" s="11">
        <f t="shared" si="3"/>
        <v>891230.21</v>
      </c>
      <c r="I25" s="11">
        <v>893202.78</v>
      </c>
      <c r="J25" s="11">
        <f t="shared" si="12"/>
        <v>1972.5700000000652</v>
      </c>
      <c r="K25" s="27">
        <f t="shared" si="13"/>
        <v>82.190416666669378</v>
      </c>
      <c r="L25" s="28"/>
    </row>
    <row r="26" spans="1:14">
      <c r="A26" s="12">
        <f t="shared" si="18"/>
        <v>20</v>
      </c>
      <c r="B26" s="8">
        <f t="shared" si="18"/>
        <v>46042</v>
      </c>
      <c r="C26" s="8">
        <f t="shared" si="2"/>
        <v>46042</v>
      </c>
      <c r="D26" s="9">
        <v>0.29166666666666702</v>
      </c>
      <c r="E26" s="8">
        <f t="shared" si="5"/>
        <v>46043</v>
      </c>
      <c r="F26" s="9">
        <v>0.29166666666666702</v>
      </c>
      <c r="G26" s="10">
        <f t="shared" si="8"/>
        <v>1</v>
      </c>
      <c r="H26" s="11">
        <f t="shared" si="3"/>
        <v>893202.78</v>
      </c>
      <c r="I26" s="11">
        <v>895314.21</v>
      </c>
      <c r="J26" s="11">
        <f t="shared" ref="J26:J27" si="19">I26-H26</f>
        <v>2111.4299999999348</v>
      </c>
      <c r="K26" s="27">
        <f t="shared" ref="K26:K27" si="20">J26/24</f>
        <v>87.976249999997279</v>
      </c>
      <c r="L26" s="28"/>
    </row>
    <row r="27" spans="1:14">
      <c r="A27" s="12">
        <f t="shared" si="18"/>
        <v>21</v>
      </c>
      <c r="B27" s="8">
        <f t="shared" si="18"/>
        <v>46043</v>
      </c>
      <c r="C27" s="8">
        <f t="shared" si="2"/>
        <v>46043</v>
      </c>
      <c r="D27" s="9">
        <v>0.29166666666666702</v>
      </c>
      <c r="E27" s="8">
        <f t="shared" si="5"/>
        <v>46044</v>
      </c>
      <c r="F27" s="9">
        <v>0.29166666666666702</v>
      </c>
      <c r="G27" s="10">
        <f t="shared" si="8"/>
        <v>1</v>
      </c>
      <c r="H27" s="11">
        <f t="shared" si="3"/>
        <v>895314.21</v>
      </c>
      <c r="I27" s="247">
        <v>897081.83</v>
      </c>
      <c r="J27" s="11">
        <f t="shared" si="19"/>
        <v>1767.6199999999953</v>
      </c>
      <c r="K27" s="27">
        <f t="shared" si="20"/>
        <v>73.650833333333139</v>
      </c>
      <c r="L27" s="28"/>
    </row>
    <row r="28" spans="1:14">
      <c r="A28" s="12">
        <f t="shared" si="18"/>
        <v>22</v>
      </c>
      <c r="B28" s="8">
        <f t="shared" si="18"/>
        <v>46044</v>
      </c>
      <c r="C28" s="8">
        <f t="shared" si="2"/>
        <v>46044</v>
      </c>
      <c r="D28" s="9">
        <v>0.29166666666666702</v>
      </c>
      <c r="E28" s="8">
        <f t="shared" si="5"/>
        <v>46045</v>
      </c>
      <c r="F28" s="9">
        <v>0.29166666666666702</v>
      </c>
      <c r="G28" s="10">
        <f t="shared" si="8"/>
        <v>1</v>
      </c>
      <c r="H28" s="11">
        <f t="shared" si="3"/>
        <v>897081.83</v>
      </c>
      <c r="I28" s="11">
        <v>899318.54</v>
      </c>
      <c r="J28" s="11">
        <f t="shared" si="12"/>
        <v>2236.7100000000792</v>
      </c>
      <c r="K28" s="27">
        <f t="shared" si="13"/>
        <v>93.196250000003303</v>
      </c>
      <c r="L28" s="28"/>
    </row>
    <row r="29" spans="1:14">
      <c r="A29" s="12">
        <f t="shared" si="18"/>
        <v>23</v>
      </c>
      <c r="B29" s="8">
        <f t="shared" si="18"/>
        <v>46045</v>
      </c>
      <c r="C29" s="8">
        <f t="shared" si="2"/>
        <v>46045</v>
      </c>
      <c r="D29" s="9">
        <v>0.29166666666666702</v>
      </c>
      <c r="E29" s="8">
        <f t="shared" si="5"/>
        <v>46046</v>
      </c>
      <c r="F29" s="9">
        <v>0.29166666666666702</v>
      </c>
      <c r="G29" s="10">
        <f t="shared" si="8"/>
        <v>1</v>
      </c>
      <c r="H29" s="11">
        <f t="shared" si="3"/>
        <v>899318.54</v>
      </c>
      <c r="I29" s="11">
        <v>901343.07</v>
      </c>
      <c r="J29" s="11">
        <f t="shared" si="12"/>
        <v>2024.5299999999115</v>
      </c>
      <c r="K29" s="27">
        <f t="shared" si="13"/>
        <v>84.355416666662975</v>
      </c>
      <c r="L29" s="28"/>
    </row>
    <row r="30" spans="1:14">
      <c r="A30" s="12">
        <f t="shared" si="18"/>
        <v>24</v>
      </c>
      <c r="B30" s="8">
        <f t="shared" si="18"/>
        <v>46046</v>
      </c>
      <c r="C30" s="8">
        <f t="shared" si="2"/>
        <v>46046</v>
      </c>
      <c r="D30" s="9">
        <v>0.29166666666666702</v>
      </c>
      <c r="E30" s="8">
        <f t="shared" si="5"/>
        <v>46047</v>
      </c>
      <c r="F30" s="9">
        <v>0.29166666666666702</v>
      </c>
      <c r="G30" s="10">
        <f t="shared" si="8"/>
        <v>1</v>
      </c>
      <c r="H30" s="11">
        <f t="shared" si="3"/>
        <v>901343.07</v>
      </c>
      <c r="I30" s="11">
        <v>902849.69</v>
      </c>
      <c r="J30" s="11">
        <f t="shared" si="12"/>
        <v>1506.6199999999953</v>
      </c>
      <c r="K30" s="27">
        <f t="shared" si="13"/>
        <v>62.775833333333139</v>
      </c>
      <c r="L30" s="28"/>
    </row>
    <row r="31" spans="1:14">
      <c r="A31" s="12">
        <f t="shared" si="18"/>
        <v>25</v>
      </c>
      <c r="B31" s="8">
        <f t="shared" si="18"/>
        <v>46047</v>
      </c>
      <c r="C31" s="8">
        <f t="shared" si="2"/>
        <v>46047</v>
      </c>
      <c r="D31" s="9">
        <v>0.29166666666666702</v>
      </c>
      <c r="E31" s="8">
        <f t="shared" si="5"/>
        <v>46048</v>
      </c>
      <c r="F31" s="9">
        <v>0.29166666666666702</v>
      </c>
      <c r="G31" s="10">
        <f t="shared" si="8"/>
        <v>1</v>
      </c>
      <c r="H31" s="11">
        <f t="shared" si="3"/>
        <v>902849.69</v>
      </c>
      <c r="I31" s="11">
        <v>903097.03</v>
      </c>
      <c r="J31" s="11">
        <f t="shared" si="12"/>
        <v>247.34000000008382</v>
      </c>
      <c r="K31" s="27">
        <f t="shared" si="13"/>
        <v>10.305833333336826</v>
      </c>
      <c r="L31" s="28"/>
    </row>
    <row r="32" spans="1:14">
      <c r="A32" s="12">
        <f t="shared" si="18"/>
        <v>26</v>
      </c>
      <c r="B32" s="8">
        <f t="shared" si="18"/>
        <v>46048</v>
      </c>
      <c r="C32" s="8">
        <f t="shared" si="2"/>
        <v>46048</v>
      </c>
      <c r="D32" s="9">
        <v>0.29166666666666702</v>
      </c>
      <c r="E32" s="8">
        <f t="shared" si="5"/>
        <v>46049</v>
      </c>
      <c r="F32" s="9">
        <v>0.29166666666666702</v>
      </c>
      <c r="G32" s="10">
        <f t="shared" si="8"/>
        <v>1</v>
      </c>
      <c r="H32" s="11">
        <f t="shared" si="3"/>
        <v>903097.03</v>
      </c>
      <c r="I32" s="11">
        <v>905381.99</v>
      </c>
      <c r="J32" s="11">
        <f t="shared" ref="J32" si="21">I32-H32</f>
        <v>2284.9599999999627</v>
      </c>
      <c r="K32" s="27">
        <f t="shared" ref="K32" si="22">J32/24</f>
        <v>95.206666666665114</v>
      </c>
      <c r="L32" s="28"/>
    </row>
    <row r="33" spans="1:12">
      <c r="A33" s="12">
        <f t="shared" si="18"/>
        <v>27</v>
      </c>
      <c r="B33" s="8">
        <f t="shared" si="18"/>
        <v>46049</v>
      </c>
      <c r="C33" s="8">
        <f t="shared" si="2"/>
        <v>46049</v>
      </c>
      <c r="D33" s="9">
        <v>0.29166666666666702</v>
      </c>
      <c r="E33" s="8">
        <f t="shared" si="5"/>
        <v>46050</v>
      </c>
      <c r="F33" s="9">
        <v>0.29166666666666702</v>
      </c>
      <c r="G33" s="10">
        <f t="shared" si="8"/>
        <v>1</v>
      </c>
      <c r="H33" s="11">
        <f t="shared" si="3"/>
        <v>905381.99</v>
      </c>
      <c r="I33" s="11">
        <v>907419.87</v>
      </c>
      <c r="J33" s="11">
        <f t="shared" si="12"/>
        <v>2037.8800000000047</v>
      </c>
      <c r="K33" s="27">
        <f t="shared" si="13"/>
        <v>84.911666666666861</v>
      </c>
      <c r="L33" s="28"/>
    </row>
    <row r="34" spans="1:12">
      <c r="A34" s="12">
        <f t="shared" ref="A34:B34" si="23">A33+1</f>
        <v>28</v>
      </c>
      <c r="B34" s="8">
        <f t="shared" si="23"/>
        <v>46050</v>
      </c>
      <c r="C34" s="8">
        <f t="shared" ref="C34:C36" si="24">B34</f>
        <v>46050</v>
      </c>
      <c r="D34" s="9">
        <v>0.29166666666666702</v>
      </c>
      <c r="E34" s="8">
        <f t="shared" ref="E34:E36" si="25">C34+1</f>
        <v>46051</v>
      </c>
      <c r="F34" s="9">
        <v>0.29166666666666702</v>
      </c>
      <c r="G34" s="10">
        <f t="shared" ref="G34:G36" si="26">IFERROR(((E34-C34)+(F34-D34)),"")</f>
        <v>1</v>
      </c>
      <c r="H34" s="11">
        <f t="shared" si="3"/>
        <v>907419.87</v>
      </c>
      <c r="I34" s="11">
        <v>909445.12</v>
      </c>
      <c r="J34" s="11">
        <f t="shared" ref="J34:J36" si="27">I34-H34</f>
        <v>2025.25</v>
      </c>
      <c r="K34" s="27">
        <f t="shared" ref="K34:K36" si="28">J34/24</f>
        <v>84.385416666666671</v>
      </c>
      <c r="L34" s="28"/>
    </row>
    <row r="35" spans="1:12">
      <c r="A35" s="12">
        <f t="shared" ref="A35:B35" si="29">A34+1</f>
        <v>29</v>
      </c>
      <c r="B35" s="8">
        <f t="shared" si="29"/>
        <v>46051</v>
      </c>
      <c r="C35" s="8">
        <f t="shared" si="24"/>
        <v>46051</v>
      </c>
      <c r="D35" s="9">
        <v>0.29166666666666702</v>
      </c>
      <c r="E35" s="8">
        <f t="shared" si="25"/>
        <v>46052</v>
      </c>
      <c r="F35" s="9">
        <v>0.29166666666666702</v>
      </c>
      <c r="G35" s="10">
        <f t="shared" si="26"/>
        <v>1</v>
      </c>
      <c r="H35" s="11">
        <f t="shared" si="3"/>
        <v>909445.12</v>
      </c>
      <c r="I35" s="11">
        <v>911059.86</v>
      </c>
      <c r="J35" s="11">
        <f t="shared" si="27"/>
        <v>1614.7399999999907</v>
      </c>
      <c r="K35" s="27">
        <f t="shared" si="28"/>
        <v>67.28083333333295</v>
      </c>
      <c r="L35" s="28"/>
    </row>
    <row r="36" spans="1:12">
      <c r="A36" s="12">
        <f t="shared" ref="A36:B37" si="30">A35+1</f>
        <v>30</v>
      </c>
      <c r="B36" s="8">
        <f t="shared" si="30"/>
        <v>46052</v>
      </c>
      <c r="C36" s="8">
        <f t="shared" si="24"/>
        <v>46052</v>
      </c>
      <c r="D36" s="9">
        <v>0.29166666666666702</v>
      </c>
      <c r="E36" s="8">
        <f t="shared" si="25"/>
        <v>46053</v>
      </c>
      <c r="F36" s="9">
        <v>0.29166666666666702</v>
      </c>
      <c r="G36" s="10">
        <f t="shared" si="26"/>
        <v>1</v>
      </c>
      <c r="H36" s="11">
        <f t="shared" si="3"/>
        <v>911059.86</v>
      </c>
      <c r="I36" s="11">
        <v>912131.77</v>
      </c>
      <c r="J36" s="11">
        <f t="shared" si="27"/>
        <v>1071.9100000000326</v>
      </c>
      <c r="K36" s="27">
        <f t="shared" si="28"/>
        <v>44.662916666668025</v>
      </c>
      <c r="L36" s="28"/>
    </row>
    <row r="37" spans="1:12">
      <c r="A37" s="12">
        <f t="shared" si="30"/>
        <v>31</v>
      </c>
      <c r="B37" s="8">
        <f t="shared" si="30"/>
        <v>46053</v>
      </c>
      <c r="C37" s="8">
        <f t="shared" ref="C37" si="31">B37</f>
        <v>46053</v>
      </c>
      <c r="D37" s="9">
        <v>0.29166666666666702</v>
      </c>
      <c r="E37" s="8">
        <f t="shared" ref="E37" si="32">C37+1</f>
        <v>46054</v>
      </c>
      <c r="F37" s="9">
        <v>0.29166666666666702</v>
      </c>
      <c r="G37" s="10">
        <f t="shared" ref="G37" si="33">IFERROR(((E37-C37)+(F37-D37)),"")</f>
        <v>1</v>
      </c>
      <c r="H37" s="11">
        <f t="shared" si="3"/>
        <v>912131.77</v>
      </c>
      <c r="I37" s="11">
        <v>913726.7</v>
      </c>
      <c r="J37" s="11">
        <f t="shared" ref="J37" si="34">I37-H37</f>
        <v>1594.9299999999348</v>
      </c>
      <c r="K37" s="27">
        <f t="shared" ref="K37" si="35">J37/24</f>
        <v>66.45541666666395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46743.309999999939</v>
      </c>
      <c r="K39" s="32">
        <f>AVERAGE(K7:K38)</f>
        <v>62.827029569892389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2.094234318996413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165</v>
      </c>
      <c r="D2" s="2"/>
      <c r="E2" s="2"/>
      <c r="F2" s="2"/>
      <c r="L2" s="25" t="s">
        <v>137</v>
      </c>
    </row>
    <row r="3" spans="1:12">
      <c r="B3" s="2"/>
      <c r="C3" s="3" t="s">
        <v>166</v>
      </c>
      <c r="D3" s="2"/>
      <c r="E3" s="2"/>
      <c r="F3" s="2"/>
    </row>
    <row r="4" spans="1:12">
      <c r="B4" s="4"/>
      <c r="C4" s="76">
        <f>CLIN!C4</f>
        <v>46023</v>
      </c>
      <c r="D4" s="4"/>
      <c r="E4" s="2"/>
      <c r="F4" s="2"/>
      <c r="J4" s="2" t="s">
        <v>138</v>
      </c>
      <c r="K4" s="26">
        <f>MAX(K7:K38)</f>
        <v>0</v>
      </c>
    </row>
    <row r="5" spans="1:12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291">
        <v>0</v>
      </c>
      <c r="E7" s="7">
        <f>C7+1</f>
        <v>46024</v>
      </c>
      <c r="F7" s="291">
        <v>0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:K12" si="1">J7/24</f>
        <v>0</v>
      </c>
      <c r="L7" s="101"/>
    </row>
    <row r="8" spans="1:12">
      <c r="A8" s="12">
        <f>A7+1</f>
        <v>2</v>
      </c>
      <c r="B8" s="8">
        <f>B7+1</f>
        <v>46024</v>
      </c>
      <c r="C8" s="8">
        <f t="shared" ref="C8:C35" si="2">B8</f>
        <v>46024</v>
      </c>
      <c r="D8" s="9">
        <f>D7</f>
        <v>0</v>
      </c>
      <c r="E8" s="8">
        <f>C8+1</f>
        <v>46025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3">A8+1</f>
        <v>3</v>
      </c>
      <c r="B9" s="8">
        <f t="shared" si="3"/>
        <v>46025</v>
      </c>
      <c r="C9" s="8">
        <f t="shared" si="2"/>
        <v>46025</v>
      </c>
      <c r="D9" s="9">
        <f t="shared" ref="D9:D37" si="4">D8</f>
        <v>0</v>
      </c>
      <c r="E9" s="8">
        <f>C9+1</f>
        <v>46026</v>
      </c>
      <c r="F9" s="9">
        <f t="shared" ref="F9:F37" si="5">F8</f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3"/>
        <v>4</v>
      </c>
      <c r="B10" s="8">
        <f t="shared" si="3"/>
        <v>46026</v>
      </c>
      <c r="C10" s="8">
        <f t="shared" si="2"/>
        <v>46026</v>
      </c>
      <c r="D10" s="9">
        <f t="shared" si="4"/>
        <v>0</v>
      </c>
      <c r="E10" s="8">
        <f>C10+1</f>
        <v>46027</v>
      </c>
      <c r="F10" s="9">
        <f t="shared" si="5"/>
        <v>0</v>
      </c>
      <c r="G10" s="10">
        <f>IFERROR(((E10-C10)+(F10-D10)),"")</f>
        <v>1</v>
      </c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3"/>
        <v>5</v>
      </c>
      <c r="B11" s="8">
        <f t="shared" si="3"/>
        <v>46027</v>
      </c>
      <c r="C11" s="8">
        <f t="shared" si="2"/>
        <v>46027</v>
      </c>
      <c r="D11" s="9">
        <f t="shared" si="4"/>
        <v>0</v>
      </c>
      <c r="E11" s="8">
        <f t="shared" ref="E11:E37" si="6">C11+1</f>
        <v>46028</v>
      </c>
      <c r="F11" s="9">
        <f t="shared" si="5"/>
        <v>0</v>
      </c>
      <c r="G11" s="10">
        <f t="shared" ref="G11:G37" si="7">IFERROR(((E11-C11)+(F11-D11)),"")</f>
        <v>1</v>
      </c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2"/>
        <v>46028</v>
      </c>
      <c r="D12" s="9">
        <f t="shared" si="4"/>
        <v>0</v>
      </c>
      <c r="E12" s="8">
        <f t="shared" si="6"/>
        <v>46029</v>
      </c>
      <c r="F12" s="9">
        <f t="shared" si="5"/>
        <v>0</v>
      </c>
      <c r="G12" s="10">
        <f t="shared" si="7"/>
        <v>1</v>
      </c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2"/>
        <v>46029</v>
      </c>
      <c r="D13" s="9">
        <f t="shared" si="4"/>
        <v>0</v>
      </c>
      <c r="E13" s="8">
        <f t="shared" si="6"/>
        <v>46030</v>
      </c>
      <c r="F13" s="9">
        <f t="shared" si="5"/>
        <v>0</v>
      </c>
      <c r="G13" s="10">
        <f t="shared" si="7"/>
        <v>1</v>
      </c>
      <c r="H13" s="11"/>
      <c r="I13" s="11"/>
      <c r="J13" s="11">
        <f t="shared" ref="J13" si="8">I13-H13</f>
        <v>0</v>
      </c>
      <c r="K13" s="27">
        <f t="shared" ref="K13" si="9">J13/24</f>
        <v>0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2"/>
        <v>46030</v>
      </c>
      <c r="D14" s="9">
        <f t="shared" si="4"/>
        <v>0</v>
      </c>
      <c r="E14" s="8">
        <f t="shared" si="6"/>
        <v>46031</v>
      </c>
      <c r="F14" s="9">
        <f t="shared" si="5"/>
        <v>0</v>
      </c>
      <c r="G14" s="10">
        <f t="shared" si="7"/>
        <v>1</v>
      </c>
      <c r="H14" s="11"/>
      <c r="I14" s="11"/>
      <c r="J14" s="11">
        <f t="shared" ref="J14" si="10">I14-H14</f>
        <v>0</v>
      </c>
      <c r="K14" s="27">
        <f t="shared" ref="K14" si="11">J14/24</f>
        <v>0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2"/>
        <v>46031</v>
      </c>
      <c r="D15" s="9">
        <f t="shared" si="4"/>
        <v>0</v>
      </c>
      <c r="E15" s="8">
        <f t="shared" si="6"/>
        <v>46032</v>
      </c>
      <c r="F15" s="9">
        <f t="shared" si="5"/>
        <v>0</v>
      </c>
      <c r="G15" s="10">
        <f t="shared" si="7"/>
        <v>1</v>
      </c>
      <c r="H15" s="11"/>
      <c r="I15" s="11"/>
      <c r="J15" s="11">
        <f t="shared" ref="J15" si="12">I15-H15</f>
        <v>0</v>
      </c>
      <c r="K15" s="27">
        <f t="shared" ref="K15" si="13">J15/24</f>
        <v>0</v>
      </c>
      <c r="L15" s="28"/>
    </row>
    <row r="16" spans="1:12">
      <c r="A16" s="12">
        <f t="shared" si="3"/>
        <v>10</v>
      </c>
      <c r="B16" s="8">
        <f t="shared" si="3"/>
        <v>46032</v>
      </c>
      <c r="C16" s="8">
        <f t="shared" si="2"/>
        <v>46032</v>
      </c>
      <c r="D16" s="9">
        <f t="shared" si="4"/>
        <v>0</v>
      </c>
      <c r="E16" s="8">
        <f t="shared" si="6"/>
        <v>46033</v>
      </c>
      <c r="F16" s="9">
        <f t="shared" si="5"/>
        <v>0</v>
      </c>
      <c r="G16" s="10">
        <f t="shared" si="7"/>
        <v>1</v>
      </c>
      <c r="H16" s="11"/>
      <c r="I16" s="11"/>
      <c r="J16" s="11">
        <f t="shared" ref="J16" si="14">I16-H16</f>
        <v>0</v>
      </c>
      <c r="K16" s="27">
        <f t="shared" ref="K16" si="15">J16/24</f>
        <v>0</v>
      </c>
      <c r="L16" s="28"/>
    </row>
    <row r="17" spans="1:14">
      <c r="A17" s="12">
        <f t="shared" si="3"/>
        <v>11</v>
      </c>
      <c r="B17" s="8">
        <f t="shared" si="3"/>
        <v>46033</v>
      </c>
      <c r="C17" s="8">
        <f t="shared" si="2"/>
        <v>46033</v>
      </c>
      <c r="D17" s="9">
        <f t="shared" si="4"/>
        <v>0</v>
      </c>
      <c r="E17" s="8">
        <f t="shared" si="6"/>
        <v>46034</v>
      </c>
      <c r="F17" s="9">
        <f t="shared" si="5"/>
        <v>0</v>
      </c>
      <c r="G17" s="10">
        <f t="shared" si="7"/>
        <v>1</v>
      </c>
      <c r="H17" s="11"/>
      <c r="I17" s="11"/>
      <c r="J17" s="11">
        <f t="shared" ref="J17" si="16">I17-H17</f>
        <v>0</v>
      </c>
      <c r="K17" s="27">
        <f t="shared" ref="K17" si="17">J17/24</f>
        <v>0</v>
      </c>
      <c r="L17" s="28"/>
    </row>
    <row r="18" spans="1:14">
      <c r="A18" s="12">
        <f t="shared" si="3"/>
        <v>12</v>
      </c>
      <c r="B18" s="8">
        <f t="shared" si="3"/>
        <v>46034</v>
      </c>
      <c r="C18" s="8">
        <f t="shared" si="2"/>
        <v>46034</v>
      </c>
      <c r="D18" s="9">
        <f t="shared" si="4"/>
        <v>0</v>
      </c>
      <c r="E18" s="8">
        <f t="shared" si="6"/>
        <v>46035</v>
      </c>
      <c r="F18" s="9">
        <f t="shared" si="5"/>
        <v>0</v>
      </c>
      <c r="G18" s="10">
        <f t="shared" si="7"/>
        <v>1</v>
      </c>
      <c r="H18" s="11"/>
      <c r="I18" s="11"/>
      <c r="J18" s="11">
        <f t="shared" ref="J18" si="18">I18-H18</f>
        <v>0</v>
      </c>
      <c r="K18" s="27">
        <f t="shared" ref="K18" si="19">J18/24</f>
        <v>0</v>
      </c>
      <c r="L18" s="28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2"/>
        <v>46035</v>
      </c>
      <c r="D19" s="9">
        <f t="shared" si="4"/>
        <v>0</v>
      </c>
      <c r="E19" s="8">
        <f t="shared" si="6"/>
        <v>46036</v>
      </c>
      <c r="F19" s="9">
        <f t="shared" si="5"/>
        <v>0</v>
      </c>
      <c r="G19" s="10">
        <f t="shared" si="7"/>
        <v>1</v>
      </c>
      <c r="H19" s="11"/>
      <c r="I19" s="11"/>
      <c r="J19" s="11">
        <f t="shared" ref="J19" si="20">I19-H19</f>
        <v>0</v>
      </c>
      <c r="K19" s="27">
        <f t="shared" ref="K19" si="21">J19/24</f>
        <v>0</v>
      </c>
      <c r="L19" s="28"/>
    </row>
    <row r="20" spans="1:14">
      <c r="A20" s="12">
        <f t="shared" si="3"/>
        <v>14</v>
      </c>
      <c r="B20" s="8">
        <f t="shared" si="3"/>
        <v>46036</v>
      </c>
      <c r="C20" s="8">
        <f t="shared" si="2"/>
        <v>46036</v>
      </c>
      <c r="D20" s="9">
        <f t="shared" si="4"/>
        <v>0</v>
      </c>
      <c r="E20" s="8">
        <f t="shared" si="6"/>
        <v>46037</v>
      </c>
      <c r="F20" s="9">
        <f t="shared" si="5"/>
        <v>0</v>
      </c>
      <c r="G20" s="10">
        <f t="shared" si="7"/>
        <v>1</v>
      </c>
      <c r="H20" s="11"/>
      <c r="I20" s="11"/>
      <c r="J20" s="11">
        <f t="shared" ref="J20" si="22">I20-H20</f>
        <v>0</v>
      </c>
      <c r="K20" s="27">
        <f t="shared" ref="K20" si="23">J20/24</f>
        <v>0</v>
      </c>
      <c r="L20" s="28"/>
    </row>
    <row r="21" spans="1:14">
      <c r="A21" s="12">
        <f t="shared" si="3"/>
        <v>15</v>
      </c>
      <c r="B21" s="8">
        <f t="shared" si="3"/>
        <v>46037</v>
      </c>
      <c r="C21" s="8">
        <f t="shared" si="2"/>
        <v>46037</v>
      </c>
      <c r="D21" s="9">
        <f t="shared" si="4"/>
        <v>0</v>
      </c>
      <c r="E21" s="8">
        <f t="shared" si="6"/>
        <v>46038</v>
      </c>
      <c r="F21" s="9">
        <f t="shared" si="5"/>
        <v>0</v>
      </c>
      <c r="G21" s="10">
        <f t="shared" si="7"/>
        <v>1</v>
      </c>
      <c r="H21" s="11"/>
      <c r="I21" s="11"/>
      <c r="J21" s="11">
        <f t="shared" ref="J21" si="24">I21-H21</f>
        <v>0</v>
      </c>
      <c r="K21" s="27">
        <f t="shared" ref="K21" si="25">J21/24</f>
        <v>0</v>
      </c>
      <c r="L21" s="28"/>
    </row>
    <row r="22" spans="1:14">
      <c r="A22" s="12">
        <f t="shared" si="3"/>
        <v>16</v>
      </c>
      <c r="B22" s="8">
        <f t="shared" si="3"/>
        <v>46038</v>
      </c>
      <c r="C22" s="8">
        <f t="shared" si="2"/>
        <v>46038</v>
      </c>
      <c r="D22" s="9">
        <f t="shared" si="4"/>
        <v>0</v>
      </c>
      <c r="E22" s="8">
        <f t="shared" si="6"/>
        <v>46039</v>
      </c>
      <c r="F22" s="9">
        <f t="shared" si="5"/>
        <v>0</v>
      </c>
      <c r="G22" s="10">
        <f t="shared" si="7"/>
        <v>1</v>
      </c>
      <c r="H22" s="11"/>
      <c r="I22" s="11"/>
      <c r="J22" s="11">
        <f t="shared" ref="J22" si="26">I22-H22</f>
        <v>0</v>
      </c>
      <c r="K22" s="27">
        <f t="shared" ref="K22" si="27">J22/24</f>
        <v>0</v>
      </c>
      <c r="L22" s="28"/>
    </row>
    <row r="23" spans="1:14">
      <c r="A23" s="12">
        <f t="shared" si="3"/>
        <v>17</v>
      </c>
      <c r="B23" s="8">
        <f t="shared" si="3"/>
        <v>46039</v>
      </c>
      <c r="C23" s="8">
        <f t="shared" si="2"/>
        <v>46039</v>
      </c>
      <c r="D23" s="9">
        <f t="shared" si="4"/>
        <v>0</v>
      </c>
      <c r="E23" s="8">
        <f t="shared" si="6"/>
        <v>46040</v>
      </c>
      <c r="F23" s="9">
        <f t="shared" si="5"/>
        <v>0</v>
      </c>
      <c r="G23" s="10">
        <f t="shared" si="7"/>
        <v>1</v>
      </c>
      <c r="H23" s="11"/>
      <c r="I23" s="11"/>
      <c r="J23" s="11">
        <f t="shared" ref="J23" si="28">I23-H23</f>
        <v>0</v>
      </c>
      <c r="K23" s="27">
        <f t="shared" ref="K23" si="29">J23/24</f>
        <v>0</v>
      </c>
      <c r="L23" s="28"/>
    </row>
    <row r="24" spans="1:14">
      <c r="A24" s="12">
        <f t="shared" si="3"/>
        <v>18</v>
      </c>
      <c r="B24" s="8">
        <f t="shared" si="3"/>
        <v>46040</v>
      </c>
      <c r="C24" s="8">
        <f t="shared" si="2"/>
        <v>46040</v>
      </c>
      <c r="D24" s="9">
        <f t="shared" si="4"/>
        <v>0</v>
      </c>
      <c r="E24" s="8">
        <f t="shared" si="6"/>
        <v>46041</v>
      </c>
      <c r="F24" s="9">
        <f t="shared" si="5"/>
        <v>0</v>
      </c>
      <c r="G24" s="10">
        <f t="shared" si="7"/>
        <v>1</v>
      </c>
      <c r="H24" s="11"/>
      <c r="I24" s="11"/>
      <c r="J24" s="11">
        <f t="shared" ref="J24" si="30">I24-H24</f>
        <v>0</v>
      </c>
      <c r="K24" s="27">
        <f t="shared" ref="K24" si="31">J24/24</f>
        <v>0</v>
      </c>
      <c r="L24" s="28"/>
    </row>
    <row r="25" spans="1:14">
      <c r="A25" s="12">
        <f t="shared" ref="A25:B37" si="32">A24+1</f>
        <v>19</v>
      </c>
      <c r="B25" s="8">
        <f t="shared" si="32"/>
        <v>46041</v>
      </c>
      <c r="C25" s="8">
        <f t="shared" si="2"/>
        <v>46041</v>
      </c>
      <c r="D25" s="9">
        <f t="shared" si="4"/>
        <v>0</v>
      </c>
      <c r="E25" s="8">
        <f t="shared" si="6"/>
        <v>46042</v>
      </c>
      <c r="F25" s="9">
        <f t="shared" si="5"/>
        <v>0</v>
      </c>
      <c r="G25" s="10">
        <f t="shared" si="7"/>
        <v>1</v>
      </c>
      <c r="H25" s="11"/>
      <c r="I25" s="11"/>
      <c r="J25" s="11">
        <f t="shared" ref="J25" si="33">I25-H25</f>
        <v>0</v>
      </c>
      <c r="K25" s="27">
        <f t="shared" ref="K25" si="34">J25/24</f>
        <v>0</v>
      </c>
      <c r="L25" s="28"/>
    </row>
    <row r="26" spans="1:14">
      <c r="A26" s="12">
        <f t="shared" si="32"/>
        <v>20</v>
      </c>
      <c r="B26" s="8">
        <f t="shared" si="32"/>
        <v>46042</v>
      </c>
      <c r="C26" s="8">
        <f t="shared" si="2"/>
        <v>46042</v>
      </c>
      <c r="D26" s="9">
        <f t="shared" si="4"/>
        <v>0</v>
      </c>
      <c r="E26" s="8">
        <f t="shared" si="6"/>
        <v>46043</v>
      </c>
      <c r="F26" s="9">
        <f t="shared" si="5"/>
        <v>0</v>
      </c>
      <c r="G26" s="10">
        <f t="shared" si="7"/>
        <v>1</v>
      </c>
      <c r="H26" s="11"/>
      <c r="I26" s="11"/>
      <c r="J26" s="11">
        <f t="shared" ref="J26" si="35">I26-H26</f>
        <v>0</v>
      </c>
      <c r="K26" s="27">
        <f t="shared" ref="K26" si="36">J26/24</f>
        <v>0</v>
      </c>
      <c r="L26" s="28"/>
    </row>
    <row r="27" spans="1:14">
      <c r="A27" s="12">
        <f t="shared" si="32"/>
        <v>21</v>
      </c>
      <c r="B27" s="8">
        <f t="shared" si="32"/>
        <v>46043</v>
      </c>
      <c r="C27" s="8">
        <f t="shared" si="2"/>
        <v>46043</v>
      </c>
      <c r="D27" s="9">
        <f t="shared" si="4"/>
        <v>0</v>
      </c>
      <c r="E27" s="8">
        <f t="shared" si="6"/>
        <v>46044</v>
      </c>
      <c r="F27" s="9">
        <f t="shared" si="5"/>
        <v>0</v>
      </c>
      <c r="G27" s="10">
        <f t="shared" si="7"/>
        <v>1</v>
      </c>
      <c r="H27" s="11"/>
      <c r="I27" s="11"/>
      <c r="J27" s="11">
        <f t="shared" ref="J27" si="37">I27-H27</f>
        <v>0</v>
      </c>
      <c r="K27" s="27">
        <f t="shared" ref="K27" si="38">J27/24</f>
        <v>0</v>
      </c>
      <c r="L27" s="28"/>
    </row>
    <row r="28" spans="1:14">
      <c r="A28" s="12">
        <f t="shared" si="32"/>
        <v>22</v>
      </c>
      <c r="B28" s="8">
        <f t="shared" si="32"/>
        <v>46044</v>
      </c>
      <c r="C28" s="8">
        <f t="shared" si="2"/>
        <v>46044</v>
      </c>
      <c r="D28" s="9">
        <f t="shared" si="4"/>
        <v>0</v>
      </c>
      <c r="E28" s="8">
        <f t="shared" si="6"/>
        <v>46045</v>
      </c>
      <c r="F28" s="9">
        <f t="shared" si="5"/>
        <v>0</v>
      </c>
      <c r="G28" s="10">
        <f t="shared" si="7"/>
        <v>1</v>
      </c>
      <c r="H28" s="11"/>
      <c r="I28" s="11"/>
      <c r="J28" s="11">
        <f t="shared" ref="J28" si="39">I28-H28</f>
        <v>0</v>
      </c>
      <c r="K28" s="27">
        <f t="shared" ref="K28" si="40">J28/24</f>
        <v>0</v>
      </c>
      <c r="L28" s="28"/>
    </row>
    <row r="29" spans="1:14">
      <c r="A29" s="12">
        <f t="shared" si="32"/>
        <v>23</v>
      </c>
      <c r="B29" s="8">
        <f t="shared" si="32"/>
        <v>46045</v>
      </c>
      <c r="C29" s="8">
        <f t="shared" si="2"/>
        <v>46045</v>
      </c>
      <c r="D29" s="9">
        <f t="shared" si="4"/>
        <v>0</v>
      </c>
      <c r="E29" s="8">
        <f t="shared" si="6"/>
        <v>46046</v>
      </c>
      <c r="F29" s="9">
        <f t="shared" si="5"/>
        <v>0</v>
      </c>
      <c r="G29" s="10">
        <f t="shared" si="7"/>
        <v>1</v>
      </c>
      <c r="H29" s="11"/>
      <c r="I29" s="11"/>
      <c r="J29" s="11">
        <f t="shared" ref="J29" si="41">I29-H29</f>
        <v>0</v>
      </c>
      <c r="K29" s="27">
        <f t="shared" ref="K29" si="42">J29/24</f>
        <v>0</v>
      </c>
      <c r="L29" s="28"/>
    </row>
    <row r="30" spans="1:14">
      <c r="A30" s="12">
        <f t="shared" si="32"/>
        <v>24</v>
      </c>
      <c r="B30" s="8">
        <f t="shared" si="32"/>
        <v>46046</v>
      </c>
      <c r="C30" s="8">
        <f t="shared" si="2"/>
        <v>46046</v>
      </c>
      <c r="D30" s="9">
        <f t="shared" si="4"/>
        <v>0</v>
      </c>
      <c r="E30" s="8">
        <f t="shared" si="6"/>
        <v>46047</v>
      </c>
      <c r="F30" s="9">
        <f t="shared" si="5"/>
        <v>0</v>
      </c>
      <c r="G30" s="10">
        <f t="shared" si="7"/>
        <v>1</v>
      </c>
      <c r="H30" s="11"/>
      <c r="I30" s="11"/>
      <c r="J30" s="11">
        <f t="shared" ref="J30" si="43">I30-H30</f>
        <v>0</v>
      </c>
      <c r="K30" s="27">
        <f t="shared" ref="K30" si="44">J30/24</f>
        <v>0</v>
      </c>
      <c r="L30" s="28"/>
    </row>
    <row r="31" spans="1:14">
      <c r="A31" s="12">
        <f t="shared" si="32"/>
        <v>25</v>
      </c>
      <c r="B31" s="8">
        <f t="shared" si="32"/>
        <v>46047</v>
      </c>
      <c r="C31" s="8">
        <f t="shared" si="2"/>
        <v>46047</v>
      </c>
      <c r="D31" s="9">
        <f t="shared" si="4"/>
        <v>0</v>
      </c>
      <c r="E31" s="8">
        <f t="shared" si="6"/>
        <v>46048</v>
      </c>
      <c r="F31" s="9">
        <f t="shared" si="5"/>
        <v>0</v>
      </c>
      <c r="G31" s="10">
        <f t="shared" si="7"/>
        <v>1</v>
      </c>
      <c r="H31" s="11"/>
      <c r="I31" s="11"/>
      <c r="J31" s="11">
        <f t="shared" ref="J31:J36" si="45">I31-H31</f>
        <v>0</v>
      </c>
      <c r="K31" s="27">
        <f t="shared" ref="K31:K35" si="46">J31/24</f>
        <v>0</v>
      </c>
      <c r="L31" s="28"/>
    </row>
    <row r="32" spans="1:14">
      <c r="A32" s="12">
        <f t="shared" si="32"/>
        <v>26</v>
      </c>
      <c r="B32" s="8">
        <f t="shared" si="32"/>
        <v>46048</v>
      </c>
      <c r="C32" s="8">
        <f t="shared" si="2"/>
        <v>46048</v>
      </c>
      <c r="D32" s="9">
        <f t="shared" si="4"/>
        <v>0</v>
      </c>
      <c r="E32" s="8">
        <f t="shared" si="6"/>
        <v>46049</v>
      </c>
      <c r="F32" s="9">
        <f t="shared" si="5"/>
        <v>0</v>
      </c>
      <c r="G32" s="10">
        <f t="shared" si="7"/>
        <v>1</v>
      </c>
      <c r="H32" s="11"/>
      <c r="I32" s="11"/>
      <c r="J32" s="11">
        <f t="shared" si="45"/>
        <v>0</v>
      </c>
      <c r="K32" s="27">
        <f t="shared" si="46"/>
        <v>0</v>
      </c>
      <c r="L32" s="28"/>
    </row>
    <row r="33" spans="1:12">
      <c r="A33" s="12">
        <f t="shared" si="32"/>
        <v>27</v>
      </c>
      <c r="B33" s="8">
        <f t="shared" si="32"/>
        <v>46049</v>
      </c>
      <c r="C33" s="8">
        <f t="shared" si="2"/>
        <v>46049</v>
      </c>
      <c r="D33" s="9">
        <f t="shared" si="4"/>
        <v>0</v>
      </c>
      <c r="E33" s="8">
        <f t="shared" si="6"/>
        <v>46050</v>
      </c>
      <c r="F33" s="9">
        <f t="shared" si="5"/>
        <v>0</v>
      </c>
      <c r="G33" s="10">
        <f t="shared" si="7"/>
        <v>1</v>
      </c>
      <c r="H33" s="11"/>
      <c r="I33" s="11"/>
      <c r="J33" s="11">
        <f t="shared" si="45"/>
        <v>0</v>
      </c>
      <c r="K33" s="27">
        <f t="shared" si="46"/>
        <v>0</v>
      </c>
      <c r="L33" s="28"/>
    </row>
    <row r="34" spans="1:12">
      <c r="A34" s="12">
        <f t="shared" si="32"/>
        <v>28</v>
      </c>
      <c r="B34" s="8">
        <f t="shared" si="32"/>
        <v>46050</v>
      </c>
      <c r="C34" s="8">
        <f t="shared" si="2"/>
        <v>46050</v>
      </c>
      <c r="D34" s="9">
        <f t="shared" si="4"/>
        <v>0</v>
      </c>
      <c r="E34" s="8">
        <f t="shared" si="6"/>
        <v>46051</v>
      </c>
      <c r="F34" s="9">
        <f t="shared" si="5"/>
        <v>0</v>
      </c>
      <c r="G34" s="10">
        <f t="shared" si="7"/>
        <v>1</v>
      </c>
      <c r="H34" s="11"/>
      <c r="I34" s="11"/>
      <c r="J34" s="11">
        <f t="shared" si="45"/>
        <v>0</v>
      </c>
      <c r="K34" s="27">
        <f t="shared" si="46"/>
        <v>0</v>
      </c>
      <c r="L34" s="28"/>
    </row>
    <row r="35" spans="1:12">
      <c r="A35" s="12">
        <f t="shared" si="32"/>
        <v>29</v>
      </c>
      <c r="B35" s="8">
        <f t="shared" si="32"/>
        <v>46051</v>
      </c>
      <c r="C35" s="8">
        <f t="shared" si="2"/>
        <v>46051</v>
      </c>
      <c r="D35" s="9">
        <f t="shared" si="4"/>
        <v>0</v>
      </c>
      <c r="E35" s="8">
        <f t="shared" si="6"/>
        <v>46052</v>
      </c>
      <c r="F35" s="9">
        <f t="shared" si="5"/>
        <v>0</v>
      </c>
      <c r="G35" s="10">
        <f t="shared" si="7"/>
        <v>1</v>
      </c>
      <c r="H35" s="11"/>
      <c r="I35" s="11"/>
      <c r="J35" s="11">
        <f t="shared" si="45"/>
        <v>0</v>
      </c>
      <c r="K35" s="27">
        <f t="shared" si="46"/>
        <v>0</v>
      </c>
      <c r="L35" s="28"/>
    </row>
    <row r="36" spans="1:12">
      <c r="A36" s="12">
        <f t="shared" si="32"/>
        <v>30</v>
      </c>
      <c r="B36" s="8">
        <f t="shared" si="32"/>
        <v>46052</v>
      </c>
      <c r="C36" s="8">
        <f t="shared" ref="C36" si="47">B36</f>
        <v>46052</v>
      </c>
      <c r="D36" s="9">
        <f t="shared" si="4"/>
        <v>0</v>
      </c>
      <c r="E36" s="8">
        <f t="shared" si="6"/>
        <v>46053</v>
      </c>
      <c r="F36" s="9">
        <f t="shared" si="5"/>
        <v>0</v>
      </c>
      <c r="G36" s="10">
        <f t="shared" si="7"/>
        <v>1</v>
      </c>
      <c r="H36" s="11"/>
      <c r="I36" s="11"/>
      <c r="J36" s="11">
        <f t="shared" si="45"/>
        <v>0</v>
      </c>
      <c r="K36" s="27">
        <f t="shared" ref="K36" si="48">J36/24</f>
        <v>0</v>
      </c>
      <c r="L36" s="28"/>
    </row>
    <row r="37" spans="1:12">
      <c r="A37" s="12">
        <f t="shared" si="32"/>
        <v>31</v>
      </c>
      <c r="B37" s="8">
        <f t="shared" si="32"/>
        <v>46053</v>
      </c>
      <c r="C37" s="8">
        <f t="shared" ref="C37" si="49">B37</f>
        <v>46053</v>
      </c>
      <c r="D37" s="9">
        <f t="shared" si="4"/>
        <v>0</v>
      </c>
      <c r="E37" s="8">
        <f t="shared" si="6"/>
        <v>46054</v>
      </c>
      <c r="F37" s="9">
        <f t="shared" si="5"/>
        <v>0</v>
      </c>
      <c r="G37" s="10">
        <f t="shared" si="7"/>
        <v>1</v>
      </c>
      <c r="H37" s="11"/>
      <c r="I37" s="11"/>
      <c r="J37" s="11">
        <f t="shared" ref="J37" si="50">I37-H37</f>
        <v>0</v>
      </c>
      <c r="K37" s="27">
        <f t="shared" ref="K37" si="5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11" sqref="H1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1.42578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167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0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9">
        <v>0.29166666666666702</v>
      </c>
      <c r="E7" s="8">
        <f t="shared" ref="E7:E10" si="0">C7+1</f>
        <v>46024</v>
      </c>
      <c r="F7" s="9">
        <v>0.29166666666666702</v>
      </c>
      <c r="G7" s="10">
        <f>IFERROR(((E7-C7)+(F7-D7)),"")</f>
        <v>1</v>
      </c>
      <c r="H7" s="11">
        <v>0</v>
      </c>
      <c r="I7" s="11">
        <v>0</v>
      </c>
      <c r="J7" s="11">
        <f t="shared" ref="J7" si="1">I7-H7</f>
        <v>0</v>
      </c>
      <c r="K7" s="27">
        <f t="shared" ref="K7" si="2">J7/24</f>
        <v>0</v>
      </c>
      <c r="L7" s="101" t="s">
        <v>148</v>
      </c>
    </row>
    <row r="8" spans="1:12">
      <c r="A8" s="12">
        <f>A7+1</f>
        <v>2</v>
      </c>
      <c r="B8" s="8">
        <f>B7+1</f>
        <v>46024</v>
      </c>
      <c r="C8" s="8">
        <f t="shared" ref="C8:C35" si="3">B8</f>
        <v>46024</v>
      </c>
      <c r="D8" s="9">
        <v>0.29166666666666702</v>
      </c>
      <c r="E8" s="8">
        <f t="shared" si="0"/>
        <v>46025</v>
      </c>
      <c r="F8" s="9">
        <v>0.29166666666666702</v>
      </c>
      <c r="G8" s="10">
        <f>IFERROR(((E8-C8)+(F8-D8)),"")</f>
        <v>1</v>
      </c>
      <c r="H8" s="11">
        <v>0</v>
      </c>
      <c r="I8" s="11">
        <v>0</v>
      </c>
      <c r="J8" s="11">
        <v>0</v>
      </c>
      <c r="K8" s="27">
        <v>0</v>
      </c>
      <c r="L8" s="28" t="s">
        <v>148</v>
      </c>
    </row>
    <row r="9" spans="1:12">
      <c r="A9" s="12">
        <f t="shared" ref="A9:B24" si="4">A8+1</f>
        <v>3</v>
      </c>
      <c r="B9" s="8">
        <f t="shared" si="4"/>
        <v>46025</v>
      </c>
      <c r="C9" s="8">
        <f t="shared" si="3"/>
        <v>46025</v>
      </c>
      <c r="D9" s="9">
        <v>0.29166666666666702</v>
      </c>
      <c r="E9" s="8">
        <f t="shared" si="0"/>
        <v>46026</v>
      </c>
      <c r="F9" s="9">
        <v>0.29166666666666702</v>
      </c>
      <c r="G9" s="10">
        <f>IFERROR(((E9-C9)+(F9-D9)),"")</f>
        <v>1</v>
      </c>
      <c r="H9" s="11">
        <v>0</v>
      </c>
      <c r="I9" s="11">
        <v>0</v>
      </c>
      <c r="J9" s="11">
        <v>0</v>
      </c>
      <c r="K9" s="27">
        <v>0</v>
      </c>
      <c r="L9" s="28" t="s">
        <v>148</v>
      </c>
    </row>
    <row r="10" spans="1:12">
      <c r="A10" s="12">
        <f t="shared" si="4"/>
        <v>4</v>
      </c>
      <c r="B10" s="8">
        <f t="shared" si="4"/>
        <v>46026</v>
      </c>
      <c r="C10" s="8">
        <f t="shared" si="3"/>
        <v>46026</v>
      </c>
      <c r="D10" s="9">
        <v>0.29166666666666702</v>
      </c>
      <c r="E10" s="8">
        <f t="shared" si="0"/>
        <v>46027</v>
      </c>
      <c r="F10" s="9">
        <v>0.29166666666666702</v>
      </c>
      <c r="G10" s="10">
        <f>IFERROR(((E10-C10)+(F10-D10)),"")</f>
        <v>1</v>
      </c>
      <c r="H10" s="11">
        <v>0</v>
      </c>
      <c r="I10" s="11">
        <v>0</v>
      </c>
      <c r="J10" s="11">
        <v>0</v>
      </c>
      <c r="K10" s="27">
        <v>0</v>
      </c>
      <c r="L10" s="28" t="s">
        <v>148</v>
      </c>
    </row>
    <row r="11" spans="1:12">
      <c r="A11" s="12">
        <f t="shared" si="4"/>
        <v>5</v>
      </c>
      <c r="B11" s="8">
        <f t="shared" si="4"/>
        <v>46027</v>
      </c>
      <c r="C11" s="8">
        <f t="shared" si="3"/>
        <v>46027</v>
      </c>
      <c r="D11" s="9">
        <v>0.29166666666666702</v>
      </c>
      <c r="E11" s="8">
        <f t="shared" ref="E11:E15" si="5">C11+1</f>
        <v>46028</v>
      </c>
      <c r="F11" s="9">
        <v>0.29166666666666702</v>
      </c>
      <c r="G11" s="10">
        <f t="shared" ref="G11:G35" si="6">IFERROR(((E11-C11)+(F11-D11)),"")</f>
        <v>1</v>
      </c>
      <c r="H11" s="11"/>
      <c r="I11" s="11"/>
      <c r="J11" s="11">
        <f t="shared" ref="J11" si="7">I11-H11</f>
        <v>0</v>
      </c>
      <c r="K11" s="27">
        <f t="shared" ref="K11" si="8">J11/24</f>
        <v>0</v>
      </c>
      <c r="L11" s="28"/>
    </row>
    <row r="12" spans="1:12">
      <c r="A12" s="12">
        <f t="shared" si="4"/>
        <v>6</v>
      </c>
      <c r="B12" s="8">
        <f t="shared" si="4"/>
        <v>46028</v>
      </c>
      <c r="C12" s="8">
        <f t="shared" si="3"/>
        <v>46028</v>
      </c>
      <c r="D12" s="9">
        <v>0.29166666666666702</v>
      </c>
      <c r="E12" s="8">
        <f t="shared" si="5"/>
        <v>46029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9">I12-H12</f>
        <v>0</v>
      </c>
      <c r="K12" s="27">
        <f t="shared" ref="K12" si="10">J12/24</f>
        <v>0</v>
      </c>
      <c r="L12" s="28"/>
    </row>
    <row r="13" spans="1:12">
      <c r="A13" s="12">
        <f t="shared" si="4"/>
        <v>7</v>
      </c>
      <c r="B13" s="8">
        <f t="shared" si="4"/>
        <v>46029</v>
      </c>
      <c r="C13" s="8">
        <f t="shared" si="3"/>
        <v>46029</v>
      </c>
      <c r="D13" s="9">
        <v>0.29166666666666702</v>
      </c>
      <c r="E13" s="8">
        <f t="shared" si="5"/>
        <v>46030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11">I13-H13</f>
        <v>0</v>
      </c>
      <c r="K13" s="27">
        <f t="shared" ref="K13" si="12">J13/24</f>
        <v>0</v>
      </c>
      <c r="L13" s="28"/>
    </row>
    <row r="14" spans="1:12">
      <c r="A14" s="12">
        <f t="shared" si="4"/>
        <v>8</v>
      </c>
      <c r="B14" s="8">
        <f t="shared" si="4"/>
        <v>46030</v>
      </c>
      <c r="C14" s="8">
        <f t="shared" si="3"/>
        <v>46030</v>
      </c>
      <c r="D14" s="9">
        <v>0.29166666666666702</v>
      </c>
      <c r="E14" s="8">
        <f t="shared" si="5"/>
        <v>46031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3">I14-H14</f>
        <v>0</v>
      </c>
      <c r="K14" s="27">
        <f t="shared" ref="K14" si="14">J14/24</f>
        <v>0</v>
      </c>
      <c r="L14" s="28"/>
    </row>
    <row r="15" spans="1:12">
      <c r="A15" s="12">
        <f t="shared" si="4"/>
        <v>9</v>
      </c>
      <c r="B15" s="8">
        <f t="shared" si="4"/>
        <v>46031</v>
      </c>
      <c r="C15" s="8">
        <f t="shared" si="3"/>
        <v>46031</v>
      </c>
      <c r="D15" s="9">
        <v>0.29166666666666702</v>
      </c>
      <c r="E15" s="8">
        <f t="shared" si="5"/>
        <v>46032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5">I15-H15</f>
        <v>0</v>
      </c>
      <c r="K15" s="27">
        <f t="shared" ref="K15" si="16">J15/24</f>
        <v>0</v>
      </c>
      <c r="L15" s="28"/>
    </row>
    <row r="16" spans="1:12">
      <c r="A16" s="12">
        <f t="shared" si="4"/>
        <v>10</v>
      </c>
      <c r="B16" s="8">
        <f t="shared" si="4"/>
        <v>46032</v>
      </c>
      <c r="C16" s="8">
        <f t="shared" si="3"/>
        <v>46032</v>
      </c>
      <c r="D16" s="9">
        <v>0.29166666666666702</v>
      </c>
      <c r="E16" s="8">
        <f t="shared" ref="E16" si="17">C16+1</f>
        <v>46033</v>
      </c>
      <c r="F16" s="9">
        <v>0.29166666666666702</v>
      </c>
      <c r="G16" s="10">
        <f t="shared" ref="G16" si="18">IFERROR(((E16-C16)+(F16-D16)),"")</f>
        <v>1</v>
      </c>
      <c r="H16" s="11"/>
      <c r="I16" s="11"/>
      <c r="J16" s="11">
        <f t="shared" ref="J16" si="19">I16-H16</f>
        <v>0</v>
      </c>
      <c r="K16" s="27">
        <f t="shared" ref="K16" si="20">J16/24</f>
        <v>0</v>
      </c>
      <c r="L16" s="28"/>
    </row>
    <row r="17" spans="1:14">
      <c r="A17" s="12">
        <f t="shared" si="4"/>
        <v>11</v>
      </c>
      <c r="B17" s="8">
        <f t="shared" si="4"/>
        <v>46033</v>
      </c>
      <c r="C17" s="8">
        <f t="shared" si="3"/>
        <v>46033</v>
      </c>
      <c r="D17" s="9">
        <v>0.29166666666666702</v>
      </c>
      <c r="E17" s="8">
        <f t="shared" ref="E17" si="21">C17+1</f>
        <v>46034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4"/>
        <v>12</v>
      </c>
      <c r="B18" s="8">
        <f t="shared" si="4"/>
        <v>46034</v>
      </c>
      <c r="C18" s="8">
        <f t="shared" si="3"/>
        <v>46034</v>
      </c>
      <c r="D18" s="9">
        <v>0.29166666666666702</v>
      </c>
      <c r="E18" s="8">
        <f t="shared" ref="E18:E32" si="24">C18+1</f>
        <v>46035</v>
      </c>
      <c r="F18" s="9">
        <v>0.29166666666666702</v>
      </c>
      <c r="G18" s="10">
        <f t="shared" si="6"/>
        <v>1</v>
      </c>
      <c r="H18" s="11"/>
      <c r="I18" s="11"/>
      <c r="J18" s="11">
        <f t="shared" ref="J18:J19" si="25">I18-H18</f>
        <v>0</v>
      </c>
      <c r="K18" s="27">
        <f t="shared" ref="K18:K19" si="26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3"/>
        <v>46035</v>
      </c>
      <c r="D19" s="9">
        <v>0.29166666666666702</v>
      </c>
      <c r="E19" s="8">
        <f t="shared" si="24"/>
        <v>46036</v>
      </c>
      <c r="F19" s="9">
        <v>0.29166666666666702</v>
      </c>
      <c r="G19" s="10">
        <f t="shared" si="6"/>
        <v>1</v>
      </c>
      <c r="H19" s="11"/>
      <c r="I19" s="11"/>
      <c r="J19" s="11">
        <f t="shared" si="25"/>
        <v>0</v>
      </c>
      <c r="K19" s="27">
        <f t="shared" si="26"/>
        <v>0</v>
      </c>
      <c r="L19" s="28"/>
    </row>
    <row r="20" spans="1:14">
      <c r="A20" s="12">
        <f t="shared" si="4"/>
        <v>14</v>
      </c>
      <c r="B20" s="8">
        <f t="shared" si="4"/>
        <v>46036</v>
      </c>
      <c r="C20" s="8">
        <f t="shared" si="3"/>
        <v>46036</v>
      </c>
      <c r="D20" s="9">
        <v>0.29166666666666702</v>
      </c>
      <c r="E20" s="8">
        <f t="shared" ref="E20" si="27">C20+1</f>
        <v>46037</v>
      </c>
      <c r="F20" s="9">
        <v>0.29166666666666702</v>
      </c>
      <c r="G20" s="10">
        <f t="shared" ref="G20" si="28">IFERROR(((E20-C20)+(F20-D20)),"")</f>
        <v>1</v>
      </c>
      <c r="H20" s="11"/>
      <c r="I20" s="11"/>
      <c r="J20" s="11">
        <f t="shared" ref="J20" si="29">I20-H20</f>
        <v>0</v>
      </c>
      <c r="K20" s="27">
        <f t="shared" ref="K20" si="30">J20/24</f>
        <v>0</v>
      </c>
      <c r="L20" s="28"/>
    </row>
    <row r="21" spans="1:14">
      <c r="A21" s="12">
        <f t="shared" si="4"/>
        <v>15</v>
      </c>
      <c r="B21" s="8">
        <f t="shared" si="4"/>
        <v>46037</v>
      </c>
      <c r="C21" s="8">
        <f t="shared" si="3"/>
        <v>46037</v>
      </c>
      <c r="D21" s="9">
        <v>0.29166666666666702</v>
      </c>
      <c r="E21" s="8">
        <f t="shared" si="24"/>
        <v>46038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31">I21-H21</f>
        <v>0</v>
      </c>
      <c r="K21" s="27">
        <f t="shared" ref="K21" si="32">J21/24</f>
        <v>0</v>
      </c>
      <c r="L21" s="28"/>
    </row>
    <row r="22" spans="1:14">
      <c r="A22" s="12">
        <f t="shared" si="4"/>
        <v>16</v>
      </c>
      <c r="B22" s="8">
        <f t="shared" si="4"/>
        <v>46038</v>
      </c>
      <c r="C22" s="8">
        <f t="shared" si="3"/>
        <v>46038</v>
      </c>
      <c r="D22" s="9">
        <v>0.29166666666666702</v>
      </c>
      <c r="E22" s="8">
        <f t="shared" si="24"/>
        <v>46039</v>
      </c>
      <c r="F22" s="9">
        <v>0.29166666666666702</v>
      </c>
      <c r="G22" s="10">
        <f t="shared" si="6"/>
        <v>1</v>
      </c>
      <c r="H22" s="11"/>
      <c r="I22" s="11"/>
      <c r="J22" s="11">
        <f t="shared" ref="J22" si="33">I22-H22</f>
        <v>0</v>
      </c>
      <c r="K22" s="27">
        <f t="shared" ref="K22" si="34">J22/24</f>
        <v>0</v>
      </c>
      <c r="L22" s="28"/>
    </row>
    <row r="23" spans="1:14">
      <c r="A23" s="12">
        <f t="shared" si="4"/>
        <v>17</v>
      </c>
      <c r="B23" s="8">
        <f t="shared" si="4"/>
        <v>46039</v>
      </c>
      <c r="C23" s="8">
        <f t="shared" si="3"/>
        <v>46039</v>
      </c>
      <c r="D23" s="9">
        <v>0.29166666666666702</v>
      </c>
      <c r="E23" s="8">
        <f t="shared" ref="E23" si="35">C23+1</f>
        <v>46040</v>
      </c>
      <c r="F23" s="9">
        <v>0.29166666666666702</v>
      </c>
      <c r="G23" s="10">
        <f t="shared" ref="G23" si="36">IFERROR(((E23-C23)+(F23-D23)),"")</f>
        <v>1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/>
    </row>
    <row r="24" spans="1:14">
      <c r="A24" s="12">
        <f t="shared" si="4"/>
        <v>18</v>
      </c>
      <c r="B24" s="8">
        <f t="shared" si="4"/>
        <v>46040</v>
      </c>
      <c r="C24" s="8">
        <f t="shared" si="3"/>
        <v>46040</v>
      </c>
      <c r="D24" s="9">
        <v>0.29166666666666702</v>
      </c>
      <c r="E24" s="8">
        <f t="shared" si="24"/>
        <v>46041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/>
    </row>
    <row r="25" spans="1:14">
      <c r="A25" s="12">
        <f t="shared" ref="A25:B35" si="41">A24+1</f>
        <v>19</v>
      </c>
      <c r="B25" s="8">
        <f t="shared" si="41"/>
        <v>46041</v>
      </c>
      <c r="C25" s="8">
        <f t="shared" si="3"/>
        <v>46041</v>
      </c>
      <c r="D25" s="9">
        <v>0.29166666666666702</v>
      </c>
      <c r="E25" s="8">
        <f t="shared" si="24"/>
        <v>46042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42">I25-H25</f>
        <v>0</v>
      </c>
      <c r="K25" s="27">
        <f t="shared" ref="K25" si="43">J25/24</f>
        <v>0</v>
      </c>
      <c r="L25" s="28"/>
    </row>
    <row r="26" spans="1:14">
      <c r="A26" s="12">
        <f t="shared" si="41"/>
        <v>20</v>
      </c>
      <c r="B26" s="8">
        <f t="shared" si="41"/>
        <v>46042</v>
      </c>
      <c r="C26" s="8">
        <f t="shared" si="3"/>
        <v>46042</v>
      </c>
      <c r="D26" s="9">
        <v>0.29166666666666702</v>
      </c>
      <c r="E26" s="8">
        <f t="shared" si="24"/>
        <v>46043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44">I26-H26</f>
        <v>0</v>
      </c>
      <c r="K26" s="27">
        <f t="shared" ref="K26" si="45">J26/24</f>
        <v>0</v>
      </c>
      <c r="L26" s="28"/>
    </row>
    <row r="27" spans="1:14">
      <c r="A27" s="12">
        <f t="shared" si="41"/>
        <v>21</v>
      </c>
      <c r="B27" s="8">
        <f t="shared" si="41"/>
        <v>46043</v>
      </c>
      <c r="C27" s="8">
        <f t="shared" si="3"/>
        <v>46043</v>
      </c>
      <c r="D27" s="9">
        <v>0.29166666666666702</v>
      </c>
      <c r="E27" s="8">
        <f t="shared" si="24"/>
        <v>46044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46">I27-H27</f>
        <v>0</v>
      </c>
      <c r="K27" s="27">
        <f t="shared" ref="K27" si="47">J27/24</f>
        <v>0</v>
      </c>
      <c r="L27" s="28"/>
    </row>
    <row r="28" spans="1:14">
      <c r="A28" s="12">
        <f t="shared" si="41"/>
        <v>22</v>
      </c>
      <c r="B28" s="8">
        <f t="shared" si="41"/>
        <v>46044</v>
      </c>
      <c r="C28" s="8">
        <f t="shared" si="3"/>
        <v>46044</v>
      </c>
      <c r="D28" s="9">
        <v>0.29166666666666702</v>
      </c>
      <c r="E28" s="8">
        <f t="shared" ref="E28" si="48">C28+1</f>
        <v>46045</v>
      </c>
      <c r="F28" s="9">
        <v>0.29166666666666702</v>
      </c>
      <c r="G28" s="10">
        <f t="shared" ref="G28" si="49">IFERROR(((E28-C28)+(F28-D28)),"")</f>
        <v>1</v>
      </c>
      <c r="H28" s="11"/>
      <c r="I28" s="11"/>
      <c r="J28" s="11">
        <f t="shared" ref="J28" si="50">I28-H28</f>
        <v>0</v>
      </c>
      <c r="K28" s="27">
        <f t="shared" ref="K28" si="51">J28/24</f>
        <v>0</v>
      </c>
      <c r="L28" s="28"/>
    </row>
    <row r="29" spans="1:14">
      <c r="A29" s="12">
        <f t="shared" si="41"/>
        <v>23</v>
      </c>
      <c r="B29" s="8">
        <f t="shared" si="41"/>
        <v>46045</v>
      </c>
      <c r="C29" s="8">
        <f t="shared" si="3"/>
        <v>46045</v>
      </c>
      <c r="D29" s="9">
        <v>0.29166666666666702</v>
      </c>
      <c r="E29" s="8">
        <f t="shared" si="24"/>
        <v>46046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52">I29-H29</f>
        <v>0</v>
      </c>
      <c r="K29" s="27">
        <f t="shared" ref="K29" si="53">J29/24</f>
        <v>0</v>
      </c>
      <c r="L29" s="28"/>
    </row>
    <row r="30" spans="1:14">
      <c r="A30" s="12">
        <f t="shared" si="41"/>
        <v>24</v>
      </c>
      <c r="B30" s="8">
        <f t="shared" si="41"/>
        <v>46046</v>
      </c>
      <c r="C30" s="8">
        <f t="shared" si="3"/>
        <v>46046</v>
      </c>
      <c r="D30" s="9">
        <v>0.29166666666666702</v>
      </c>
      <c r="E30" s="8">
        <f t="shared" si="24"/>
        <v>46047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54">I30-H30</f>
        <v>0</v>
      </c>
      <c r="K30" s="27">
        <f t="shared" ref="K30" si="55">J30/24</f>
        <v>0</v>
      </c>
      <c r="L30" s="28"/>
    </row>
    <row r="31" spans="1:14">
      <c r="A31" s="12">
        <f t="shared" si="41"/>
        <v>25</v>
      </c>
      <c r="B31" s="8">
        <f t="shared" si="41"/>
        <v>46047</v>
      </c>
      <c r="C31" s="8">
        <f t="shared" si="3"/>
        <v>46047</v>
      </c>
      <c r="D31" s="9">
        <v>0.29166666666666702</v>
      </c>
      <c r="E31" s="8">
        <f t="shared" si="24"/>
        <v>46048</v>
      </c>
      <c r="F31" s="9">
        <v>0.29166666666666702</v>
      </c>
      <c r="G31" s="10">
        <f t="shared" si="6"/>
        <v>1</v>
      </c>
      <c r="H31" s="11"/>
      <c r="I31" s="11"/>
      <c r="J31" s="11">
        <f t="shared" ref="J31:J36" si="56">I31-H31</f>
        <v>0</v>
      </c>
      <c r="K31" s="27">
        <f t="shared" ref="K31:K36" si="57">J31/24</f>
        <v>0</v>
      </c>
      <c r="L31" s="28"/>
    </row>
    <row r="32" spans="1:14">
      <c r="A32" s="12">
        <f t="shared" si="41"/>
        <v>26</v>
      </c>
      <c r="B32" s="8">
        <f t="shared" si="41"/>
        <v>46048</v>
      </c>
      <c r="C32" s="8">
        <f t="shared" si="3"/>
        <v>46048</v>
      </c>
      <c r="D32" s="9">
        <v>0.29166666666666702</v>
      </c>
      <c r="E32" s="8">
        <f t="shared" si="24"/>
        <v>46049</v>
      </c>
      <c r="F32" s="9">
        <v>0.29166666666666702</v>
      </c>
      <c r="G32" s="10">
        <f t="shared" si="6"/>
        <v>1</v>
      </c>
      <c r="H32" s="11"/>
      <c r="I32" s="11"/>
      <c r="J32" s="11">
        <f t="shared" si="56"/>
        <v>0</v>
      </c>
      <c r="K32" s="27">
        <f t="shared" si="57"/>
        <v>0</v>
      </c>
      <c r="L32" s="28"/>
    </row>
    <row r="33" spans="1:12">
      <c r="A33" s="12">
        <f t="shared" si="41"/>
        <v>27</v>
      </c>
      <c r="B33" s="8">
        <f t="shared" si="41"/>
        <v>46049</v>
      </c>
      <c r="C33" s="8">
        <f t="shared" si="3"/>
        <v>46049</v>
      </c>
      <c r="D33" s="9">
        <v>0.29166666666666702</v>
      </c>
      <c r="E33" s="8">
        <f t="shared" ref="E33" si="58">C33+1</f>
        <v>46050</v>
      </c>
      <c r="F33" s="9">
        <v>0.29166666666666702</v>
      </c>
      <c r="G33" s="10">
        <f t="shared" ref="G33" si="59">IFERROR(((E33-C33)+(F33-D33)),"")</f>
        <v>1</v>
      </c>
      <c r="H33" s="11"/>
      <c r="I33" s="11"/>
      <c r="J33" s="11">
        <f t="shared" si="56"/>
        <v>0</v>
      </c>
      <c r="K33" s="27">
        <f t="shared" si="57"/>
        <v>0</v>
      </c>
      <c r="L33" s="28"/>
    </row>
    <row r="34" spans="1:12">
      <c r="A34" s="12">
        <f t="shared" si="41"/>
        <v>28</v>
      </c>
      <c r="B34" s="8">
        <f t="shared" si="41"/>
        <v>46050</v>
      </c>
      <c r="C34" s="8">
        <f t="shared" si="3"/>
        <v>46050</v>
      </c>
      <c r="D34" s="9">
        <v>0.29166666666666702</v>
      </c>
      <c r="E34" s="8">
        <f t="shared" ref="E34" si="60">C34+1</f>
        <v>46051</v>
      </c>
      <c r="F34" s="9">
        <v>0.29166666666666702</v>
      </c>
      <c r="G34" s="10">
        <f t="shared" ref="G34" si="61">IFERROR(((E34-C34)+(F34-D34)),"")</f>
        <v>1</v>
      </c>
      <c r="H34" s="11"/>
      <c r="I34" s="11"/>
      <c r="J34" s="11">
        <f t="shared" si="56"/>
        <v>0</v>
      </c>
      <c r="K34" s="27">
        <f t="shared" si="57"/>
        <v>0</v>
      </c>
      <c r="L34" s="28"/>
    </row>
    <row r="35" spans="1:12">
      <c r="A35" s="12">
        <f t="shared" si="41"/>
        <v>29</v>
      </c>
      <c r="B35" s="8">
        <f t="shared" si="41"/>
        <v>46051</v>
      </c>
      <c r="C35" s="8">
        <f t="shared" si="3"/>
        <v>46051</v>
      </c>
      <c r="D35" s="9">
        <v>0.29166666666666702</v>
      </c>
      <c r="E35" s="8">
        <f t="shared" ref="E35" si="62">C35+1</f>
        <v>46052</v>
      </c>
      <c r="F35" s="9">
        <v>0.29166666666666702</v>
      </c>
      <c r="G35" s="10">
        <f t="shared" si="6"/>
        <v>1</v>
      </c>
      <c r="H35" s="11"/>
      <c r="I35" s="11"/>
      <c r="J35" s="11">
        <f t="shared" si="56"/>
        <v>0</v>
      </c>
      <c r="K35" s="27">
        <f t="shared" si="57"/>
        <v>0</v>
      </c>
      <c r="L35" s="28"/>
    </row>
    <row r="36" spans="1:12">
      <c r="A36" s="12">
        <f t="shared" ref="A36:B37" si="63">A35+1</f>
        <v>30</v>
      </c>
      <c r="B36" s="8">
        <f t="shared" si="63"/>
        <v>46052</v>
      </c>
      <c r="C36" s="8">
        <f t="shared" ref="C36" si="64">B36</f>
        <v>46052</v>
      </c>
      <c r="D36" s="9">
        <v>0.29166666666666702</v>
      </c>
      <c r="E36" s="8">
        <f t="shared" ref="E36" si="65">C36+1</f>
        <v>46053</v>
      </c>
      <c r="F36" s="9">
        <v>0.29166666666666702</v>
      </c>
      <c r="G36" s="10">
        <f t="shared" ref="G36" si="66">IFERROR(((E36-C36)+(F36-D36)),"")</f>
        <v>1</v>
      </c>
      <c r="H36" s="11"/>
      <c r="I36" s="11"/>
      <c r="J36" s="11">
        <f t="shared" si="56"/>
        <v>0</v>
      </c>
      <c r="K36" s="27">
        <f t="shared" si="57"/>
        <v>0</v>
      </c>
      <c r="L36" s="28"/>
    </row>
    <row r="37" spans="1:12">
      <c r="A37" s="12">
        <f t="shared" si="63"/>
        <v>31</v>
      </c>
      <c r="B37" s="8">
        <f t="shared" si="63"/>
        <v>46053</v>
      </c>
      <c r="C37" s="8">
        <f t="shared" ref="C37" si="67">B37</f>
        <v>46053</v>
      </c>
      <c r="D37" s="9">
        <v>0.29166666666666702</v>
      </c>
      <c r="E37" s="8">
        <f t="shared" ref="E37" si="68">C37+1</f>
        <v>46054</v>
      </c>
      <c r="F37" s="9">
        <v>0.29166666666666702</v>
      </c>
      <c r="G37" s="10">
        <f t="shared" ref="G37" si="69">IFERROR(((E37-C37)+(F37-D37)),"")</f>
        <v>1</v>
      </c>
      <c r="H37" s="11"/>
      <c r="I37" s="11"/>
      <c r="J37" s="11">
        <f t="shared" ref="J37" si="70">I37-H37</f>
        <v>0</v>
      </c>
      <c r="K37" s="27">
        <f t="shared" ref="K37" si="71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7" activePane="bottomRight" state="frozen"/>
      <selection pane="topRight"/>
      <selection pane="bottomLeft"/>
      <selection pane="bottomRight" activeCell="J10" sqref="J1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7.1406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168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0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11">
        <v>0</v>
      </c>
      <c r="I7" s="11">
        <v>0</v>
      </c>
      <c r="J7" s="11">
        <f t="shared" ref="J7" si="0">I7-H7</f>
        <v>0</v>
      </c>
      <c r="K7" s="27">
        <f t="shared" ref="K7" si="1">J7/24</f>
        <v>0</v>
      </c>
      <c r="L7" s="101" t="s">
        <v>169</v>
      </c>
    </row>
    <row r="8" spans="1:12">
      <c r="A8" s="12">
        <f>A7+1</f>
        <v>2</v>
      </c>
      <c r="B8" s="8">
        <f>B7+1</f>
        <v>46024</v>
      </c>
      <c r="C8" s="8">
        <f t="shared" ref="C8" si="2">B8</f>
        <v>46024</v>
      </c>
      <c r="D8" s="9">
        <v>0.29166666666666702</v>
      </c>
      <c r="E8" s="8">
        <f t="shared" ref="E8" si="3">C8+1</f>
        <v>46025</v>
      </c>
      <c r="F8" s="9">
        <v>0.29166666666666702</v>
      </c>
      <c r="G8" s="10">
        <f>IFERROR(((E8-C8)+(F8-D8)),"")</f>
        <v>1</v>
      </c>
      <c r="H8" s="11">
        <v>0</v>
      </c>
      <c r="I8" s="11">
        <v>0</v>
      </c>
      <c r="J8" s="11">
        <v>0</v>
      </c>
      <c r="K8" s="27">
        <v>0</v>
      </c>
      <c r="L8" s="28" t="s">
        <v>169</v>
      </c>
    </row>
    <row r="9" spans="1:12">
      <c r="A9" s="12">
        <f t="shared" ref="A9:B19" si="4">A8+1</f>
        <v>3</v>
      </c>
      <c r="B9" s="8">
        <f t="shared" si="4"/>
        <v>46025</v>
      </c>
      <c r="C9" s="8">
        <f t="shared" ref="C9:C36" si="5">B9</f>
        <v>46025</v>
      </c>
      <c r="D9" s="9">
        <v>0.29166666666666702</v>
      </c>
      <c r="E9" s="8">
        <f t="shared" ref="E9:E36" si="6">C9+1</f>
        <v>46026</v>
      </c>
      <c r="F9" s="9">
        <v>0.29166666666666702</v>
      </c>
      <c r="G9" s="10">
        <f t="shared" ref="G9:G36" si="7">IFERROR(((E9-C9)+(F9-D9)),"")</f>
        <v>1</v>
      </c>
      <c r="H9" s="11">
        <v>0</v>
      </c>
      <c r="I9" s="11">
        <v>0</v>
      </c>
      <c r="J9" s="11">
        <v>0</v>
      </c>
      <c r="K9" s="27">
        <v>0</v>
      </c>
      <c r="L9" s="28" t="s">
        <v>169</v>
      </c>
    </row>
    <row r="10" spans="1:12">
      <c r="A10" s="12">
        <f t="shared" si="4"/>
        <v>4</v>
      </c>
      <c r="B10" s="8">
        <f t="shared" si="4"/>
        <v>46026</v>
      </c>
      <c r="C10" s="8">
        <f t="shared" si="5"/>
        <v>46026</v>
      </c>
      <c r="D10" s="9">
        <v>0.29166666666666702</v>
      </c>
      <c r="E10" s="8">
        <f t="shared" si="6"/>
        <v>46027</v>
      </c>
      <c r="F10" s="9">
        <v>0.29166666666666702</v>
      </c>
      <c r="G10" s="10">
        <f t="shared" si="7"/>
        <v>1</v>
      </c>
      <c r="H10" s="11">
        <v>0</v>
      </c>
      <c r="I10" s="11">
        <v>0</v>
      </c>
      <c r="J10" s="11">
        <f t="shared" ref="J10" si="8">I10-H10</f>
        <v>0</v>
      </c>
      <c r="K10" s="27">
        <f t="shared" ref="K10" si="9">J10/24</f>
        <v>0</v>
      </c>
      <c r="L10" s="28" t="s">
        <v>169</v>
      </c>
    </row>
    <row r="11" spans="1:12">
      <c r="A11" s="12">
        <f t="shared" si="4"/>
        <v>5</v>
      </c>
      <c r="B11" s="8">
        <f t="shared" si="4"/>
        <v>46027</v>
      </c>
      <c r="C11" s="8">
        <f t="shared" si="5"/>
        <v>46027</v>
      </c>
      <c r="D11" s="9">
        <v>0.29166666666666702</v>
      </c>
      <c r="E11" s="8">
        <f t="shared" si="6"/>
        <v>46028</v>
      </c>
      <c r="F11" s="9">
        <v>0.29166666666666702</v>
      </c>
      <c r="G11" s="10">
        <f t="shared" si="7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4"/>
        <v>6</v>
      </c>
      <c r="B12" s="8">
        <f t="shared" si="4"/>
        <v>46028</v>
      </c>
      <c r="C12" s="8">
        <f t="shared" si="5"/>
        <v>46028</v>
      </c>
      <c r="D12" s="9">
        <v>0.29166666666666702</v>
      </c>
      <c r="E12" s="8">
        <f t="shared" si="6"/>
        <v>46029</v>
      </c>
      <c r="F12" s="9">
        <v>0.29166666666666702</v>
      </c>
      <c r="G12" s="10">
        <f t="shared" si="7"/>
        <v>1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4"/>
        <v>7</v>
      </c>
      <c r="B13" s="8">
        <f t="shared" si="4"/>
        <v>46029</v>
      </c>
      <c r="C13" s="8">
        <f t="shared" si="5"/>
        <v>46029</v>
      </c>
      <c r="D13" s="9">
        <v>0.29166666666666702</v>
      </c>
      <c r="E13" s="8">
        <f t="shared" si="6"/>
        <v>46030</v>
      </c>
      <c r="F13" s="9">
        <v>0.29166666666666702</v>
      </c>
      <c r="G13" s="10">
        <f t="shared" si="7"/>
        <v>1</v>
      </c>
      <c r="H13" s="11"/>
      <c r="I13" s="11"/>
      <c r="J13" s="11">
        <f t="shared" ref="J13" si="14">I13-H13</f>
        <v>0</v>
      </c>
      <c r="K13" s="27">
        <f t="shared" ref="K13" si="15">J13/24</f>
        <v>0</v>
      </c>
      <c r="L13" s="28"/>
    </row>
    <row r="14" spans="1:12">
      <c r="A14" s="12">
        <f t="shared" si="4"/>
        <v>8</v>
      </c>
      <c r="B14" s="8">
        <f t="shared" si="4"/>
        <v>46030</v>
      </c>
      <c r="C14" s="8">
        <f t="shared" si="5"/>
        <v>46030</v>
      </c>
      <c r="D14" s="9">
        <v>0.29166666666666702</v>
      </c>
      <c r="E14" s="8">
        <f t="shared" si="6"/>
        <v>46031</v>
      </c>
      <c r="F14" s="9">
        <v>0.29166666666666702</v>
      </c>
      <c r="G14" s="10">
        <f t="shared" si="7"/>
        <v>1</v>
      </c>
      <c r="H14" s="11"/>
      <c r="I14" s="11"/>
      <c r="J14" s="11">
        <f t="shared" ref="J14" si="16">I14-H14</f>
        <v>0</v>
      </c>
      <c r="K14" s="27">
        <f t="shared" ref="K14" si="17">J14/24</f>
        <v>0</v>
      </c>
      <c r="L14" s="28"/>
    </row>
    <row r="15" spans="1:12">
      <c r="A15" s="12">
        <f t="shared" si="4"/>
        <v>9</v>
      </c>
      <c r="B15" s="8">
        <f t="shared" si="4"/>
        <v>46031</v>
      </c>
      <c r="C15" s="8">
        <f t="shared" si="5"/>
        <v>46031</v>
      </c>
      <c r="D15" s="9">
        <v>0.29166666666666702</v>
      </c>
      <c r="E15" s="8">
        <f t="shared" si="6"/>
        <v>46032</v>
      </c>
      <c r="F15" s="9">
        <v>0.29166666666666702</v>
      </c>
      <c r="G15" s="10">
        <f t="shared" si="7"/>
        <v>1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4"/>
        <v>10</v>
      </c>
      <c r="B16" s="8">
        <f t="shared" si="4"/>
        <v>46032</v>
      </c>
      <c r="C16" s="8">
        <f t="shared" si="5"/>
        <v>46032</v>
      </c>
      <c r="D16" s="9">
        <v>0.29166666666666702</v>
      </c>
      <c r="E16" s="8">
        <f t="shared" si="6"/>
        <v>46033</v>
      </c>
      <c r="F16" s="9">
        <v>0.29166666666666702</v>
      </c>
      <c r="G16" s="10">
        <f t="shared" si="7"/>
        <v>1</v>
      </c>
      <c r="H16" s="11"/>
      <c r="I16" s="11"/>
      <c r="J16" s="11">
        <f t="shared" ref="J16" si="20">I16-H16</f>
        <v>0</v>
      </c>
      <c r="K16" s="27">
        <f t="shared" ref="K16" si="21">J16/24</f>
        <v>0</v>
      </c>
      <c r="L16" s="28"/>
    </row>
    <row r="17" spans="1:14">
      <c r="A17" s="12">
        <f t="shared" si="4"/>
        <v>11</v>
      </c>
      <c r="B17" s="8">
        <f t="shared" si="4"/>
        <v>46033</v>
      </c>
      <c r="C17" s="8">
        <f t="shared" si="5"/>
        <v>46033</v>
      </c>
      <c r="D17" s="9">
        <v>0.29166666666666702</v>
      </c>
      <c r="E17" s="8">
        <f t="shared" si="6"/>
        <v>46034</v>
      </c>
      <c r="F17" s="9">
        <v>0.29166666666666702</v>
      </c>
      <c r="G17" s="10">
        <f t="shared" si="7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4"/>
        <v>12</v>
      </c>
      <c r="B18" s="8">
        <f t="shared" si="4"/>
        <v>46034</v>
      </c>
      <c r="C18" s="8">
        <f t="shared" si="5"/>
        <v>46034</v>
      </c>
      <c r="D18" s="9">
        <v>0.29166666666666702</v>
      </c>
      <c r="E18" s="8">
        <f t="shared" si="6"/>
        <v>46035</v>
      </c>
      <c r="F18" s="9">
        <v>0.29166666666666702</v>
      </c>
      <c r="G18" s="10">
        <f t="shared" si="7"/>
        <v>1</v>
      </c>
      <c r="H18" s="11"/>
      <c r="I18" s="11"/>
      <c r="J18" s="11">
        <f t="shared" ref="J18" si="24">I18-H18</f>
        <v>0</v>
      </c>
      <c r="K18" s="27">
        <f t="shared" ref="K18" si="25">J18/24</f>
        <v>0</v>
      </c>
      <c r="L18" s="28"/>
      <c r="N18" s="29"/>
    </row>
    <row r="19" spans="1:14">
      <c r="A19" s="12">
        <f t="shared" si="4"/>
        <v>13</v>
      </c>
      <c r="B19" s="8">
        <f t="shared" ref="B19" si="26">B18+1</f>
        <v>46035</v>
      </c>
      <c r="C19" s="8">
        <f t="shared" si="5"/>
        <v>46035</v>
      </c>
      <c r="D19" s="9">
        <v>0.29166666666666702</v>
      </c>
      <c r="E19" s="8">
        <f t="shared" si="6"/>
        <v>46036</v>
      </c>
      <c r="F19" s="9">
        <v>0.29166666666666702</v>
      </c>
      <c r="G19" s="10">
        <f t="shared" si="7"/>
        <v>1</v>
      </c>
      <c r="H19" s="11"/>
      <c r="I19" s="11"/>
      <c r="J19" s="11">
        <f t="shared" ref="J19" si="27">I19-H19</f>
        <v>0</v>
      </c>
      <c r="K19" s="27">
        <f t="shared" ref="K19" si="28">J19/24</f>
        <v>0</v>
      </c>
      <c r="L19" s="28"/>
    </row>
    <row r="20" spans="1:14">
      <c r="A20" s="12">
        <f t="shared" ref="A20:B20" si="29">A19+1</f>
        <v>14</v>
      </c>
      <c r="B20" s="8">
        <f t="shared" si="29"/>
        <v>46036</v>
      </c>
      <c r="C20" s="8">
        <f t="shared" si="5"/>
        <v>46036</v>
      </c>
      <c r="D20" s="9">
        <v>0.29166666666666702</v>
      </c>
      <c r="E20" s="8">
        <f t="shared" si="6"/>
        <v>46037</v>
      </c>
      <c r="F20" s="9">
        <v>0.29166666666666702</v>
      </c>
      <c r="G20" s="10">
        <f t="shared" si="7"/>
        <v>1</v>
      </c>
      <c r="H20" s="11"/>
      <c r="I20" s="11"/>
      <c r="J20" s="11">
        <f t="shared" ref="J20" si="30">I20-H20</f>
        <v>0</v>
      </c>
      <c r="K20" s="27">
        <f t="shared" ref="K20" si="31">J20/24</f>
        <v>0</v>
      </c>
      <c r="L20" s="28"/>
    </row>
    <row r="21" spans="1:14">
      <c r="A21" s="12">
        <f t="shared" ref="A21:B21" si="32">A20+1</f>
        <v>15</v>
      </c>
      <c r="B21" s="8">
        <f t="shared" si="32"/>
        <v>46037</v>
      </c>
      <c r="C21" s="8">
        <f t="shared" si="5"/>
        <v>46037</v>
      </c>
      <c r="D21" s="9">
        <v>0.29166666666666702</v>
      </c>
      <c r="E21" s="8">
        <f t="shared" si="6"/>
        <v>46038</v>
      </c>
      <c r="F21" s="9">
        <v>0.29166666666666702</v>
      </c>
      <c r="G21" s="10">
        <f t="shared" si="7"/>
        <v>1</v>
      </c>
      <c r="H21" s="11"/>
      <c r="I21" s="11"/>
      <c r="J21" s="11">
        <f t="shared" ref="J21" si="33">I21-H21</f>
        <v>0</v>
      </c>
      <c r="K21" s="27">
        <f t="shared" ref="K21" si="34">J21/24</f>
        <v>0</v>
      </c>
      <c r="L21" s="28"/>
    </row>
    <row r="22" spans="1:14">
      <c r="A22" s="12">
        <f t="shared" ref="A22:B22" si="35">A21+1</f>
        <v>16</v>
      </c>
      <c r="B22" s="8">
        <f t="shared" si="35"/>
        <v>46038</v>
      </c>
      <c r="C22" s="8">
        <f t="shared" si="5"/>
        <v>46038</v>
      </c>
      <c r="D22" s="9">
        <v>0.29166666666666702</v>
      </c>
      <c r="E22" s="8">
        <f t="shared" si="6"/>
        <v>46039</v>
      </c>
      <c r="F22" s="9">
        <v>0.29166666666666702</v>
      </c>
      <c r="G22" s="10">
        <f t="shared" si="7"/>
        <v>1</v>
      </c>
      <c r="H22" s="11"/>
      <c r="I22" s="11"/>
      <c r="J22" s="11">
        <f t="shared" ref="J22" si="36">I22-H22</f>
        <v>0</v>
      </c>
      <c r="K22" s="27">
        <f t="shared" ref="K22" si="37">J22/24</f>
        <v>0</v>
      </c>
      <c r="L22" s="28"/>
    </row>
    <row r="23" spans="1:14">
      <c r="A23" s="12">
        <f t="shared" ref="A23:B23" si="38">A22+1</f>
        <v>17</v>
      </c>
      <c r="B23" s="8">
        <f t="shared" si="38"/>
        <v>46039</v>
      </c>
      <c r="C23" s="8">
        <f t="shared" si="5"/>
        <v>46039</v>
      </c>
      <c r="D23" s="9">
        <v>0.29166666666666702</v>
      </c>
      <c r="E23" s="8">
        <f t="shared" si="6"/>
        <v>46040</v>
      </c>
      <c r="F23" s="9">
        <v>0.29166666666666702</v>
      </c>
      <c r="G23" s="10">
        <f t="shared" si="7"/>
        <v>1</v>
      </c>
      <c r="H23" s="11"/>
      <c r="I23" s="11"/>
      <c r="J23" s="11">
        <f t="shared" ref="J23" si="39">I23-H23</f>
        <v>0</v>
      </c>
      <c r="K23" s="27">
        <f t="shared" ref="K23" si="40">J23/24</f>
        <v>0</v>
      </c>
      <c r="L23" s="28"/>
    </row>
    <row r="24" spans="1:14">
      <c r="A24" s="12">
        <f t="shared" ref="A24:B24" si="41">A23+1</f>
        <v>18</v>
      </c>
      <c r="B24" s="8">
        <f t="shared" si="41"/>
        <v>46040</v>
      </c>
      <c r="C24" s="8">
        <f t="shared" si="5"/>
        <v>46040</v>
      </c>
      <c r="D24" s="9">
        <v>0.29166666666666702</v>
      </c>
      <c r="E24" s="8">
        <f t="shared" si="6"/>
        <v>46041</v>
      </c>
      <c r="F24" s="9">
        <v>0.29166666666666702</v>
      </c>
      <c r="G24" s="10">
        <f t="shared" si="7"/>
        <v>1</v>
      </c>
      <c r="H24" s="11"/>
      <c r="I24" s="11"/>
      <c r="J24" s="11">
        <f t="shared" ref="J24" si="42">I24-H24</f>
        <v>0</v>
      </c>
      <c r="K24" s="27">
        <f t="shared" ref="K24" si="43">J24/24</f>
        <v>0</v>
      </c>
      <c r="L24" s="28"/>
    </row>
    <row r="25" spans="1:14">
      <c r="A25" s="12">
        <f t="shared" ref="A25:B25" si="44">A24+1</f>
        <v>19</v>
      </c>
      <c r="B25" s="8">
        <f t="shared" si="44"/>
        <v>46041</v>
      </c>
      <c r="C25" s="8">
        <f t="shared" si="5"/>
        <v>46041</v>
      </c>
      <c r="D25" s="9">
        <v>0.29166666666666702</v>
      </c>
      <c r="E25" s="8">
        <f t="shared" si="6"/>
        <v>46042</v>
      </c>
      <c r="F25" s="9">
        <v>0.29166666666666702</v>
      </c>
      <c r="G25" s="10">
        <f t="shared" si="7"/>
        <v>1</v>
      </c>
      <c r="H25" s="11"/>
      <c r="I25" s="11"/>
      <c r="J25" s="11">
        <f t="shared" ref="J25" si="45">I25-H25</f>
        <v>0</v>
      </c>
      <c r="K25" s="27">
        <f t="shared" ref="K25" si="46">J25/24</f>
        <v>0</v>
      </c>
      <c r="L25" s="28"/>
    </row>
    <row r="26" spans="1:14">
      <c r="A26" s="12">
        <f t="shared" ref="A26:B26" si="47">A25+1</f>
        <v>20</v>
      </c>
      <c r="B26" s="8">
        <f t="shared" si="47"/>
        <v>46042</v>
      </c>
      <c r="C26" s="8">
        <f t="shared" si="5"/>
        <v>46042</v>
      </c>
      <c r="D26" s="9">
        <v>0.29166666666666702</v>
      </c>
      <c r="E26" s="8">
        <f t="shared" si="6"/>
        <v>46043</v>
      </c>
      <c r="F26" s="9">
        <v>0.29166666666666702</v>
      </c>
      <c r="G26" s="10">
        <f t="shared" si="7"/>
        <v>1</v>
      </c>
      <c r="H26" s="11"/>
      <c r="I26" s="11"/>
      <c r="J26" s="11">
        <f t="shared" ref="J26" si="48">I26-H26</f>
        <v>0</v>
      </c>
      <c r="K26" s="27">
        <f t="shared" ref="K26" si="49">J26/24</f>
        <v>0</v>
      </c>
      <c r="L26" s="28"/>
    </row>
    <row r="27" spans="1:14">
      <c r="A27" s="12">
        <f t="shared" ref="A27:B27" si="50">A26+1</f>
        <v>21</v>
      </c>
      <c r="B27" s="8">
        <f t="shared" si="50"/>
        <v>46043</v>
      </c>
      <c r="C27" s="8">
        <f t="shared" si="5"/>
        <v>46043</v>
      </c>
      <c r="D27" s="9">
        <v>0.29166666666666702</v>
      </c>
      <c r="E27" s="8">
        <f t="shared" si="6"/>
        <v>46044</v>
      </c>
      <c r="F27" s="9">
        <v>0.29166666666666702</v>
      </c>
      <c r="G27" s="10">
        <f t="shared" si="7"/>
        <v>1</v>
      </c>
      <c r="H27" s="11"/>
      <c r="I27" s="11"/>
      <c r="J27" s="11">
        <f t="shared" ref="J27" si="51">I27-H27</f>
        <v>0</v>
      </c>
      <c r="K27" s="27">
        <f t="shared" ref="K27" si="52">J27/24</f>
        <v>0</v>
      </c>
      <c r="L27" s="28"/>
    </row>
    <row r="28" spans="1:14">
      <c r="A28" s="12">
        <f t="shared" ref="A28:B28" si="53">A27+1</f>
        <v>22</v>
      </c>
      <c r="B28" s="8">
        <f t="shared" si="53"/>
        <v>46044</v>
      </c>
      <c r="C28" s="8">
        <f t="shared" si="5"/>
        <v>46044</v>
      </c>
      <c r="D28" s="9">
        <v>0.29166666666666702</v>
      </c>
      <c r="E28" s="8">
        <f t="shared" si="6"/>
        <v>46045</v>
      </c>
      <c r="F28" s="9">
        <v>0.29166666666666702</v>
      </c>
      <c r="G28" s="10">
        <f t="shared" si="7"/>
        <v>1</v>
      </c>
      <c r="H28" s="11"/>
      <c r="I28" s="11"/>
      <c r="J28" s="11">
        <f t="shared" ref="J28" si="54">I28-H28</f>
        <v>0</v>
      </c>
      <c r="K28" s="27">
        <f t="shared" ref="K28" si="55">J28/24</f>
        <v>0</v>
      </c>
      <c r="L28" s="28"/>
    </row>
    <row r="29" spans="1:14">
      <c r="A29" s="12">
        <f t="shared" ref="A29:B29" si="56">A28+1</f>
        <v>23</v>
      </c>
      <c r="B29" s="8">
        <f t="shared" si="56"/>
        <v>46045</v>
      </c>
      <c r="C29" s="8">
        <f t="shared" si="5"/>
        <v>46045</v>
      </c>
      <c r="D29" s="9">
        <v>0.29166666666666702</v>
      </c>
      <c r="E29" s="8">
        <f t="shared" si="6"/>
        <v>46046</v>
      </c>
      <c r="F29" s="9">
        <v>0.29166666666666702</v>
      </c>
      <c r="G29" s="10">
        <f t="shared" si="7"/>
        <v>1</v>
      </c>
      <c r="H29" s="11"/>
      <c r="I29" s="11"/>
      <c r="J29" s="11">
        <f t="shared" ref="J29" si="57">I29-H29</f>
        <v>0</v>
      </c>
      <c r="K29" s="27">
        <f t="shared" ref="K29" si="58">J29/24</f>
        <v>0</v>
      </c>
      <c r="L29" s="28"/>
    </row>
    <row r="30" spans="1:14">
      <c r="A30" s="12">
        <f t="shared" ref="A30:B30" si="59">A29+1</f>
        <v>24</v>
      </c>
      <c r="B30" s="8">
        <f t="shared" si="59"/>
        <v>46046</v>
      </c>
      <c r="C30" s="8">
        <f t="shared" si="5"/>
        <v>46046</v>
      </c>
      <c r="D30" s="9">
        <v>0.29166666666666702</v>
      </c>
      <c r="E30" s="8">
        <f t="shared" si="6"/>
        <v>46047</v>
      </c>
      <c r="F30" s="9">
        <v>0.29166666666666702</v>
      </c>
      <c r="G30" s="10">
        <f t="shared" si="7"/>
        <v>1</v>
      </c>
      <c r="H30" s="11"/>
      <c r="I30" s="11"/>
      <c r="J30" s="11">
        <f t="shared" ref="J30" si="60">I30-H30</f>
        <v>0</v>
      </c>
      <c r="K30" s="27">
        <f t="shared" ref="K30" si="61">J30/24</f>
        <v>0</v>
      </c>
      <c r="L30" s="28"/>
    </row>
    <row r="31" spans="1:14">
      <c r="A31" s="12">
        <f t="shared" ref="A31:B31" si="62">A30+1</f>
        <v>25</v>
      </c>
      <c r="B31" s="8">
        <f t="shared" si="62"/>
        <v>46047</v>
      </c>
      <c r="C31" s="8">
        <f t="shared" si="5"/>
        <v>46047</v>
      </c>
      <c r="D31" s="9">
        <v>0.29166666666666702</v>
      </c>
      <c r="E31" s="8">
        <f t="shared" si="6"/>
        <v>46048</v>
      </c>
      <c r="F31" s="9">
        <v>0.29166666666666702</v>
      </c>
      <c r="G31" s="10">
        <f t="shared" si="7"/>
        <v>1</v>
      </c>
      <c r="H31" s="11"/>
      <c r="I31" s="11"/>
      <c r="J31" s="11">
        <f t="shared" ref="J31" si="63">I31-H31</f>
        <v>0</v>
      </c>
      <c r="K31" s="27">
        <f t="shared" ref="K31" si="64">J31/24</f>
        <v>0</v>
      </c>
      <c r="L31" s="28"/>
    </row>
    <row r="32" spans="1:14">
      <c r="A32" s="12">
        <f t="shared" ref="A32:B32" si="65">A31+1</f>
        <v>26</v>
      </c>
      <c r="B32" s="8">
        <f t="shared" si="65"/>
        <v>46048</v>
      </c>
      <c r="C32" s="8">
        <f t="shared" si="5"/>
        <v>46048</v>
      </c>
      <c r="D32" s="9">
        <v>0.29166666666666702</v>
      </c>
      <c r="E32" s="8">
        <f t="shared" si="6"/>
        <v>46049</v>
      </c>
      <c r="F32" s="9">
        <v>0.29166666666666702</v>
      </c>
      <c r="G32" s="10">
        <f t="shared" si="7"/>
        <v>1</v>
      </c>
      <c r="H32" s="11"/>
      <c r="I32" s="11"/>
      <c r="J32" s="11">
        <f t="shared" ref="J32:J33" si="66">I32-H32</f>
        <v>0</v>
      </c>
      <c r="K32" s="27">
        <f t="shared" ref="K32:K33" si="67">J32/24</f>
        <v>0</v>
      </c>
      <c r="L32" s="28"/>
    </row>
    <row r="33" spans="1:12">
      <c r="A33" s="12">
        <f t="shared" ref="A33:B33" si="68">A32+1</f>
        <v>27</v>
      </c>
      <c r="B33" s="8">
        <f t="shared" si="68"/>
        <v>46049</v>
      </c>
      <c r="C33" s="8">
        <f t="shared" si="5"/>
        <v>46049</v>
      </c>
      <c r="D33" s="9">
        <v>0.29166666666666702</v>
      </c>
      <c r="E33" s="8">
        <f t="shared" si="6"/>
        <v>46050</v>
      </c>
      <c r="F33" s="9">
        <v>0.29166666666666702</v>
      </c>
      <c r="G33" s="10">
        <f t="shared" si="7"/>
        <v>1</v>
      </c>
      <c r="H33" s="11"/>
      <c r="I33" s="11"/>
      <c r="J33" s="11">
        <f t="shared" si="66"/>
        <v>0</v>
      </c>
      <c r="K33" s="27">
        <f t="shared" si="67"/>
        <v>0</v>
      </c>
      <c r="L33" s="28"/>
    </row>
    <row r="34" spans="1:12">
      <c r="A34" s="12">
        <f t="shared" ref="A34:B34" si="69">A33+1</f>
        <v>28</v>
      </c>
      <c r="B34" s="8">
        <f t="shared" si="69"/>
        <v>46050</v>
      </c>
      <c r="C34" s="8">
        <f t="shared" si="5"/>
        <v>46050</v>
      </c>
      <c r="D34" s="9">
        <v>0.29166666666666702</v>
      </c>
      <c r="E34" s="8">
        <f t="shared" si="6"/>
        <v>46051</v>
      </c>
      <c r="F34" s="9">
        <v>0.29166666666666702</v>
      </c>
      <c r="G34" s="10">
        <f t="shared" si="7"/>
        <v>1</v>
      </c>
      <c r="H34" s="11"/>
      <c r="I34" s="11"/>
      <c r="J34" s="11">
        <f t="shared" ref="J34" si="70">I34-H34</f>
        <v>0</v>
      </c>
      <c r="K34" s="27">
        <f t="shared" ref="K34" si="71">J34/24</f>
        <v>0</v>
      </c>
      <c r="L34" s="28"/>
    </row>
    <row r="35" spans="1:12">
      <c r="A35" s="12">
        <f t="shared" ref="A35:B35" si="72">A34+1</f>
        <v>29</v>
      </c>
      <c r="B35" s="8">
        <f t="shared" si="72"/>
        <v>46051</v>
      </c>
      <c r="C35" s="8">
        <f t="shared" si="5"/>
        <v>46051</v>
      </c>
      <c r="D35" s="9">
        <v>0.29166666666666702</v>
      </c>
      <c r="E35" s="8">
        <f t="shared" si="6"/>
        <v>46052</v>
      </c>
      <c r="F35" s="9">
        <v>0.29166666666666702</v>
      </c>
      <c r="G35" s="10">
        <f t="shared" si="7"/>
        <v>1</v>
      </c>
      <c r="H35" s="11"/>
      <c r="I35" s="11"/>
      <c r="J35" s="11">
        <f t="shared" ref="J35" si="73">I35-H35</f>
        <v>0</v>
      </c>
      <c r="K35" s="27">
        <f t="shared" ref="K35" si="74">J35/24</f>
        <v>0</v>
      </c>
      <c r="L35" s="28"/>
    </row>
    <row r="36" spans="1:12">
      <c r="A36" s="12">
        <f t="shared" ref="A36:B37" si="75">A35+1</f>
        <v>30</v>
      </c>
      <c r="B36" s="8">
        <f t="shared" si="75"/>
        <v>46052</v>
      </c>
      <c r="C36" s="8">
        <f t="shared" si="5"/>
        <v>46052</v>
      </c>
      <c r="D36" s="9">
        <v>0.29166666666666702</v>
      </c>
      <c r="E36" s="8">
        <f t="shared" si="6"/>
        <v>46053</v>
      </c>
      <c r="F36" s="9">
        <v>0.29166666666666702</v>
      </c>
      <c r="G36" s="10">
        <f t="shared" si="7"/>
        <v>1</v>
      </c>
      <c r="H36" s="11"/>
      <c r="I36" s="11"/>
      <c r="J36" s="11">
        <f t="shared" ref="J36" si="76">I36-H36</f>
        <v>0</v>
      </c>
      <c r="K36" s="27">
        <f t="shared" ref="K36" si="77">J36/24</f>
        <v>0</v>
      </c>
      <c r="L36" s="28"/>
    </row>
    <row r="37" spans="1:12">
      <c r="A37" s="12">
        <f t="shared" si="75"/>
        <v>31</v>
      </c>
      <c r="B37" s="8">
        <f t="shared" si="75"/>
        <v>46053</v>
      </c>
      <c r="C37" s="8">
        <f t="shared" ref="C37" si="78">B37</f>
        <v>46053</v>
      </c>
      <c r="D37" s="9">
        <v>0.29166666666666702</v>
      </c>
      <c r="E37" s="8">
        <f t="shared" ref="E37" si="79">C37+1</f>
        <v>46054</v>
      </c>
      <c r="F37" s="9">
        <v>0.29166666666666702</v>
      </c>
      <c r="G37" s="10">
        <f t="shared" ref="G37" si="80">IFERROR(((E37-C37)+(F37-D37)),"")</f>
        <v>1</v>
      </c>
      <c r="H37" s="11"/>
      <c r="I37" s="11"/>
      <c r="J37" s="11">
        <f t="shared" ref="J37" si="81">I37-H37</f>
        <v>0</v>
      </c>
      <c r="K37" s="27">
        <f t="shared" ref="K37" si="8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61"/>
    </row>
    <row r="39" spans="1:12">
      <c r="A39" s="278"/>
      <c r="B39" s="115"/>
      <c r="C39" s="115"/>
      <c r="D39" s="279"/>
      <c r="E39" s="115"/>
      <c r="F39" s="279"/>
      <c r="G39" s="163"/>
      <c r="H39" s="165"/>
      <c r="I39" s="165"/>
      <c r="J39" s="165"/>
      <c r="K39" s="164"/>
      <c r="L39" s="26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31</v>
      </c>
      <c r="H40" s="20"/>
      <c r="I40" s="20"/>
      <c r="J40" s="32">
        <f>SUM(J7:J37)</f>
        <v>0</v>
      </c>
      <c r="K40" s="32">
        <f>AVERAGE(K7:K37)</f>
        <v>0</v>
      </c>
      <c r="L40" s="33"/>
    </row>
    <row r="41" spans="1:12">
      <c r="A41" s="21" t="s">
        <v>120</v>
      </c>
      <c r="B41" s="22"/>
      <c r="C41" s="22"/>
      <c r="D41" s="22"/>
      <c r="E41" s="22"/>
      <c r="F41" s="22"/>
      <c r="G41" s="23">
        <f>G40/SUMPRODUCT((G7:G37&gt;0)*1)</f>
        <v>1</v>
      </c>
      <c r="H41" s="24"/>
      <c r="I41" s="24"/>
      <c r="J41" s="24"/>
      <c r="K41" s="24" t="e">
        <f>K40/SUMPRODUCT((K7:K37&gt;0)*1)</f>
        <v>#DIV/0!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pane xSplit="2" ySplit="6" topLeftCell="C7" activePane="bottomRight" state="frozen"/>
      <selection pane="topRight"/>
      <selection pane="bottomLeft"/>
      <selection pane="bottomRight" activeCell="A8" sqref="A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140625" style="1" customWidth="1"/>
    <col min="5" max="5" width="10.7109375" style="1" customWidth="1"/>
    <col min="6" max="6" width="10.7109375" style="199" customWidth="1"/>
    <col min="7" max="12" width="9.140625" style="199"/>
    <col min="13" max="13" width="20.5703125" style="224" customWidth="1"/>
    <col min="14" max="14" width="23" style="1" customWidth="1"/>
    <col min="15" max="16384" width="9.140625" style="1"/>
  </cols>
  <sheetData>
    <row r="1" spans="1:23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  <c r="M1" s="61"/>
    </row>
    <row r="2" spans="1:23">
      <c r="B2" s="2"/>
      <c r="C2" s="3" t="s">
        <v>170</v>
      </c>
      <c r="D2" s="2"/>
      <c r="E2" s="2"/>
      <c r="F2" s="2"/>
      <c r="G2" s="2"/>
      <c r="H2" s="2"/>
      <c r="I2" s="26"/>
      <c r="J2" s="2"/>
      <c r="K2" s="2"/>
      <c r="L2" s="2"/>
      <c r="M2" s="62" t="s">
        <v>137</v>
      </c>
    </row>
    <row r="3" spans="1:23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  <c r="M3" s="61"/>
    </row>
    <row r="4" spans="1:23">
      <c r="B4" s="4"/>
      <c r="C4" s="4">
        <f>SCI!C4</f>
        <v>46023</v>
      </c>
      <c r="D4" s="44"/>
      <c r="E4" s="179"/>
      <c r="F4" s="179"/>
      <c r="G4" s="2"/>
      <c r="H4" s="2"/>
      <c r="I4" s="2"/>
      <c r="J4" s="2"/>
      <c r="K4" s="2"/>
      <c r="L4" s="2"/>
      <c r="M4" s="61" t="s">
        <v>138</v>
      </c>
    </row>
    <row r="5" spans="1:23" ht="15.75" customHeight="1">
      <c r="A5" s="840" t="s">
        <v>114</v>
      </c>
      <c r="B5" s="839" t="s">
        <v>115</v>
      </c>
      <c r="C5" s="839" t="s">
        <v>171</v>
      </c>
      <c r="D5" s="839" t="s">
        <v>172</v>
      </c>
      <c r="E5" s="839" t="s">
        <v>173</v>
      </c>
      <c r="F5" s="839" t="s">
        <v>174</v>
      </c>
      <c r="G5" s="846" t="s">
        <v>175</v>
      </c>
      <c r="H5" s="847"/>
      <c r="I5" s="847"/>
      <c r="J5" s="847"/>
      <c r="K5" s="847"/>
      <c r="L5" s="847"/>
      <c r="M5" s="851" t="s">
        <v>143</v>
      </c>
      <c r="N5" s="837" t="s">
        <v>176</v>
      </c>
    </row>
    <row r="6" spans="1:23" ht="15.75" customHeight="1">
      <c r="A6" s="850"/>
      <c r="B6" s="849"/>
      <c r="C6" s="849"/>
      <c r="D6" s="849"/>
      <c r="E6" s="849"/>
      <c r="F6" s="849"/>
      <c r="G6" s="855" t="s">
        <v>139</v>
      </c>
      <c r="H6" s="856"/>
      <c r="I6" s="855" t="s">
        <v>140</v>
      </c>
      <c r="J6" s="857"/>
      <c r="K6" s="855" t="s">
        <v>177</v>
      </c>
      <c r="L6" s="857"/>
      <c r="M6" s="852"/>
      <c r="N6" s="854"/>
    </row>
    <row r="7" spans="1:23" ht="33.75" customHeight="1">
      <c r="A7" s="841"/>
      <c r="B7" s="842"/>
      <c r="C7" s="842"/>
      <c r="D7" s="842"/>
      <c r="E7" s="842"/>
      <c r="F7" s="842"/>
      <c r="G7" s="5" t="s">
        <v>115</v>
      </c>
      <c r="H7" s="5" t="s">
        <v>146</v>
      </c>
      <c r="I7" s="5" t="s">
        <v>115</v>
      </c>
      <c r="J7" s="5" t="s">
        <v>146</v>
      </c>
      <c r="K7" s="5" t="s">
        <v>139</v>
      </c>
      <c r="L7" s="5" t="s">
        <v>140</v>
      </c>
      <c r="M7" s="853"/>
      <c r="N7" s="838"/>
    </row>
    <row r="8" spans="1:23">
      <c r="A8" s="47"/>
      <c r="B8" s="48"/>
      <c r="C8" s="185"/>
      <c r="D8" s="183"/>
      <c r="E8" s="8"/>
      <c r="F8" s="239"/>
      <c r="G8" s="242"/>
      <c r="H8" s="293"/>
      <c r="I8" s="242"/>
      <c r="J8" s="293"/>
      <c r="K8" s="294"/>
      <c r="L8" s="294"/>
      <c r="M8" s="295"/>
      <c r="N8" s="296"/>
      <c r="O8" s="42"/>
      <c r="W8" s="299">
        <v>2908.62</v>
      </c>
    </row>
    <row r="9" spans="1:23">
      <c r="A9" s="47">
        <v>1</v>
      </c>
      <c r="B9" s="48">
        <f t="shared" ref="B9:B11" si="0">I9</f>
        <v>0</v>
      </c>
      <c r="C9" s="185"/>
      <c r="D9" s="183"/>
      <c r="E9" s="8"/>
      <c r="F9" s="239"/>
      <c r="G9" s="242"/>
      <c r="H9" s="293"/>
      <c r="I9" s="242"/>
      <c r="J9" s="293"/>
      <c r="K9" s="294"/>
      <c r="L9" s="294"/>
      <c r="M9" s="295"/>
      <c r="N9" s="296"/>
      <c r="O9" s="42"/>
      <c r="W9" s="299">
        <v>2769.23</v>
      </c>
    </row>
    <row r="10" spans="1:23">
      <c r="A10" s="47">
        <f t="shared" ref="A10:A11" si="1">A9+1</f>
        <v>2</v>
      </c>
      <c r="B10" s="48">
        <f t="shared" si="0"/>
        <v>0</v>
      </c>
      <c r="C10" s="185"/>
      <c r="D10" s="186"/>
      <c r="E10" s="8"/>
      <c r="F10" s="239"/>
      <c r="G10" s="242"/>
      <c r="H10" s="293"/>
      <c r="I10" s="242"/>
      <c r="J10" s="293"/>
      <c r="K10" s="294"/>
      <c r="L10" s="294"/>
      <c r="M10" s="233"/>
      <c r="N10" s="296"/>
      <c r="O10" s="42"/>
    </row>
    <row r="11" spans="1:23">
      <c r="A11" s="47">
        <f t="shared" si="1"/>
        <v>3</v>
      </c>
      <c r="B11" s="48">
        <f t="shared" si="0"/>
        <v>0</v>
      </c>
      <c r="C11" s="185"/>
      <c r="D11" s="186"/>
      <c r="E11" s="8"/>
      <c r="F11" s="239"/>
      <c r="G11" s="242"/>
      <c r="H11" s="293"/>
      <c r="I11" s="242"/>
      <c r="J11" s="225"/>
      <c r="K11" s="297"/>
      <c r="L11" s="297"/>
      <c r="M11" s="108"/>
      <c r="N11" s="296"/>
      <c r="O11" s="42"/>
    </row>
    <row r="12" spans="1:23">
      <c r="A12" s="47"/>
      <c r="B12" s="48"/>
      <c r="C12" s="185"/>
      <c r="D12" s="186"/>
      <c r="E12" s="8"/>
      <c r="F12" s="239"/>
      <c r="G12" s="242"/>
      <c r="H12" s="293"/>
      <c r="I12" s="242"/>
      <c r="J12" s="225"/>
      <c r="K12" s="297"/>
      <c r="L12" s="297"/>
      <c r="M12" s="233"/>
      <c r="N12" s="28"/>
      <c r="O12" s="42"/>
    </row>
    <row r="13" spans="1:23">
      <c r="A13" s="47"/>
      <c r="B13" s="48"/>
      <c r="C13" s="185"/>
      <c r="D13" s="186"/>
      <c r="E13" s="8"/>
      <c r="F13" s="239"/>
      <c r="G13" s="242"/>
      <c r="H13" s="293"/>
      <c r="I13" s="242"/>
      <c r="J13" s="225"/>
      <c r="K13" s="297"/>
      <c r="L13" s="297"/>
      <c r="M13" s="233"/>
      <c r="N13" s="105"/>
      <c r="O13" s="42"/>
    </row>
    <row r="14" spans="1:23">
      <c r="A14" s="47"/>
      <c r="B14" s="48"/>
      <c r="C14" s="185"/>
      <c r="D14" s="186"/>
      <c r="E14" s="8"/>
      <c r="F14" s="239"/>
      <c r="G14" s="242"/>
      <c r="H14" s="293"/>
      <c r="I14" s="242"/>
      <c r="J14" s="227"/>
      <c r="K14" s="297"/>
      <c r="L14" s="297"/>
      <c r="M14" s="233"/>
      <c r="N14" s="105"/>
      <c r="O14" s="42"/>
      <c r="P14" s="75"/>
    </row>
    <row r="15" spans="1:23">
      <c r="A15" s="228" t="s">
        <v>3</v>
      </c>
      <c r="B15" s="229"/>
      <c r="C15" s="58"/>
      <c r="D15" s="58"/>
      <c r="E15" s="58"/>
      <c r="F15" s="230"/>
      <c r="G15" s="230"/>
      <c r="H15" s="231"/>
      <c r="I15" s="230"/>
      <c r="J15" s="231"/>
      <c r="K15" s="298"/>
      <c r="L15" s="298"/>
      <c r="M15" s="72">
        <f>SUM(M9:M11)</f>
        <v>0</v>
      </c>
      <c r="N15" s="73"/>
      <c r="R15" s="75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9:D14">
    <cfRule type="cellIs" dxfId="1" priority="1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0" zoomScaleNormal="80" workbookViewId="0">
      <pane ySplit="6" topLeftCell="A7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" style="1" customWidth="1"/>
    <col min="9" max="9" width="14.5703125" style="1" customWidth="1"/>
    <col min="10" max="10" width="14.28515625" style="1" customWidth="1"/>
    <col min="11" max="11" width="10.5703125" style="1" customWidth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178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'Summary sales'!A3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MAX(K7:K38)</f>
        <v>115.1341666666558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6" t="s">
        <v>142</v>
      </c>
      <c r="I5" s="848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B7</f>
        <v>46023</v>
      </c>
      <c r="D7" s="291">
        <v>0.29166666666666702</v>
      </c>
      <c r="E7" s="7">
        <f>C7+1</f>
        <v>46024</v>
      </c>
      <c r="F7" s="291">
        <v>0.29166666666666702</v>
      </c>
      <c r="G7" s="10">
        <f>IFERROR(((E7-C7)+(F7-D7)),"")</f>
        <v>1</v>
      </c>
      <c r="H7" s="11">
        <v>5863355.46</v>
      </c>
      <c r="I7" s="11">
        <v>5863978.9199999999</v>
      </c>
      <c r="J7" s="11">
        <f t="shared" ref="J7:J8" si="0">I7-H7</f>
        <v>623.45999999996275</v>
      </c>
      <c r="K7" s="27">
        <f t="shared" ref="K7:K8" si="1">J7/24</f>
        <v>25.977499999998447</v>
      </c>
      <c r="L7" s="28"/>
    </row>
    <row r="8" spans="1:12">
      <c r="A8" s="12">
        <f>A7+1</f>
        <v>2</v>
      </c>
      <c r="B8" s="8">
        <f>B7+1</f>
        <v>46024</v>
      </c>
      <c r="C8" s="8">
        <f t="shared" ref="C8:C34" si="2">B8</f>
        <v>46024</v>
      </c>
      <c r="D8" s="9">
        <v>0.29166666666666702</v>
      </c>
      <c r="E8" s="8">
        <f t="shared" ref="E8:E34" si="3">C8+1</f>
        <v>46025</v>
      </c>
      <c r="F8" s="9">
        <v>0.29166666666666702</v>
      </c>
      <c r="G8" s="10">
        <f>IFERROR(((E8-C8)+(F8-D8)),"")</f>
        <v>1</v>
      </c>
      <c r="H8" s="11">
        <f t="shared" ref="H8:H37" si="4">I7</f>
        <v>5863978.9199999999</v>
      </c>
      <c r="I8" s="11">
        <v>5865611.2400000002</v>
      </c>
      <c r="J8" s="11">
        <f t="shared" si="0"/>
        <v>1632.320000000298</v>
      </c>
      <c r="K8" s="27">
        <f t="shared" si="1"/>
        <v>68.013333333345756</v>
      </c>
      <c r="L8" s="292"/>
    </row>
    <row r="9" spans="1:12">
      <c r="A9" s="12">
        <f t="shared" ref="A9:B15" si="5">A8+1</f>
        <v>3</v>
      </c>
      <c r="B9" s="8">
        <f t="shared" si="5"/>
        <v>46025</v>
      </c>
      <c r="C9" s="8">
        <f t="shared" si="2"/>
        <v>46025</v>
      </c>
      <c r="D9" s="9">
        <v>0.29166666666666702</v>
      </c>
      <c r="E9" s="8">
        <f t="shared" si="3"/>
        <v>46026</v>
      </c>
      <c r="F9" s="9">
        <v>0.29166666666666702</v>
      </c>
      <c r="G9" s="10">
        <f t="shared" ref="G9:G34" si="6">IFERROR(((E9-C9)+(F9-D9)),"")</f>
        <v>1</v>
      </c>
      <c r="H9" s="11">
        <f t="shared" si="4"/>
        <v>5865611.2400000002</v>
      </c>
      <c r="I9" s="11">
        <v>5867724.6500000004</v>
      </c>
      <c r="J9" s="11">
        <f t="shared" ref="J9" si="7">I9-H9</f>
        <v>2113.410000000149</v>
      </c>
      <c r="K9" s="27">
        <f t="shared" ref="K9" si="8">J9/24</f>
        <v>88.058750000006214</v>
      </c>
      <c r="L9" s="292"/>
    </row>
    <row r="10" spans="1:12">
      <c r="A10" s="12">
        <f t="shared" si="5"/>
        <v>4</v>
      </c>
      <c r="B10" s="8">
        <f t="shared" si="5"/>
        <v>46026</v>
      </c>
      <c r="C10" s="8">
        <f t="shared" si="2"/>
        <v>46026</v>
      </c>
      <c r="D10" s="9">
        <v>0.29166666666666702</v>
      </c>
      <c r="E10" s="8">
        <f t="shared" si="3"/>
        <v>46027</v>
      </c>
      <c r="F10" s="9">
        <v>0.29166666666666702</v>
      </c>
      <c r="G10" s="10">
        <f t="shared" si="6"/>
        <v>1</v>
      </c>
      <c r="H10" s="11">
        <f t="shared" si="4"/>
        <v>5867724.6500000004</v>
      </c>
      <c r="I10" s="11">
        <v>5869459.5</v>
      </c>
      <c r="J10" s="11">
        <f t="shared" ref="J10" si="9">I10-H10</f>
        <v>1734.8499999996275</v>
      </c>
      <c r="K10" s="27">
        <f t="shared" ref="K10" si="10">J10/24</f>
        <v>72.285416666651145</v>
      </c>
      <c r="L10" s="292"/>
    </row>
    <row r="11" spans="1:12">
      <c r="A11" s="12">
        <f t="shared" si="5"/>
        <v>5</v>
      </c>
      <c r="B11" s="8">
        <f t="shared" si="5"/>
        <v>46027</v>
      </c>
      <c r="C11" s="8">
        <f t="shared" si="2"/>
        <v>46027</v>
      </c>
      <c r="D11" s="9">
        <v>0.29166666666666702</v>
      </c>
      <c r="E11" s="8">
        <f t="shared" si="3"/>
        <v>46028</v>
      </c>
      <c r="F11" s="9">
        <v>0.29166666666666702</v>
      </c>
      <c r="G11" s="10">
        <f t="shared" si="6"/>
        <v>1</v>
      </c>
      <c r="H11" s="11">
        <f t="shared" si="4"/>
        <v>5869459.5</v>
      </c>
      <c r="I11" s="11">
        <v>5871078.3399999999</v>
      </c>
      <c r="J11" s="11">
        <f t="shared" ref="J11" si="11">I11-H11</f>
        <v>1618.839999999851</v>
      </c>
      <c r="K11" s="27">
        <f t="shared" ref="K11" si="12">J11/24</f>
        <v>67.451666666660458</v>
      </c>
      <c r="L11" s="292"/>
    </row>
    <row r="12" spans="1:12">
      <c r="A12" s="12">
        <f t="shared" si="5"/>
        <v>6</v>
      </c>
      <c r="B12" s="8">
        <f t="shared" si="5"/>
        <v>46028</v>
      </c>
      <c r="C12" s="8">
        <f t="shared" si="2"/>
        <v>46028</v>
      </c>
      <c r="D12" s="9">
        <v>0.29166666666666702</v>
      </c>
      <c r="E12" s="8">
        <f t="shared" si="3"/>
        <v>46029</v>
      </c>
      <c r="F12" s="9">
        <v>0.29166666666666702</v>
      </c>
      <c r="G12" s="10">
        <f t="shared" si="6"/>
        <v>1</v>
      </c>
      <c r="H12" s="11">
        <f t="shared" si="4"/>
        <v>5871078.3399999999</v>
      </c>
      <c r="I12" s="11">
        <v>5872824.25</v>
      </c>
      <c r="J12" s="11">
        <f t="shared" ref="J12" si="13">I12-H12</f>
        <v>1745.910000000149</v>
      </c>
      <c r="K12" s="27">
        <f t="shared" ref="K12" si="14">J12/24</f>
        <v>72.746250000006214</v>
      </c>
      <c r="L12" s="292"/>
    </row>
    <row r="13" spans="1:12">
      <c r="A13" s="12">
        <f t="shared" si="5"/>
        <v>7</v>
      </c>
      <c r="B13" s="8">
        <f t="shared" si="5"/>
        <v>46029</v>
      </c>
      <c r="C13" s="8">
        <f t="shared" si="2"/>
        <v>46029</v>
      </c>
      <c r="D13" s="9">
        <v>0.29166666666666702</v>
      </c>
      <c r="E13" s="8">
        <f t="shared" si="3"/>
        <v>46030</v>
      </c>
      <c r="F13" s="9">
        <v>0.29166666666666702</v>
      </c>
      <c r="G13" s="10">
        <f t="shared" si="6"/>
        <v>1</v>
      </c>
      <c r="H13" s="11">
        <f t="shared" si="4"/>
        <v>5872824.25</v>
      </c>
      <c r="I13" s="11">
        <v>5874510.3300000001</v>
      </c>
      <c r="J13" s="11">
        <f t="shared" ref="J13:J14" si="15">I13-H13</f>
        <v>1686.0800000000745</v>
      </c>
      <c r="K13" s="27">
        <f t="shared" ref="K13:K14" si="16">J13/24</f>
        <v>70.253333333336442</v>
      </c>
      <c r="L13" s="292"/>
    </row>
    <row r="14" spans="1:12">
      <c r="A14" s="12">
        <f t="shared" si="5"/>
        <v>8</v>
      </c>
      <c r="B14" s="8">
        <f t="shared" si="5"/>
        <v>46030</v>
      </c>
      <c r="C14" s="8">
        <f t="shared" si="2"/>
        <v>46030</v>
      </c>
      <c r="D14" s="9">
        <v>0.29166666666666702</v>
      </c>
      <c r="E14" s="8">
        <f t="shared" si="3"/>
        <v>46031</v>
      </c>
      <c r="F14" s="9">
        <v>0.29166666666666702</v>
      </c>
      <c r="G14" s="10">
        <f t="shared" si="6"/>
        <v>1</v>
      </c>
      <c r="H14" s="11">
        <f t="shared" si="4"/>
        <v>5874510.3300000001</v>
      </c>
      <c r="I14" s="11">
        <v>5876323.0599999996</v>
      </c>
      <c r="J14" s="11">
        <f t="shared" si="15"/>
        <v>1812.7299999995157</v>
      </c>
      <c r="K14" s="27">
        <f t="shared" si="16"/>
        <v>75.530416666646488</v>
      </c>
      <c r="L14" s="292"/>
    </row>
    <row r="15" spans="1:12">
      <c r="A15" s="12">
        <f t="shared" si="5"/>
        <v>9</v>
      </c>
      <c r="B15" s="8">
        <f t="shared" si="5"/>
        <v>46031</v>
      </c>
      <c r="C15" s="8">
        <f t="shared" si="2"/>
        <v>46031</v>
      </c>
      <c r="D15" s="9">
        <v>0.29166666666666702</v>
      </c>
      <c r="E15" s="8">
        <f t="shared" si="3"/>
        <v>46032</v>
      </c>
      <c r="F15" s="9">
        <v>0.29166666666666702</v>
      </c>
      <c r="G15" s="10">
        <f t="shared" si="6"/>
        <v>1</v>
      </c>
      <c r="H15" s="11">
        <f t="shared" si="4"/>
        <v>5876323.0599999996</v>
      </c>
      <c r="I15" s="11">
        <v>5877756.2699999996</v>
      </c>
      <c r="J15" s="11">
        <f t="shared" ref="J15:J18" si="17">I15-H15</f>
        <v>1433.2099999999627</v>
      </c>
      <c r="K15" s="27">
        <f t="shared" ref="K15" si="18">J15/24</f>
        <v>59.717083333331779</v>
      </c>
      <c r="L15" s="292"/>
    </row>
    <row r="16" spans="1:12">
      <c r="A16" s="12">
        <f t="shared" ref="A16:A37" si="19">A15+1</f>
        <v>10</v>
      </c>
      <c r="B16" s="8">
        <f t="shared" ref="B16:B37" si="20">B15+1</f>
        <v>46032</v>
      </c>
      <c r="C16" s="8">
        <f t="shared" si="2"/>
        <v>46032</v>
      </c>
      <c r="D16" s="9">
        <v>0.29166666666666702</v>
      </c>
      <c r="E16" s="8">
        <f t="shared" si="3"/>
        <v>46033</v>
      </c>
      <c r="F16" s="9">
        <v>0.29166666666666702</v>
      </c>
      <c r="G16" s="10">
        <f t="shared" si="6"/>
        <v>1</v>
      </c>
      <c r="H16" s="11">
        <f t="shared" si="4"/>
        <v>5877756.2699999996</v>
      </c>
      <c r="I16" s="11">
        <v>5879736.9000000004</v>
      </c>
      <c r="J16" s="11">
        <f t="shared" si="17"/>
        <v>1980.6300000008196</v>
      </c>
      <c r="K16" s="27">
        <f t="shared" ref="K16:K18" si="21">J16/24</f>
        <v>82.526250000034153</v>
      </c>
      <c r="L16" s="292"/>
    </row>
    <row r="17" spans="1:12">
      <c r="A17" s="12">
        <f t="shared" si="19"/>
        <v>11</v>
      </c>
      <c r="B17" s="8">
        <f t="shared" si="20"/>
        <v>46033</v>
      </c>
      <c r="C17" s="8">
        <f t="shared" si="2"/>
        <v>46033</v>
      </c>
      <c r="D17" s="9">
        <v>0.29166666666666702</v>
      </c>
      <c r="E17" s="8">
        <f t="shared" si="3"/>
        <v>46034</v>
      </c>
      <c r="F17" s="9">
        <v>0.29166666666666702</v>
      </c>
      <c r="G17" s="10">
        <f t="shared" si="6"/>
        <v>1</v>
      </c>
      <c r="H17" s="11">
        <f t="shared" si="4"/>
        <v>5879736.9000000004</v>
      </c>
      <c r="I17" s="11">
        <v>5881559.6600000001</v>
      </c>
      <c r="J17" s="11">
        <f t="shared" si="17"/>
        <v>1822.7599999997765</v>
      </c>
      <c r="K17" s="27">
        <f t="shared" si="21"/>
        <v>75.948333333324015</v>
      </c>
      <c r="L17" s="292"/>
    </row>
    <row r="18" spans="1:12">
      <c r="A18" s="12">
        <f t="shared" si="19"/>
        <v>12</v>
      </c>
      <c r="B18" s="8">
        <f t="shared" si="20"/>
        <v>46034</v>
      </c>
      <c r="C18" s="8">
        <f t="shared" si="2"/>
        <v>46034</v>
      </c>
      <c r="D18" s="9">
        <v>0.29166666666666702</v>
      </c>
      <c r="E18" s="8">
        <f t="shared" si="3"/>
        <v>46035</v>
      </c>
      <c r="F18" s="9">
        <v>0.29166666666666702</v>
      </c>
      <c r="G18" s="10">
        <f t="shared" si="6"/>
        <v>1</v>
      </c>
      <c r="H18" s="11">
        <f t="shared" si="4"/>
        <v>5881559.6600000001</v>
      </c>
      <c r="I18" s="11">
        <v>5883240.7300000004</v>
      </c>
      <c r="J18" s="11">
        <f t="shared" si="17"/>
        <v>1681.070000000298</v>
      </c>
      <c r="K18" s="27">
        <f t="shared" si="21"/>
        <v>70.044583333345756</v>
      </c>
      <c r="L18" s="292"/>
    </row>
    <row r="19" spans="1:12">
      <c r="A19" s="12">
        <f t="shared" si="19"/>
        <v>13</v>
      </c>
      <c r="B19" s="8">
        <f t="shared" si="20"/>
        <v>46035</v>
      </c>
      <c r="C19" s="8">
        <f t="shared" si="2"/>
        <v>46035</v>
      </c>
      <c r="D19" s="9">
        <v>0.29166666666666702</v>
      </c>
      <c r="E19" s="8">
        <f t="shared" si="3"/>
        <v>46036</v>
      </c>
      <c r="F19" s="9">
        <v>0.29166666666666702</v>
      </c>
      <c r="G19" s="10">
        <f t="shared" si="6"/>
        <v>1</v>
      </c>
      <c r="H19" s="11">
        <f t="shared" si="4"/>
        <v>5883240.7300000004</v>
      </c>
      <c r="I19" s="11">
        <v>5884716.0300000003</v>
      </c>
      <c r="J19" s="11">
        <f t="shared" ref="J19" si="22">I19-H19</f>
        <v>1475.2999999998137</v>
      </c>
      <c r="K19" s="27">
        <f t="shared" ref="K19" si="23">J19/24</f>
        <v>61.470833333325572</v>
      </c>
      <c r="L19" s="292"/>
    </row>
    <row r="20" spans="1:12">
      <c r="A20" s="12">
        <f t="shared" si="19"/>
        <v>14</v>
      </c>
      <c r="B20" s="8">
        <f t="shared" si="20"/>
        <v>46036</v>
      </c>
      <c r="C20" s="8">
        <f t="shared" si="2"/>
        <v>46036</v>
      </c>
      <c r="D20" s="9">
        <v>0.29166666666666702</v>
      </c>
      <c r="E20" s="8">
        <f t="shared" si="3"/>
        <v>46037</v>
      </c>
      <c r="F20" s="9">
        <v>0.29166666666666702</v>
      </c>
      <c r="G20" s="10">
        <f t="shared" si="6"/>
        <v>1</v>
      </c>
      <c r="H20" s="11">
        <f t="shared" si="4"/>
        <v>5884716.0300000003</v>
      </c>
      <c r="I20" s="11">
        <v>5886512.3300000001</v>
      </c>
      <c r="J20" s="11">
        <f t="shared" ref="J20" si="24">I20-H20</f>
        <v>1796.2999999998137</v>
      </c>
      <c r="K20" s="27">
        <f t="shared" ref="K20" si="25">J20/24</f>
        <v>74.845833333325572</v>
      </c>
      <c r="L20" s="292"/>
    </row>
    <row r="21" spans="1:12">
      <c r="A21" s="12">
        <f t="shared" si="19"/>
        <v>15</v>
      </c>
      <c r="B21" s="8">
        <f t="shared" si="20"/>
        <v>46037</v>
      </c>
      <c r="C21" s="8">
        <f t="shared" si="2"/>
        <v>46037</v>
      </c>
      <c r="D21" s="9">
        <v>0.29166666666666702</v>
      </c>
      <c r="E21" s="8">
        <f t="shared" si="3"/>
        <v>46038</v>
      </c>
      <c r="F21" s="9">
        <v>0.29166666666666702</v>
      </c>
      <c r="G21" s="10">
        <f t="shared" si="6"/>
        <v>1</v>
      </c>
      <c r="H21" s="11">
        <f t="shared" si="4"/>
        <v>5886512.3300000001</v>
      </c>
      <c r="I21" s="11">
        <v>5888725.1600000001</v>
      </c>
      <c r="J21" s="11">
        <f t="shared" ref="J21" si="26">I21-H21</f>
        <v>2212.8300000000745</v>
      </c>
      <c r="K21" s="27">
        <f t="shared" ref="K21" si="27">J21/24</f>
        <v>92.2012500000031</v>
      </c>
      <c r="L21" s="292"/>
    </row>
    <row r="22" spans="1:12">
      <c r="A22" s="12">
        <f t="shared" si="19"/>
        <v>16</v>
      </c>
      <c r="B22" s="8">
        <f t="shared" si="20"/>
        <v>46038</v>
      </c>
      <c r="C22" s="8">
        <f t="shared" si="2"/>
        <v>46038</v>
      </c>
      <c r="D22" s="9">
        <v>0.29166666666666702</v>
      </c>
      <c r="E22" s="8">
        <f t="shared" si="3"/>
        <v>46039</v>
      </c>
      <c r="F22" s="9">
        <v>0.29166666666666702</v>
      </c>
      <c r="G22" s="10">
        <f t="shared" si="6"/>
        <v>1</v>
      </c>
      <c r="H22" s="11">
        <f t="shared" si="4"/>
        <v>5888725.1600000001</v>
      </c>
      <c r="I22" s="11">
        <v>5890427.9500000002</v>
      </c>
      <c r="J22" s="11">
        <f t="shared" ref="J22" si="28">I22-H22</f>
        <v>1702.7900000000373</v>
      </c>
      <c r="K22" s="27">
        <f t="shared" ref="K22" si="29">J22/24</f>
        <v>70.949583333334886</v>
      </c>
      <c r="L22" s="292"/>
    </row>
    <row r="23" spans="1:12">
      <c r="A23" s="12">
        <f t="shared" si="19"/>
        <v>17</v>
      </c>
      <c r="B23" s="8">
        <f t="shared" si="20"/>
        <v>46039</v>
      </c>
      <c r="C23" s="8">
        <f t="shared" si="2"/>
        <v>46039</v>
      </c>
      <c r="D23" s="9">
        <v>0.29166666666666702</v>
      </c>
      <c r="E23" s="8">
        <f t="shared" si="3"/>
        <v>46040</v>
      </c>
      <c r="F23" s="9">
        <v>0.29166666666666702</v>
      </c>
      <c r="G23" s="10">
        <f t="shared" si="6"/>
        <v>1</v>
      </c>
      <c r="H23" s="11">
        <f t="shared" si="4"/>
        <v>5890427.9500000002</v>
      </c>
      <c r="I23" s="11">
        <v>5892230.7300000004</v>
      </c>
      <c r="J23" s="11">
        <f t="shared" ref="J23" si="30">I23-H23</f>
        <v>1802.7800000002608</v>
      </c>
      <c r="K23" s="27">
        <f t="shared" ref="K23" si="31">J23/24</f>
        <v>75.115833333344199</v>
      </c>
      <c r="L23" s="292"/>
    </row>
    <row r="24" spans="1:12">
      <c r="A24" s="12">
        <f t="shared" si="19"/>
        <v>18</v>
      </c>
      <c r="B24" s="8">
        <f t="shared" si="20"/>
        <v>46040</v>
      </c>
      <c r="C24" s="8">
        <f t="shared" si="2"/>
        <v>46040</v>
      </c>
      <c r="D24" s="9">
        <v>0.29166666666666702</v>
      </c>
      <c r="E24" s="8">
        <f t="shared" si="3"/>
        <v>46041</v>
      </c>
      <c r="F24" s="9">
        <v>0.29166666666666702</v>
      </c>
      <c r="G24" s="10">
        <f t="shared" si="6"/>
        <v>1</v>
      </c>
      <c r="H24" s="11">
        <f t="shared" si="4"/>
        <v>5892230.7300000004</v>
      </c>
      <c r="I24" s="11">
        <v>5894274.6799999997</v>
      </c>
      <c r="J24" s="11">
        <f t="shared" ref="J24" si="32">I24-H24</f>
        <v>2043.9499999992549</v>
      </c>
      <c r="K24" s="27">
        <f t="shared" ref="K24" si="33">J24/24</f>
        <v>85.164583333302289</v>
      </c>
      <c r="L24" s="248"/>
    </row>
    <row r="25" spans="1:12">
      <c r="A25" s="12">
        <f t="shared" si="19"/>
        <v>19</v>
      </c>
      <c r="B25" s="8">
        <f t="shared" si="20"/>
        <v>46041</v>
      </c>
      <c r="C25" s="8">
        <f t="shared" si="2"/>
        <v>46041</v>
      </c>
      <c r="D25" s="9">
        <v>0.29166666666666702</v>
      </c>
      <c r="E25" s="8">
        <f t="shared" si="3"/>
        <v>46042</v>
      </c>
      <c r="F25" s="9">
        <v>0.29166666666666702</v>
      </c>
      <c r="G25" s="10">
        <f t="shared" si="6"/>
        <v>1</v>
      </c>
      <c r="H25" s="11">
        <f t="shared" si="4"/>
        <v>5894274.6799999997</v>
      </c>
      <c r="I25" s="11">
        <v>5896163.7699999996</v>
      </c>
      <c r="J25" s="11">
        <f t="shared" ref="J25:J26" si="34">I25-H25</f>
        <v>1889.089999999851</v>
      </c>
      <c r="K25" s="27">
        <f t="shared" ref="K25:K28" si="35">J25/24</f>
        <v>78.712083333327129</v>
      </c>
      <c r="L25" s="248"/>
    </row>
    <row r="26" spans="1:12">
      <c r="A26" s="12">
        <f t="shared" si="19"/>
        <v>20</v>
      </c>
      <c r="B26" s="8">
        <f t="shared" si="20"/>
        <v>46042</v>
      </c>
      <c r="C26" s="8">
        <f t="shared" si="2"/>
        <v>46042</v>
      </c>
      <c r="D26" s="9">
        <v>0.29166666666666702</v>
      </c>
      <c r="E26" s="8">
        <f t="shared" si="3"/>
        <v>46043</v>
      </c>
      <c r="F26" s="9">
        <v>0.29166666666666702</v>
      </c>
      <c r="G26" s="10">
        <f t="shared" si="6"/>
        <v>1</v>
      </c>
      <c r="H26" s="11">
        <f t="shared" si="4"/>
        <v>5896163.7699999996</v>
      </c>
      <c r="I26" s="11">
        <v>5898537.8399999999</v>
      </c>
      <c r="J26" s="11">
        <f t="shared" si="34"/>
        <v>2374.070000000298</v>
      </c>
      <c r="K26" s="27">
        <f t="shared" si="35"/>
        <v>98.919583333345756</v>
      </c>
      <c r="L26" s="248"/>
    </row>
    <row r="27" spans="1:12">
      <c r="A27" s="12">
        <f t="shared" si="19"/>
        <v>21</v>
      </c>
      <c r="B27" s="8">
        <f t="shared" si="20"/>
        <v>46043</v>
      </c>
      <c r="C27" s="8">
        <f t="shared" si="2"/>
        <v>46043</v>
      </c>
      <c r="D27" s="9">
        <v>0.29166666666666702</v>
      </c>
      <c r="E27" s="8">
        <f t="shared" si="3"/>
        <v>46044</v>
      </c>
      <c r="F27" s="9">
        <v>0.29166666666666702</v>
      </c>
      <c r="G27" s="10">
        <f t="shared" si="6"/>
        <v>1</v>
      </c>
      <c r="H27" s="11">
        <f t="shared" si="4"/>
        <v>5898537.8399999999</v>
      </c>
      <c r="I27" s="11">
        <v>5900949.5199999996</v>
      </c>
      <c r="J27" s="11">
        <f t="shared" ref="J27:J30" si="36">I27-H27</f>
        <v>2411.679999999702</v>
      </c>
      <c r="K27" s="27">
        <f t="shared" ref="K27" si="37">J27/24</f>
        <v>100.48666666665424</v>
      </c>
      <c r="L27" s="248"/>
    </row>
    <row r="28" spans="1:12">
      <c r="A28" s="12">
        <f t="shared" si="19"/>
        <v>22</v>
      </c>
      <c r="B28" s="8">
        <f t="shared" si="20"/>
        <v>46044</v>
      </c>
      <c r="C28" s="8">
        <f t="shared" si="2"/>
        <v>46044</v>
      </c>
      <c r="D28" s="9">
        <v>0.29166666666666702</v>
      </c>
      <c r="E28" s="8">
        <f t="shared" si="3"/>
        <v>46045</v>
      </c>
      <c r="F28" s="9">
        <v>0.29166666666666702</v>
      </c>
      <c r="G28" s="10">
        <f t="shared" si="6"/>
        <v>1</v>
      </c>
      <c r="H28" s="11">
        <f t="shared" si="4"/>
        <v>5900949.5199999996</v>
      </c>
      <c r="I28" s="11">
        <v>5902970.6500000004</v>
      </c>
      <c r="J28" s="11">
        <f t="shared" si="36"/>
        <v>2021.1300000008196</v>
      </c>
      <c r="K28" s="27">
        <f t="shared" si="35"/>
        <v>84.213750000034153</v>
      </c>
      <c r="L28" s="292"/>
    </row>
    <row r="29" spans="1:12">
      <c r="A29" s="12">
        <f t="shared" si="19"/>
        <v>23</v>
      </c>
      <c r="B29" s="8">
        <f t="shared" si="20"/>
        <v>46045</v>
      </c>
      <c r="C29" s="8">
        <f t="shared" si="2"/>
        <v>46045</v>
      </c>
      <c r="D29" s="9">
        <v>0.29166666666666702</v>
      </c>
      <c r="E29" s="8">
        <f t="shared" si="3"/>
        <v>46046</v>
      </c>
      <c r="F29" s="9">
        <v>0.29166666666666702</v>
      </c>
      <c r="G29" s="10">
        <f t="shared" si="6"/>
        <v>1</v>
      </c>
      <c r="H29" s="11">
        <f t="shared" si="4"/>
        <v>5902970.6500000004</v>
      </c>
      <c r="I29" s="11">
        <v>5904911.54</v>
      </c>
      <c r="J29" s="11">
        <f t="shared" si="36"/>
        <v>1940.8899999996647</v>
      </c>
      <c r="K29" s="27">
        <f t="shared" ref="K29" si="38">J29/24</f>
        <v>80.870416666652702</v>
      </c>
      <c r="L29" s="28"/>
    </row>
    <row r="30" spans="1:12">
      <c r="A30" s="12">
        <f t="shared" si="19"/>
        <v>24</v>
      </c>
      <c r="B30" s="8">
        <f t="shared" si="20"/>
        <v>46046</v>
      </c>
      <c r="C30" s="8">
        <f t="shared" si="2"/>
        <v>46046</v>
      </c>
      <c r="D30" s="9">
        <v>0.29166666666666702</v>
      </c>
      <c r="E30" s="8">
        <f t="shared" si="3"/>
        <v>46047</v>
      </c>
      <c r="F30" s="9">
        <v>0.29166666666666702</v>
      </c>
      <c r="G30" s="10">
        <f t="shared" si="6"/>
        <v>1</v>
      </c>
      <c r="H30" s="11">
        <f t="shared" si="4"/>
        <v>5904911.54</v>
      </c>
      <c r="I30" s="11">
        <v>5907674.7599999998</v>
      </c>
      <c r="J30" s="11">
        <f t="shared" si="36"/>
        <v>2763.2199999997392</v>
      </c>
      <c r="K30" s="27">
        <f t="shared" ref="K30" si="39">J30/24</f>
        <v>115.1341666666558</v>
      </c>
      <c r="L30" s="28"/>
    </row>
    <row r="31" spans="1:12">
      <c r="A31" s="12">
        <f t="shared" si="19"/>
        <v>25</v>
      </c>
      <c r="B31" s="8">
        <f t="shared" si="20"/>
        <v>46047</v>
      </c>
      <c r="C31" s="8">
        <f t="shared" si="2"/>
        <v>46047</v>
      </c>
      <c r="D31" s="9">
        <v>0.29166666666666702</v>
      </c>
      <c r="E31" s="8">
        <f t="shared" si="3"/>
        <v>46048</v>
      </c>
      <c r="F31" s="9">
        <v>0.29166666666666702</v>
      </c>
      <c r="G31" s="10">
        <f t="shared" si="6"/>
        <v>1</v>
      </c>
      <c r="H31" s="11">
        <f t="shared" si="4"/>
        <v>5907674.7599999998</v>
      </c>
      <c r="I31" s="11">
        <v>5910196.75</v>
      </c>
      <c r="J31" s="11">
        <f t="shared" ref="J31" si="40">I31-H31</f>
        <v>2521.9900000002235</v>
      </c>
      <c r="K31" s="27">
        <f t="shared" ref="K31" si="41">J31/24</f>
        <v>105.08291666667598</v>
      </c>
      <c r="L31" s="28"/>
    </row>
    <row r="32" spans="1:12">
      <c r="A32" s="12">
        <f t="shared" si="19"/>
        <v>26</v>
      </c>
      <c r="B32" s="8">
        <f t="shared" si="20"/>
        <v>46048</v>
      </c>
      <c r="C32" s="8">
        <f t="shared" si="2"/>
        <v>46048</v>
      </c>
      <c r="D32" s="9">
        <v>0.29166666666666702</v>
      </c>
      <c r="E32" s="8">
        <f t="shared" si="3"/>
        <v>46049</v>
      </c>
      <c r="F32" s="9">
        <v>0.29166666666666702</v>
      </c>
      <c r="G32" s="10">
        <f t="shared" si="6"/>
        <v>1</v>
      </c>
      <c r="H32" s="11">
        <f t="shared" si="4"/>
        <v>5910196.75</v>
      </c>
      <c r="I32" s="11">
        <v>5912043.3899999997</v>
      </c>
      <c r="J32" s="11">
        <f t="shared" ref="J32" si="42">I32-H32</f>
        <v>1846.6399999996647</v>
      </c>
      <c r="K32" s="27">
        <f t="shared" ref="K32" si="43">J32/24</f>
        <v>76.943333333319359</v>
      </c>
      <c r="L32" s="28"/>
    </row>
    <row r="33" spans="1:12">
      <c r="A33" s="12">
        <f t="shared" si="19"/>
        <v>27</v>
      </c>
      <c r="B33" s="8">
        <f t="shared" si="20"/>
        <v>46049</v>
      </c>
      <c r="C33" s="8">
        <f t="shared" si="2"/>
        <v>46049</v>
      </c>
      <c r="D33" s="9">
        <v>0.29166666666666702</v>
      </c>
      <c r="E33" s="8">
        <f t="shared" si="3"/>
        <v>46050</v>
      </c>
      <c r="F33" s="9">
        <v>0.29166666666666702</v>
      </c>
      <c r="G33" s="10">
        <f t="shared" si="6"/>
        <v>1</v>
      </c>
      <c r="H33" s="11">
        <f t="shared" si="4"/>
        <v>5912043.3899999997</v>
      </c>
      <c r="I33" s="11">
        <v>5914187.4299999997</v>
      </c>
      <c r="J33" s="11">
        <f t="shared" ref="J33" si="44">I33-H33</f>
        <v>2144.0400000000373</v>
      </c>
      <c r="K33" s="27">
        <f t="shared" ref="K33" si="45">J33/24</f>
        <v>89.335000000001557</v>
      </c>
      <c r="L33" s="28"/>
    </row>
    <row r="34" spans="1:12">
      <c r="A34" s="12">
        <f t="shared" si="19"/>
        <v>28</v>
      </c>
      <c r="B34" s="8">
        <f t="shared" si="20"/>
        <v>46050</v>
      </c>
      <c r="C34" s="8">
        <f t="shared" si="2"/>
        <v>46050</v>
      </c>
      <c r="D34" s="9">
        <v>0.29166666666666702</v>
      </c>
      <c r="E34" s="8">
        <f t="shared" si="3"/>
        <v>46051</v>
      </c>
      <c r="F34" s="9">
        <v>0.29166666666666702</v>
      </c>
      <c r="G34" s="10">
        <f t="shared" si="6"/>
        <v>1</v>
      </c>
      <c r="H34" s="11">
        <f t="shared" si="4"/>
        <v>5914187.4299999997</v>
      </c>
      <c r="I34" s="11">
        <v>5916449.8799999999</v>
      </c>
      <c r="J34" s="11">
        <f t="shared" ref="J34" si="46">I34-H34</f>
        <v>2262.4500000001863</v>
      </c>
      <c r="K34" s="27">
        <f t="shared" ref="K34" si="47">J34/24</f>
        <v>94.268750000007756</v>
      </c>
      <c r="L34" s="28"/>
    </row>
    <row r="35" spans="1:12">
      <c r="A35" s="12">
        <f t="shared" si="19"/>
        <v>29</v>
      </c>
      <c r="B35" s="8">
        <f t="shared" si="20"/>
        <v>46051</v>
      </c>
      <c r="C35" s="8">
        <f t="shared" ref="C35:C36" si="48">B35</f>
        <v>46051</v>
      </c>
      <c r="D35" s="9">
        <v>0.29166666666666702</v>
      </c>
      <c r="E35" s="8">
        <f t="shared" ref="E35:E36" si="49">C35+1</f>
        <v>46052</v>
      </c>
      <c r="F35" s="9">
        <v>0.29166666666666702</v>
      </c>
      <c r="G35" s="10">
        <f t="shared" ref="G35:G36" si="50">IFERROR(((E35-C35)+(F35-D35)),"")</f>
        <v>1</v>
      </c>
      <c r="H35" s="11">
        <f t="shared" si="4"/>
        <v>5916449.8799999999</v>
      </c>
      <c r="I35" s="11">
        <v>5918714.0199999996</v>
      </c>
      <c r="J35" s="11">
        <f t="shared" ref="J35" si="51">I35-H35</f>
        <v>2264.1399999996647</v>
      </c>
      <c r="K35" s="27">
        <f t="shared" ref="K35" si="52">J35/24</f>
        <v>94.339166666652702</v>
      </c>
      <c r="L35" s="28"/>
    </row>
    <row r="36" spans="1:12">
      <c r="A36" s="12">
        <f t="shared" si="19"/>
        <v>30</v>
      </c>
      <c r="B36" s="8">
        <f t="shared" si="20"/>
        <v>46052</v>
      </c>
      <c r="C36" s="8">
        <f t="shared" si="48"/>
        <v>46052</v>
      </c>
      <c r="D36" s="9">
        <v>0.29166666666666702</v>
      </c>
      <c r="E36" s="8">
        <f t="shared" si="49"/>
        <v>46053</v>
      </c>
      <c r="F36" s="9">
        <v>0.29166666666666702</v>
      </c>
      <c r="G36" s="10">
        <f t="shared" si="50"/>
        <v>1</v>
      </c>
      <c r="H36" s="11">
        <f t="shared" si="4"/>
        <v>5918714.0199999996</v>
      </c>
      <c r="I36" s="11">
        <v>5920800.0999999996</v>
      </c>
      <c r="J36" s="11">
        <f t="shared" ref="J36" si="53">I36-H36</f>
        <v>2086.0800000000745</v>
      </c>
      <c r="K36" s="27">
        <f t="shared" ref="K36" si="54">J36/24</f>
        <v>86.9200000000031</v>
      </c>
      <c r="L36" s="28"/>
    </row>
    <row r="37" spans="1:12">
      <c r="A37" s="12">
        <f t="shared" si="19"/>
        <v>31</v>
      </c>
      <c r="B37" s="8">
        <f t="shared" si="20"/>
        <v>46053</v>
      </c>
      <c r="C37" s="8">
        <f t="shared" ref="C37" si="55">B37</f>
        <v>46053</v>
      </c>
      <c r="D37" s="9">
        <v>0.29166666666666702</v>
      </c>
      <c r="E37" s="8">
        <f t="shared" ref="E37" si="56">C37+1</f>
        <v>46054</v>
      </c>
      <c r="F37" s="9">
        <v>0.29166666666666702</v>
      </c>
      <c r="G37" s="10">
        <f t="shared" ref="G37" si="57">IFERROR(((E37-C37)+(F37-D37)),"")</f>
        <v>1</v>
      </c>
      <c r="H37" s="11">
        <f t="shared" si="4"/>
        <v>5920800.0999999996</v>
      </c>
      <c r="I37" s="11">
        <v>5923301.1699999999</v>
      </c>
      <c r="J37" s="11">
        <f t="shared" ref="J37" si="58">I37-H37</f>
        <v>2501.070000000298</v>
      </c>
      <c r="K37" s="27">
        <f t="shared" ref="K37" si="59">J37/24</f>
        <v>104.21125000001241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59945.709999999963</v>
      </c>
      <c r="K39" s="32">
        <f>AVERAGE(K7:K38)</f>
        <v>80.572190860215017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2.599102930974678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14" activePane="bottomRight" state="frozen"/>
      <selection pane="topRight"/>
      <selection pane="bottomLeft"/>
      <selection pane="bottomRight" activeCell="I39" sqref="I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140625" style="1" customWidth="1"/>
    <col min="9" max="9" width="13.5703125" style="1" customWidth="1"/>
    <col min="10" max="10" width="15.28515625" style="35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36"/>
      <c r="K1" s="2"/>
      <c r="L1" s="2"/>
    </row>
    <row r="2" spans="1:12">
      <c r="B2" s="2"/>
      <c r="C2" s="3" t="s">
        <v>199</v>
      </c>
      <c r="D2" s="2"/>
      <c r="E2" s="2"/>
      <c r="F2" s="2"/>
      <c r="G2" s="2"/>
      <c r="H2" s="2"/>
      <c r="I2" s="2"/>
      <c r="J2" s="36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36"/>
      <c r="K3" s="2"/>
      <c r="L3" s="2"/>
    </row>
    <row r="4" spans="1:12" hidden="1">
      <c r="B4" s="4"/>
      <c r="C4" s="4">
        <f>SCI!C4</f>
        <v>46023</v>
      </c>
      <c r="D4" s="2"/>
      <c r="E4" s="2"/>
      <c r="F4" s="2"/>
      <c r="G4" s="2"/>
      <c r="H4" s="2"/>
      <c r="I4" s="2"/>
      <c r="J4" s="36" t="s">
        <v>138</v>
      </c>
      <c r="K4" s="26">
        <f>MAX(K8:K37)</f>
        <v>241.23750000000777</v>
      </c>
      <c r="L4" s="2"/>
    </row>
    <row r="5" spans="1:12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276"/>
      <c r="B7" s="45"/>
      <c r="C7" s="45"/>
      <c r="D7" s="45"/>
      <c r="E7" s="45"/>
      <c r="F7" s="45"/>
      <c r="G7" s="277"/>
      <c r="H7" s="45"/>
      <c r="I7" s="45"/>
      <c r="J7" s="45"/>
      <c r="K7" s="277"/>
      <c r="L7" s="280"/>
    </row>
    <row r="8" spans="1:12">
      <c r="A8" s="278">
        <v>1</v>
      </c>
      <c r="B8" s="115">
        <f>C4</f>
        <v>46023</v>
      </c>
      <c r="C8" s="115">
        <f>B8</f>
        <v>46023</v>
      </c>
      <c r="D8" s="279">
        <v>0.29166666666666702</v>
      </c>
      <c r="E8" s="115">
        <f>C8+1</f>
        <v>46024</v>
      </c>
      <c r="F8" s="279">
        <v>0.29166666666666702</v>
      </c>
      <c r="G8" s="163">
        <f>IFERROR(((E8-C8)+(F8-D8)),"")</f>
        <v>1</v>
      </c>
      <c r="H8" s="11">
        <v>6776410.9400000004</v>
      </c>
      <c r="I8" s="11">
        <v>6776410.9400000004</v>
      </c>
      <c r="J8" s="165">
        <f>I8-H8</f>
        <v>0</v>
      </c>
      <c r="K8" s="164">
        <f>J8/24</f>
        <v>0</v>
      </c>
      <c r="L8" s="635" t="s">
        <v>302</v>
      </c>
    </row>
    <row r="9" spans="1:12">
      <c r="A9" s="12">
        <f>A8+1</f>
        <v>2</v>
      </c>
      <c r="B9" s="8">
        <f>B8+1</f>
        <v>46024</v>
      </c>
      <c r="C9" s="8">
        <f>B9</f>
        <v>46024</v>
      </c>
      <c r="D9" s="9">
        <v>0.29166666666666702</v>
      </c>
      <c r="E9" s="8">
        <f>C9+1</f>
        <v>46025</v>
      </c>
      <c r="F9" s="9">
        <f>F8</f>
        <v>0.29166666666666702</v>
      </c>
      <c r="G9" s="10">
        <f>IFERROR(((E9-C9)+(F9-D9)),"")</f>
        <v>1</v>
      </c>
      <c r="H9" s="11">
        <f>I8</f>
        <v>6776410.9400000004</v>
      </c>
      <c r="I9" s="11">
        <v>6776410.9400000004</v>
      </c>
      <c r="J9" s="11">
        <f t="shared" ref="J9:J23" si="0">I9-H9</f>
        <v>0</v>
      </c>
      <c r="K9" s="27">
        <f t="shared" ref="K9:K23" si="1">J9/24</f>
        <v>0</v>
      </c>
      <c r="L9" s="635" t="s">
        <v>302</v>
      </c>
    </row>
    <row r="10" spans="1:12">
      <c r="A10" s="12">
        <f t="shared" ref="A10:B25" si="2">A9+1</f>
        <v>3</v>
      </c>
      <c r="B10" s="8">
        <f t="shared" si="2"/>
        <v>46025</v>
      </c>
      <c r="C10" s="8">
        <f t="shared" ref="C10:C35" si="3">B10</f>
        <v>46025</v>
      </c>
      <c r="D10" s="9">
        <v>0.29166666666666702</v>
      </c>
      <c r="E10" s="8">
        <f t="shared" ref="E10:E35" si="4">C10+1</f>
        <v>46026</v>
      </c>
      <c r="F10" s="9">
        <f t="shared" ref="F10:F38" si="5">F9</f>
        <v>0.29166666666666702</v>
      </c>
      <c r="G10" s="10">
        <f t="shared" ref="G10:G35" si="6">IFERROR(((E10-C10)+(F10-D10)),"")</f>
        <v>1</v>
      </c>
      <c r="H10" s="11">
        <f>I9</f>
        <v>6776410.9400000004</v>
      </c>
      <c r="I10" s="11">
        <v>6776410.9400000004</v>
      </c>
      <c r="J10" s="11">
        <f t="shared" ref="J10" si="7">I10-H10</f>
        <v>0</v>
      </c>
      <c r="K10" s="27">
        <f t="shared" ref="K10" si="8">J10/24</f>
        <v>0</v>
      </c>
      <c r="L10" s="635" t="s">
        <v>302</v>
      </c>
    </row>
    <row r="11" spans="1:12">
      <c r="A11" s="12">
        <f t="shared" si="2"/>
        <v>4</v>
      </c>
      <c r="B11" s="8">
        <f t="shared" si="2"/>
        <v>46026</v>
      </c>
      <c r="C11" s="8">
        <f t="shared" si="3"/>
        <v>46026</v>
      </c>
      <c r="D11" s="9">
        <v>0.29166666666666702</v>
      </c>
      <c r="E11" s="8">
        <f t="shared" si="4"/>
        <v>46027</v>
      </c>
      <c r="F11" s="9">
        <f t="shared" si="5"/>
        <v>0.29166666666666702</v>
      </c>
      <c r="G11" s="10">
        <f t="shared" si="6"/>
        <v>1</v>
      </c>
      <c r="H11" s="11">
        <f>I10</f>
        <v>6776410.9400000004</v>
      </c>
      <c r="I11" s="11">
        <v>6776410.9400000004</v>
      </c>
      <c r="J11" s="11">
        <f t="shared" ref="J11" si="9">I11-H11</f>
        <v>0</v>
      </c>
      <c r="K11" s="27">
        <f t="shared" ref="K11" si="10">J11/24</f>
        <v>0</v>
      </c>
      <c r="L11" s="635" t="s">
        <v>302</v>
      </c>
    </row>
    <row r="12" spans="1:12">
      <c r="A12" s="12">
        <f t="shared" si="2"/>
        <v>5</v>
      </c>
      <c r="B12" s="8">
        <f t="shared" si="2"/>
        <v>46027</v>
      </c>
      <c r="C12" s="8">
        <f t="shared" si="3"/>
        <v>46027</v>
      </c>
      <c r="D12" s="9">
        <v>0.29166666666666702</v>
      </c>
      <c r="E12" s="8">
        <f t="shared" si="4"/>
        <v>46028</v>
      </c>
      <c r="F12" s="9">
        <f t="shared" si="5"/>
        <v>0.29166666666666702</v>
      </c>
      <c r="G12" s="10">
        <f t="shared" si="6"/>
        <v>1</v>
      </c>
      <c r="H12" s="11">
        <v>6176410.9000000004</v>
      </c>
      <c r="I12" s="11">
        <v>6179085.5700000003</v>
      </c>
      <c r="J12" s="11">
        <f t="shared" ref="J12" si="11">I12-H12</f>
        <v>2674.6699999999255</v>
      </c>
      <c r="K12" s="27">
        <f t="shared" ref="K12" si="12">J12/24</f>
        <v>111.44458333333023</v>
      </c>
      <c r="L12" s="692" t="s">
        <v>314</v>
      </c>
    </row>
    <row r="13" spans="1:12">
      <c r="A13" s="12">
        <f t="shared" si="2"/>
        <v>6</v>
      </c>
      <c r="B13" s="8">
        <f t="shared" si="2"/>
        <v>46028</v>
      </c>
      <c r="C13" s="8">
        <f t="shared" si="3"/>
        <v>46028</v>
      </c>
      <c r="D13" s="9">
        <v>0.29166666666666702</v>
      </c>
      <c r="E13" s="8">
        <f t="shared" si="4"/>
        <v>46029</v>
      </c>
      <c r="F13" s="9">
        <f t="shared" si="5"/>
        <v>0.29166666666666702</v>
      </c>
      <c r="G13" s="10">
        <f t="shared" si="6"/>
        <v>1</v>
      </c>
      <c r="H13" s="11">
        <f>I12</f>
        <v>6179085.5700000003</v>
      </c>
      <c r="I13" s="11">
        <v>6179466.4000000004</v>
      </c>
      <c r="J13" s="11">
        <f t="shared" ref="J13" si="13">I13-H13</f>
        <v>380.83000000007451</v>
      </c>
      <c r="K13" s="27">
        <f t="shared" ref="K13" si="14">J13/24</f>
        <v>15.867916666669771</v>
      </c>
      <c r="L13" s="28"/>
    </row>
    <row r="14" spans="1:12">
      <c r="A14" s="12">
        <f t="shared" si="2"/>
        <v>7</v>
      </c>
      <c r="B14" s="8">
        <f t="shared" si="2"/>
        <v>46029</v>
      </c>
      <c r="C14" s="8">
        <f t="shared" si="3"/>
        <v>46029</v>
      </c>
      <c r="D14" s="9">
        <v>0.29166666666666702</v>
      </c>
      <c r="E14" s="8">
        <f t="shared" si="4"/>
        <v>46030</v>
      </c>
      <c r="F14" s="9">
        <f t="shared" si="5"/>
        <v>0.29166666666666702</v>
      </c>
      <c r="G14" s="10">
        <f t="shared" si="6"/>
        <v>1</v>
      </c>
      <c r="H14" s="11">
        <f t="shared" ref="H14:H23" si="15">I13</f>
        <v>6179466.4000000004</v>
      </c>
      <c r="I14" s="11">
        <v>6182868.7199999997</v>
      </c>
      <c r="J14" s="11">
        <f t="shared" si="0"/>
        <v>3402.3199999993667</v>
      </c>
      <c r="K14" s="27">
        <f t="shared" si="1"/>
        <v>141.76333333330695</v>
      </c>
      <c r="L14" s="28"/>
    </row>
    <row r="15" spans="1:12">
      <c r="A15" s="12">
        <f t="shared" si="2"/>
        <v>8</v>
      </c>
      <c r="B15" s="8">
        <f t="shared" si="2"/>
        <v>46030</v>
      </c>
      <c r="C15" s="8">
        <f t="shared" si="3"/>
        <v>46030</v>
      </c>
      <c r="D15" s="9">
        <v>0.29166666666666702</v>
      </c>
      <c r="E15" s="8">
        <f t="shared" si="4"/>
        <v>46031</v>
      </c>
      <c r="F15" s="9">
        <f t="shared" si="5"/>
        <v>0.29166666666666702</v>
      </c>
      <c r="G15" s="10">
        <f t="shared" si="6"/>
        <v>1</v>
      </c>
      <c r="H15" s="11">
        <f t="shared" si="15"/>
        <v>6182868.7199999997</v>
      </c>
      <c r="I15" s="11">
        <v>6186737.5999999996</v>
      </c>
      <c r="J15" s="11">
        <f t="shared" ref="J15" si="16">I15-H15</f>
        <v>3868.8799999998882</v>
      </c>
      <c r="K15" s="27">
        <f t="shared" ref="K15" si="17">J15/24</f>
        <v>161.20333333332869</v>
      </c>
      <c r="L15" s="28"/>
    </row>
    <row r="16" spans="1:12">
      <c r="A16" s="12">
        <f t="shared" si="2"/>
        <v>9</v>
      </c>
      <c r="B16" s="8">
        <f t="shared" si="2"/>
        <v>46031</v>
      </c>
      <c r="C16" s="8">
        <f t="shared" si="3"/>
        <v>46031</v>
      </c>
      <c r="D16" s="9">
        <v>0.29166666666666702</v>
      </c>
      <c r="E16" s="8">
        <f t="shared" si="4"/>
        <v>46032</v>
      </c>
      <c r="F16" s="9">
        <f t="shared" si="5"/>
        <v>0.29166666666666702</v>
      </c>
      <c r="G16" s="10">
        <f t="shared" si="6"/>
        <v>1</v>
      </c>
      <c r="H16" s="11">
        <f t="shared" si="15"/>
        <v>6186737.5999999996</v>
      </c>
      <c r="I16" s="11">
        <v>6190294.7000000002</v>
      </c>
      <c r="J16" s="11">
        <f t="shared" ref="J16" si="18">I16-H16</f>
        <v>3557.1000000005588</v>
      </c>
      <c r="K16" s="27">
        <f t="shared" ref="K16" si="19">J16/24</f>
        <v>148.21250000002328</v>
      </c>
      <c r="L16" s="28"/>
    </row>
    <row r="17" spans="1:14">
      <c r="A17" s="12">
        <f t="shared" si="2"/>
        <v>10</v>
      </c>
      <c r="B17" s="8">
        <f t="shared" si="2"/>
        <v>46032</v>
      </c>
      <c r="C17" s="8">
        <f t="shared" si="3"/>
        <v>46032</v>
      </c>
      <c r="D17" s="9">
        <v>0.29166666666666702</v>
      </c>
      <c r="E17" s="8">
        <f t="shared" si="4"/>
        <v>46033</v>
      </c>
      <c r="F17" s="9">
        <f t="shared" si="5"/>
        <v>0.29166666666666702</v>
      </c>
      <c r="G17" s="10">
        <f t="shared" si="6"/>
        <v>1</v>
      </c>
      <c r="H17" s="11">
        <f t="shared" si="15"/>
        <v>6190294.7000000002</v>
      </c>
      <c r="I17" s="247">
        <v>6193824.9000000004</v>
      </c>
      <c r="J17" s="11">
        <f t="shared" ref="J17:J18" si="20">I17-H17</f>
        <v>3530.2000000001863</v>
      </c>
      <c r="K17" s="27">
        <f t="shared" ref="K17:K18" si="21">J17/24</f>
        <v>147.09166666667443</v>
      </c>
      <c r="L17" s="28"/>
    </row>
    <row r="18" spans="1:14">
      <c r="A18" s="12">
        <f t="shared" si="2"/>
        <v>11</v>
      </c>
      <c r="B18" s="8">
        <f t="shared" si="2"/>
        <v>46033</v>
      </c>
      <c r="C18" s="8">
        <f t="shared" si="3"/>
        <v>46033</v>
      </c>
      <c r="D18" s="9">
        <v>0.29166666666666702</v>
      </c>
      <c r="E18" s="8">
        <f t="shared" si="4"/>
        <v>46034</v>
      </c>
      <c r="F18" s="9">
        <f t="shared" si="5"/>
        <v>0.29166666666666702</v>
      </c>
      <c r="G18" s="10">
        <f t="shared" si="6"/>
        <v>1</v>
      </c>
      <c r="H18" s="11">
        <f t="shared" si="15"/>
        <v>6193824.9000000004</v>
      </c>
      <c r="I18" s="11">
        <v>6197895.5</v>
      </c>
      <c r="J18" s="11">
        <f t="shared" si="20"/>
        <v>4070.5999999996275</v>
      </c>
      <c r="K18" s="27">
        <f t="shared" si="21"/>
        <v>169.6083333333178</v>
      </c>
      <c r="L18" s="28"/>
    </row>
    <row r="19" spans="1:14">
      <c r="A19" s="12">
        <f t="shared" si="2"/>
        <v>12</v>
      </c>
      <c r="B19" s="8">
        <f t="shared" si="2"/>
        <v>46034</v>
      </c>
      <c r="C19" s="8">
        <f t="shared" si="3"/>
        <v>46034</v>
      </c>
      <c r="D19" s="9">
        <v>0.29166666666666702</v>
      </c>
      <c r="E19" s="8">
        <f t="shared" si="4"/>
        <v>46035</v>
      </c>
      <c r="F19" s="9">
        <f t="shared" si="5"/>
        <v>0.29166666666666702</v>
      </c>
      <c r="G19" s="10">
        <f t="shared" si="6"/>
        <v>1</v>
      </c>
      <c r="H19" s="11">
        <f t="shared" si="15"/>
        <v>6197895.5</v>
      </c>
      <c r="I19" s="247">
        <v>6201667.5999999996</v>
      </c>
      <c r="J19" s="11">
        <f t="shared" ref="J19" si="22">I19-H19</f>
        <v>3772.0999999996275</v>
      </c>
      <c r="K19" s="27">
        <f t="shared" ref="K19" si="23">J19/24</f>
        <v>157.1708333333178</v>
      </c>
      <c r="L19" s="28"/>
      <c r="N19" s="29"/>
    </row>
    <row r="20" spans="1:14">
      <c r="A20" s="12">
        <f t="shared" si="2"/>
        <v>13</v>
      </c>
      <c r="B20" s="8">
        <f t="shared" si="2"/>
        <v>46035</v>
      </c>
      <c r="C20" s="8">
        <f t="shared" si="3"/>
        <v>46035</v>
      </c>
      <c r="D20" s="9">
        <v>0.29166666666666702</v>
      </c>
      <c r="E20" s="8">
        <f t="shared" si="4"/>
        <v>46036</v>
      </c>
      <c r="F20" s="9">
        <f t="shared" si="5"/>
        <v>0.29166666666666702</v>
      </c>
      <c r="G20" s="10">
        <f t="shared" si="6"/>
        <v>1</v>
      </c>
      <c r="H20" s="11">
        <f t="shared" si="15"/>
        <v>6201667.5999999996</v>
      </c>
      <c r="I20" s="11">
        <v>6205407.5999999996</v>
      </c>
      <c r="J20" s="11">
        <f t="shared" si="0"/>
        <v>3740</v>
      </c>
      <c r="K20" s="27">
        <f t="shared" si="1"/>
        <v>155.83333333333334</v>
      </c>
      <c r="L20" s="28"/>
    </row>
    <row r="21" spans="1:14">
      <c r="A21" s="12">
        <f t="shared" si="2"/>
        <v>14</v>
      </c>
      <c r="B21" s="8">
        <f t="shared" si="2"/>
        <v>46036</v>
      </c>
      <c r="C21" s="8">
        <f t="shared" si="3"/>
        <v>46036</v>
      </c>
      <c r="D21" s="9">
        <v>0.29166666666666702</v>
      </c>
      <c r="E21" s="8">
        <f t="shared" si="4"/>
        <v>46037</v>
      </c>
      <c r="F21" s="9">
        <f t="shared" si="5"/>
        <v>0.29166666666666702</v>
      </c>
      <c r="G21" s="10">
        <f t="shared" si="6"/>
        <v>1</v>
      </c>
      <c r="H21" s="11">
        <f t="shared" si="15"/>
        <v>6205407.5999999996</v>
      </c>
      <c r="I21" s="11">
        <v>6209759.7000000002</v>
      </c>
      <c r="J21" s="11">
        <f t="shared" ref="J21" si="24">I21-H21</f>
        <v>4352.1000000005588</v>
      </c>
      <c r="K21" s="27">
        <f t="shared" ref="K21" si="25">J21/24</f>
        <v>181.33750000002328</v>
      </c>
      <c r="L21" s="28"/>
    </row>
    <row r="22" spans="1:14">
      <c r="A22" s="12">
        <f t="shared" si="2"/>
        <v>15</v>
      </c>
      <c r="B22" s="8">
        <f t="shared" si="2"/>
        <v>46037</v>
      </c>
      <c r="C22" s="8">
        <f t="shared" si="3"/>
        <v>46037</v>
      </c>
      <c r="D22" s="9">
        <v>0.29166666666666702</v>
      </c>
      <c r="E22" s="8">
        <f t="shared" si="4"/>
        <v>46038</v>
      </c>
      <c r="F22" s="9">
        <f t="shared" si="5"/>
        <v>0.29166666666666702</v>
      </c>
      <c r="G22" s="10">
        <f t="shared" si="6"/>
        <v>1</v>
      </c>
      <c r="H22" s="11">
        <f t="shared" si="15"/>
        <v>6209759.7000000002</v>
      </c>
      <c r="I22" s="11">
        <v>6213907.7000000002</v>
      </c>
      <c r="J22" s="11">
        <f t="shared" ref="J22" si="26">I22-H22</f>
        <v>4148</v>
      </c>
      <c r="K22" s="27">
        <f t="shared" ref="K22" si="27">J22/24</f>
        <v>172.83333333333334</v>
      </c>
      <c r="L22" s="28"/>
    </row>
    <row r="23" spans="1:14">
      <c r="A23" s="12">
        <f t="shared" si="2"/>
        <v>16</v>
      </c>
      <c r="B23" s="8">
        <f t="shared" si="2"/>
        <v>46038</v>
      </c>
      <c r="C23" s="8">
        <f t="shared" si="3"/>
        <v>46038</v>
      </c>
      <c r="D23" s="9">
        <v>0.29166666666666702</v>
      </c>
      <c r="E23" s="8">
        <f t="shared" si="4"/>
        <v>46039</v>
      </c>
      <c r="F23" s="9">
        <f t="shared" si="5"/>
        <v>0.29166666666666702</v>
      </c>
      <c r="G23" s="10">
        <f t="shared" si="6"/>
        <v>1</v>
      </c>
      <c r="H23" s="11">
        <f t="shared" si="15"/>
        <v>6213907.7000000002</v>
      </c>
      <c r="I23" s="11">
        <v>6213907.7000000002</v>
      </c>
      <c r="J23" s="11">
        <f t="shared" si="0"/>
        <v>0</v>
      </c>
      <c r="K23" s="27">
        <f t="shared" si="1"/>
        <v>0</v>
      </c>
      <c r="L23" s="722" t="s">
        <v>340</v>
      </c>
    </row>
    <row r="24" spans="1:14">
      <c r="A24" s="12">
        <f t="shared" si="2"/>
        <v>17</v>
      </c>
      <c r="B24" s="8">
        <f t="shared" si="2"/>
        <v>46039</v>
      </c>
      <c r="C24" s="8">
        <f t="shared" si="3"/>
        <v>46039</v>
      </c>
      <c r="D24" s="9">
        <v>0.29166666666666702</v>
      </c>
      <c r="E24" s="8">
        <f t="shared" ref="E24" si="28">C24+1</f>
        <v>46040</v>
      </c>
      <c r="F24" s="9">
        <f t="shared" si="5"/>
        <v>0.29166666666666702</v>
      </c>
      <c r="G24" s="10">
        <f t="shared" si="6"/>
        <v>1</v>
      </c>
      <c r="H24" s="11">
        <f t="shared" ref="H24:H38" si="29">I23</f>
        <v>6213907.7000000002</v>
      </c>
      <c r="I24" s="11">
        <v>6219697.4000000004</v>
      </c>
      <c r="J24" s="11">
        <f t="shared" ref="J24" si="30">I24-H24</f>
        <v>5789.7000000001863</v>
      </c>
      <c r="K24" s="27">
        <f t="shared" ref="K24" si="31">J24/24</f>
        <v>241.23750000000777</v>
      </c>
      <c r="L24" s="28"/>
      <c r="M24" s="281"/>
    </row>
    <row r="25" spans="1:14">
      <c r="A25" s="12">
        <f t="shared" si="2"/>
        <v>18</v>
      </c>
      <c r="B25" s="8">
        <f t="shared" si="2"/>
        <v>46040</v>
      </c>
      <c r="C25" s="8">
        <f t="shared" si="3"/>
        <v>46040</v>
      </c>
      <c r="D25" s="9">
        <v>0.29166666666666702</v>
      </c>
      <c r="E25" s="8">
        <f t="shared" si="4"/>
        <v>46041</v>
      </c>
      <c r="F25" s="9">
        <v>0.29166666666666702</v>
      </c>
      <c r="G25" s="10">
        <f t="shared" si="6"/>
        <v>1</v>
      </c>
      <c r="H25" s="11">
        <f t="shared" si="29"/>
        <v>6219697.4000000004</v>
      </c>
      <c r="I25" s="11">
        <v>6223141.0999999996</v>
      </c>
      <c r="J25" s="11">
        <f t="shared" ref="J25" si="32">I25-H25</f>
        <v>3443.6999999992549</v>
      </c>
      <c r="K25" s="27">
        <f t="shared" ref="K25" si="33">J25/24</f>
        <v>143.48749999996895</v>
      </c>
      <c r="L25" s="28"/>
    </row>
    <row r="26" spans="1:14">
      <c r="A26" s="12">
        <f t="shared" ref="A26:B35" si="34">A25+1</f>
        <v>19</v>
      </c>
      <c r="B26" s="8">
        <f>B25+1</f>
        <v>46041</v>
      </c>
      <c r="C26" s="8">
        <f t="shared" si="3"/>
        <v>46041</v>
      </c>
      <c r="D26" s="9">
        <v>0.29166666666666702</v>
      </c>
      <c r="E26" s="8">
        <f t="shared" si="4"/>
        <v>46042</v>
      </c>
      <c r="F26" s="9">
        <f t="shared" si="5"/>
        <v>0.29166666666666702</v>
      </c>
      <c r="G26" s="10">
        <f t="shared" si="6"/>
        <v>1</v>
      </c>
      <c r="H26" s="11">
        <f t="shared" si="29"/>
        <v>6223141.0999999996</v>
      </c>
      <c r="I26" s="11">
        <v>6227582.7000000002</v>
      </c>
      <c r="J26" s="11">
        <f t="shared" ref="J26" si="35">I26-H26</f>
        <v>4441.6000000005588</v>
      </c>
      <c r="K26" s="27">
        <f t="shared" ref="K26" si="36">J26/24</f>
        <v>185.06666666668994</v>
      </c>
      <c r="L26" s="28"/>
    </row>
    <row r="27" spans="1:14">
      <c r="A27" s="12">
        <f t="shared" si="34"/>
        <v>20</v>
      </c>
      <c r="B27" s="8">
        <f>B26+1</f>
        <v>46042</v>
      </c>
      <c r="C27" s="8">
        <f t="shared" si="3"/>
        <v>46042</v>
      </c>
      <c r="D27" s="9">
        <v>0.29166666666666702</v>
      </c>
      <c r="E27" s="8">
        <f t="shared" si="4"/>
        <v>46043</v>
      </c>
      <c r="F27" s="9">
        <f t="shared" si="5"/>
        <v>0.29166666666666702</v>
      </c>
      <c r="G27" s="10">
        <f t="shared" si="6"/>
        <v>1</v>
      </c>
      <c r="H27" s="11">
        <f t="shared" si="29"/>
        <v>6227582.7000000002</v>
      </c>
      <c r="I27" s="11">
        <v>6231351.4000000004</v>
      </c>
      <c r="J27" s="11">
        <f t="shared" ref="J27" si="37">I27-H27</f>
        <v>3768.7000000001863</v>
      </c>
      <c r="K27" s="27">
        <f t="shared" ref="K27" si="38">J27/24</f>
        <v>157.02916666667443</v>
      </c>
      <c r="L27" s="28"/>
    </row>
    <row r="28" spans="1:14">
      <c r="A28" s="12">
        <f t="shared" si="34"/>
        <v>21</v>
      </c>
      <c r="B28" s="8">
        <f>B27+1</f>
        <v>46043</v>
      </c>
      <c r="C28" s="8">
        <f t="shared" si="3"/>
        <v>46043</v>
      </c>
      <c r="D28" s="9">
        <v>0.29166666666666702</v>
      </c>
      <c r="E28" s="8">
        <f t="shared" si="4"/>
        <v>46044</v>
      </c>
      <c r="F28" s="9">
        <f t="shared" si="5"/>
        <v>0.29166666666666702</v>
      </c>
      <c r="G28" s="10">
        <f t="shared" si="6"/>
        <v>1</v>
      </c>
      <c r="H28" s="11">
        <f t="shared" si="29"/>
        <v>6231351.4000000004</v>
      </c>
      <c r="I28" s="11">
        <v>6235560.2999999998</v>
      </c>
      <c r="J28" s="11">
        <f t="shared" ref="J28" si="39">I28-H28</f>
        <v>4208.8999999994412</v>
      </c>
      <c r="K28" s="27">
        <f t="shared" ref="K28" si="40">J28/24</f>
        <v>175.37083333331006</v>
      </c>
      <c r="L28" s="28"/>
    </row>
    <row r="29" spans="1:14">
      <c r="A29" s="12">
        <f t="shared" si="34"/>
        <v>22</v>
      </c>
      <c r="B29" s="8">
        <f t="shared" si="34"/>
        <v>46044</v>
      </c>
      <c r="C29" s="8">
        <f t="shared" si="3"/>
        <v>46044</v>
      </c>
      <c r="D29" s="9">
        <v>0.29166666666666702</v>
      </c>
      <c r="E29" s="8">
        <f t="shared" si="4"/>
        <v>46045</v>
      </c>
      <c r="F29" s="9">
        <f t="shared" si="5"/>
        <v>0.29166666666666702</v>
      </c>
      <c r="G29" s="10">
        <f t="shared" si="6"/>
        <v>1</v>
      </c>
      <c r="H29" s="11">
        <f t="shared" si="29"/>
        <v>6235560.2999999998</v>
      </c>
      <c r="I29" s="11">
        <v>6239014</v>
      </c>
      <c r="J29" s="11">
        <f t="shared" ref="J29" si="41">I29-H29</f>
        <v>3453.7000000001863</v>
      </c>
      <c r="K29" s="27">
        <f t="shared" ref="K29" si="42">J29/24</f>
        <v>143.90416666667443</v>
      </c>
      <c r="L29" s="28"/>
    </row>
    <row r="30" spans="1:14">
      <c r="A30" s="12">
        <f t="shared" si="34"/>
        <v>23</v>
      </c>
      <c r="B30" s="8">
        <f t="shared" si="34"/>
        <v>46045</v>
      </c>
      <c r="C30" s="8">
        <f t="shared" si="3"/>
        <v>46045</v>
      </c>
      <c r="D30" s="9">
        <v>0.29166666666666702</v>
      </c>
      <c r="E30" s="8">
        <f t="shared" si="4"/>
        <v>46046</v>
      </c>
      <c r="F30" s="9">
        <f t="shared" si="5"/>
        <v>0.29166666666666702</v>
      </c>
      <c r="G30" s="10">
        <f t="shared" si="6"/>
        <v>1</v>
      </c>
      <c r="H30" s="11">
        <f t="shared" si="29"/>
        <v>6239014</v>
      </c>
      <c r="I30" s="11">
        <v>6242303.7000000002</v>
      </c>
      <c r="J30" s="11">
        <f t="shared" ref="J30" si="43">I30-H30</f>
        <v>3289.7000000001863</v>
      </c>
      <c r="K30" s="27">
        <f t="shared" ref="K30" si="44">J30/24</f>
        <v>137.07083333334108</v>
      </c>
      <c r="L30" s="28"/>
    </row>
    <row r="31" spans="1:14">
      <c r="A31" s="12">
        <f t="shared" si="34"/>
        <v>24</v>
      </c>
      <c r="B31" s="8">
        <f t="shared" si="34"/>
        <v>46046</v>
      </c>
      <c r="C31" s="8">
        <f t="shared" si="3"/>
        <v>46046</v>
      </c>
      <c r="D31" s="9">
        <v>0.29166666666666702</v>
      </c>
      <c r="E31" s="8">
        <f t="shared" si="4"/>
        <v>46047</v>
      </c>
      <c r="F31" s="9">
        <f t="shared" si="5"/>
        <v>0.29166666666666702</v>
      </c>
      <c r="G31" s="10">
        <f t="shared" si="6"/>
        <v>1</v>
      </c>
      <c r="H31" s="11">
        <f t="shared" si="29"/>
        <v>6242303.7000000002</v>
      </c>
      <c r="I31" s="11">
        <v>6245984.9000000004</v>
      </c>
      <c r="J31" s="11">
        <f t="shared" ref="J31" si="45">I31-H31</f>
        <v>3681.2000000001863</v>
      </c>
      <c r="K31" s="27">
        <f t="shared" ref="K31" si="46">J31/24</f>
        <v>153.38333333334108</v>
      </c>
      <c r="L31" s="28"/>
    </row>
    <row r="32" spans="1:14">
      <c r="A32" s="12">
        <f t="shared" si="34"/>
        <v>25</v>
      </c>
      <c r="B32" s="8">
        <f t="shared" si="34"/>
        <v>46047</v>
      </c>
      <c r="C32" s="8">
        <f t="shared" si="3"/>
        <v>46047</v>
      </c>
      <c r="D32" s="9">
        <v>0.29166666666666702</v>
      </c>
      <c r="E32" s="8">
        <f t="shared" si="4"/>
        <v>46048</v>
      </c>
      <c r="F32" s="9">
        <f t="shared" si="5"/>
        <v>0.29166666666666702</v>
      </c>
      <c r="G32" s="10">
        <f t="shared" si="6"/>
        <v>1</v>
      </c>
      <c r="H32" s="11">
        <f t="shared" si="29"/>
        <v>6245984.9000000004</v>
      </c>
      <c r="I32" s="11">
        <v>6249571</v>
      </c>
      <c r="J32" s="11">
        <f t="shared" ref="J32" si="47">I32-H32</f>
        <v>3586.0999999996275</v>
      </c>
      <c r="K32" s="27">
        <f t="shared" ref="K32" si="48">J32/24</f>
        <v>149.4208333333178</v>
      </c>
      <c r="L32" s="28"/>
    </row>
    <row r="33" spans="1:12">
      <c r="A33" s="12">
        <f t="shared" si="34"/>
        <v>26</v>
      </c>
      <c r="B33" s="8">
        <f t="shared" si="34"/>
        <v>46048</v>
      </c>
      <c r="C33" s="8">
        <f t="shared" si="3"/>
        <v>46048</v>
      </c>
      <c r="D33" s="9">
        <v>0.29166666666666702</v>
      </c>
      <c r="E33" s="8">
        <f t="shared" si="4"/>
        <v>46049</v>
      </c>
      <c r="F33" s="9">
        <f t="shared" si="5"/>
        <v>0.29166666666666702</v>
      </c>
      <c r="G33" s="10">
        <f t="shared" si="6"/>
        <v>1</v>
      </c>
      <c r="H33" s="11">
        <f t="shared" si="29"/>
        <v>6249571</v>
      </c>
      <c r="I33" s="11">
        <v>6253593.5</v>
      </c>
      <c r="J33" s="11">
        <f t="shared" ref="J33" si="49">I33-H33</f>
        <v>4022.5</v>
      </c>
      <c r="K33" s="27">
        <f t="shared" ref="K33" si="50">J33/24</f>
        <v>167.60416666666666</v>
      </c>
      <c r="L33" s="28"/>
    </row>
    <row r="34" spans="1:12">
      <c r="A34" s="12">
        <f t="shared" si="34"/>
        <v>27</v>
      </c>
      <c r="B34" s="8">
        <f t="shared" si="34"/>
        <v>46049</v>
      </c>
      <c r="C34" s="8">
        <f t="shared" si="3"/>
        <v>46049</v>
      </c>
      <c r="D34" s="9">
        <v>0.29166666666666702</v>
      </c>
      <c r="E34" s="8">
        <f t="shared" si="4"/>
        <v>46050</v>
      </c>
      <c r="F34" s="9">
        <f t="shared" si="5"/>
        <v>0.29166666666666702</v>
      </c>
      <c r="G34" s="10">
        <f t="shared" si="6"/>
        <v>1</v>
      </c>
      <c r="H34" s="11">
        <f t="shared" si="29"/>
        <v>6253593.5</v>
      </c>
      <c r="I34" s="11">
        <v>6256684.0999999996</v>
      </c>
      <c r="J34" s="11">
        <f t="shared" ref="J34" si="51">I34-H34</f>
        <v>3090.5999999996275</v>
      </c>
      <c r="K34" s="27">
        <f t="shared" ref="K34" si="52">J34/24</f>
        <v>128.77499999998449</v>
      </c>
      <c r="L34" s="28"/>
    </row>
    <row r="35" spans="1:12">
      <c r="A35" s="12">
        <f t="shared" si="34"/>
        <v>28</v>
      </c>
      <c r="B35" s="8">
        <f t="shared" si="34"/>
        <v>46050</v>
      </c>
      <c r="C35" s="8">
        <f t="shared" si="3"/>
        <v>46050</v>
      </c>
      <c r="D35" s="9">
        <v>0.29166666666666702</v>
      </c>
      <c r="E35" s="8">
        <f t="shared" si="4"/>
        <v>46051</v>
      </c>
      <c r="F35" s="9">
        <f t="shared" si="5"/>
        <v>0.29166666666666702</v>
      </c>
      <c r="G35" s="10">
        <f t="shared" si="6"/>
        <v>1</v>
      </c>
      <c r="H35" s="11">
        <f t="shared" si="29"/>
        <v>6256684.0999999996</v>
      </c>
      <c r="I35" s="11">
        <v>6260698.9000000004</v>
      </c>
      <c r="J35" s="11">
        <f t="shared" ref="J35" si="53">I35-H35</f>
        <v>4014.8000000007451</v>
      </c>
      <c r="K35" s="27">
        <f t="shared" ref="K35" si="54">J35/24</f>
        <v>167.28333333336437</v>
      </c>
      <c r="L35" s="28"/>
    </row>
    <row r="36" spans="1:12">
      <c r="A36" s="12">
        <f t="shared" ref="A36:B36" si="55">A35+1</f>
        <v>29</v>
      </c>
      <c r="B36" s="8">
        <f t="shared" si="55"/>
        <v>46051</v>
      </c>
      <c r="C36" s="8">
        <f t="shared" ref="C36:C37" si="56">B36</f>
        <v>46051</v>
      </c>
      <c r="D36" s="9">
        <v>0.29166666666666702</v>
      </c>
      <c r="E36" s="8">
        <f t="shared" ref="E36:E37" si="57">C36+1</f>
        <v>46052</v>
      </c>
      <c r="F36" s="9">
        <f t="shared" si="5"/>
        <v>0.29166666666666702</v>
      </c>
      <c r="G36" s="10">
        <f t="shared" ref="G36:G37" si="58">IFERROR(((E36-C36)+(F36-D36)),"")</f>
        <v>1</v>
      </c>
      <c r="H36" s="11">
        <f t="shared" si="29"/>
        <v>6260698.9000000004</v>
      </c>
      <c r="I36" s="11">
        <v>6264294.2000000002</v>
      </c>
      <c r="J36" s="11">
        <f t="shared" ref="J36" si="59">I36-H36</f>
        <v>3595.2999999998137</v>
      </c>
      <c r="K36" s="27">
        <f t="shared" ref="K36" si="60">J36/24</f>
        <v>149.80416666665892</v>
      </c>
      <c r="L36" s="28"/>
    </row>
    <row r="37" spans="1:12">
      <c r="A37" s="12">
        <f t="shared" ref="A37:B38" si="61">A36+1</f>
        <v>30</v>
      </c>
      <c r="B37" s="8">
        <f t="shared" si="61"/>
        <v>46052</v>
      </c>
      <c r="C37" s="8">
        <f t="shared" si="56"/>
        <v>46052</v>
      </c>
      <c r="D37" s="9">
        <v>0.29166666666666702</v>
      </c>
      <c r="E37" s="8">
        <f t="shared" si="57"/>
        <v>46053</v>
      </c>
      <c r="F37" s="9">
        <f t="shared" si="5"/>
        <v>0.29166666666666702</v>
      </c>
      <c r="G37" s="10">
        <f t="shared" si="58"/>
        <v>1</v>
      </c>
      <c r="H37" s="11">
        <f t="shared" si="29"/>
        <v>6264294.2000000002</v>
      </c>
      <c r="I37" s="11">
        <v>6267345.5</v>
      </c>
      <c r="J37" s="11">
        <f t="shared" ref="J37" si="62">I37-H37</f>
        <v>3051.2999999998137</v>
      </c>
      <c r="K37" s="27">
        <f t="shared" ref="K37" si="63">J37/24</f>
        <v>127.13749999999224</v>
      </c>
      <c r="L37" s="28"/>
    </row>
    <row r="38" spans="1:12">
      <c r="A38" s="12">
        <f t="shared" si="61"/>
        <v>31</v>
      </c>
      <c r="B38" s="8">
        <f t="shared" si="61"/>
        <v>46053</v>
      </c>
      <c r="C38" s="8">
        <f t="shared" ref="C38" si="64">B38</f>
        <v>46053</v>
      </c>
      <c r="D38" s="9">
        <v>0.29166666666666702</v>
      </c>
      <c r="E38" s="8">
        <f t="shared" ref="E38" si="65">C38+1</f>
        <v>46054</v>
      </c>
      <c r="F38" s="9">
        <f t="shared" si="5"/>
        <v>0.29166666666666702</v>
      </c>
      <c r="G38" s="10">
        <f t="shared" ref="G38" si="66">IFERROR(((E38-C38)+(F38-D38)),"")</f>
        <v>1</v>
      </c>
      <c r="H38" s="11">
        <f t="shared" si="29"/>
        <v>6267345.5</v>
      </c>
      <c r="I38" s="11">
        <v>6270877.7999999998</v>
      </c>
      <c r="J38" s="11">
        <f t="shared" ref="J38" si="67">I38-H38</f>
        <v>3532.2999999998137</v>
      </c>
      <c r="K38" s="27">
        <f t="shared" ref="K38" si="68">J38/24</f>
        <v>147.17916666665892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31</v>
      </c>
      <c r="H40" s="20"/>
      <c r="I40" s="20"/>
      <c r="J40" s="32">
        <f>SUM(J8:J39)</f>
        <v>94466.899999999441</v>
      </c>
      <c r="K40" s="32">
        <f>AVERAGE(K8:K39)</f>
        <v>126.97163978494548</v>
      </c>
      <c r="L40" s="33"/>
    </row>
    <row r="41" spans="1:12">
      <c r="A41" s="21" t="s">
        <v>120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4.8835246071132881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42578125" style="1" customWidth="1"/>
    <col min="10" max="10" width="14.85546875" style="1" customWidth="1"/>
    <col min="11" max="11" width="10.42578125" style="1" customWidth="1"/>
    <col min="12" max="12" width="40.8554687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194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164.04166666666666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0.33333333333333298</v>
      </c>
      <c r="E7" s="8">
        <f>C7+1</f>
        <v>46024</v>
      </c>
      <c r="F7" s="9">
        <v>0.33333333333333298</v>
      </c>
      <c r="G7" s="10">
        <f>IFERROR(((E7-C7)+(F7-D7)),"")</f>
        <v>1</v>
      </c>
      <c r="H7" s="11">
        <v>2152929.7000000002</v>
      </c>
      <c r="I7" s="11">
        <v>2156459.1</v>
      </c>
      <c r="J7" s="11">
        <f t="shared" ref="J7" si="0">I7-H7</f>
        <v>3529.3999999999069</v>
      </c>
      <c r="K7" s="27">
        <f t="shared" ref="K7" si="1">J7/24</f>
        <v>147.05833333332944</v>
      </c>
      <c r="L7" s="101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0.33333333333333298</v>
      </c>
      <c r="E8" s="8">
        <f>C8+1</f>
        <v>46025</v>
      </c>
      <c r="F8" s="9">
        <v>0.33333333333333298</v>
      </c>
      <c r="G8" s="10">
        <f>IFERROR(((E8-C8)+(F8-D8)),"")</f>
        <v>1</v>
      </c>
      <c r="H8" s="11">
        <f t="shared" ref="H8:H37" si="2">I7</f>
        <v>2156459.1</v>
      </c>
      <c r="I8" s="11">
        <v>2158608.2000000002</v>
      </c>
      <c r="J8" s="11">
        <f t="shared" ref="J8:J12" si="3">I8-H8</f>
        <v>2149.1000000000931</v>
      </c>
      <c r="K8" s="27">
        <f t="shared" ref="K8:K12" si="4">J8/24</f>
        <v>89.545833333337214</v>
      </c>
      <c r="L8" s="28"/>
    </row>
    <row r="9" spans="1:12">
      <c r="A9" s="12">
        <f t="shared" ref="A9:B24" si="5">A8+1</f>
        <v>3</v>
      </c>
      <c r="B9" s="8">
        <f t="shared" si="5"/>
        <v>46025</v>
      </c>
      <c r="C9" s="8">
        <f t="shared" ref="C9:C34" si="6">B9</f>
        <v>46025</v>
      </c>
      <c r="D9" s="9">
        <v>0.33333333333333298</v>
      </c>
      <c r="E9" s="8">
        <f t="shared" ref="E9:E34" si="7">C9+1</f>
        <v>46026</v>
      </c>
      <c r="F9" s="9">
        <v>0.33333333333333298</v>
      </c>
      <c r="G9" s="10">
        <f t="shared" ref="G9:G34" si="8">IFERROR(((E9-C9)+(F9-D9)),"")</f>
        <v>1</v>
      </c>
      <c r="H9" s="11">
        <f t="shared" si="2"/>
        <v>2158608.2000000002</v>
      </c>
      <c r="I9" s="11">
        <v>2162268.6</v>
      </c>
      <c r="J9" s="11">
        <f t="shared" ref="J9" si="9">I9-H9</f>
        <v>3660.3999999999069</v>
      </c>
      <c r="K9" s="27">
        <f t="shared" ref="K9" si="10">J9/24</f>
        <v>152.51666666666279</v>
      </c>
      <c r="L9" s="28"/>
    </row>
    <row r="10" spans="1:12">
      <c r="A10" s="12">
        <f t="shared" si="5"/>
        <v>4</v>
      </c>
      <c r="B10" s="8">
        <f t="shared" si="5"/>
        <v>46026</v>
      </c>
      <c r="C10" s="8">
        <f t="shared" si="6"/>
        <v>46026</v>
      </c>
      <c r="D10" s="9">
        <v>0.33333333333333298</v>
      </c>
      <c r="E10" s="8">
        <f t="shared" si="7"/>
        <v>46027</v>
      </c>
      <c r="F10" s="9">
        <v>0.33333333333333298</v>
      </c>
      <c r="G10" s="10">
        <f t="shared" si="8"/>
        <v>1</v>
      </c>
      <c r="H10" s="11">
        <f t="shared" si="2"/>
        <v>2162268.6</v>
      </c>
      <c r="I10" s="11">
        <v>2162384.7999999998</v>
      </c>
      <c r="J10" s="11">
        <f t="shared" ref="J10" si="11">I10-H10</f>
        <v>116.1999999997206</v>
      </c>
      <c r="K10" s="27">
        <f t="shared" ref="K10" si="12">J10/24</f>
        <v>4.8416666666550254</v>
      </c>
      <c r="L10" s="28"/>
    </row>
    <row r="11" spans="1:12">
      <c r="A11" s="12">
        <f t="shared" si="5"/>
        <v>5</v>
      </c>
      <c r="B11" s="8">
        <f t="shared" si="5"/>
        <v>46027</v>
      </c>
      <c r="C11" s="8">
        <f t="shared" si="6"/>
        <v>46027</v>
      </c>
      <c r="D11" s="9">
        <v>0.33333333333333298</v>
      </c>
      <c r="E11" s="8">
        <f t="shared" si="7"/>
        <v>46028</v>
      </c>
      <c r="F11" s="9">
        <v>0.33333333333333298</v>
      </c>
      <c r="G11" s="10">
        <f t="shared" si="8"/>
        <v>1</v>
      </c>
      <c r="H11" s="11">
        <f t="shared" si="2"/>
        <v>2162384.7999999998</v>
      </c>
      <c r="I11" s="11">
        <v>2165604.7000000002</v>
      </c>
      <c r="J11" s="11">
        <f t="shared" si="3"/>
        <v>3219.9000000003725</v>
      </c>
      <c r="K11" s="27">
        <f t="shared" si="4"/>
        <v>134.16250000001551</v>
      </c>
      <c r="L11" s="28"/>
    </row>
    <row r="12" spans="1:12">
      <c r="A12" s="12">
        <f t="shared" si="5"/>
        <v>6</v>
      </c>
      <c r="B12" s="8">
        <f t="shared" si="5"/>
        <v>46028</v>
      </c>
      <c r="C12" s="8">
        <f t="shared" si="6"/>
        <v>46028</v>
      </c>
      <c r="D12" s="9">
        <v>0.33333333333333298</v>
      </c>
      <c r="E12" s="8">
        <f t="shared" si="7"/>
        <v>46029</v>
      </c>
      <c r="F12" s="9">
        <v>0.33333333333333298</v>
      </c>
      <c r="G12" s="10">
        <f t="shared" si="8"/>
        <v>1</v>
      </c>
      <c r="H12" s="11">
        <f t="shared" si="2"/>
        <v>2165604.7000000002</v>
      </c>
      <c r="I12" s="11">
        <v>2169077.5</v>
      </c>
      <c r="J12" s="11">
        <f t="shared" si="3"/>
        <v>3472.7999999998137</v>
      </c>
      <c r="K12" s="27">
        <f t="shared" si="4"/>
        <v>144.69999999999223</v>
      </c>
      <c r="L12" s="28"/>
    </row>
    <row r="13" spans="1:12">
      <c r="A13" s="12">
        <f t="shared" si="5"/>
        <v>7</v>
      </c>
      <c r="B13" s="8">
        <f t="shared" si="5"/>
        <v>46029</v>
      </c>
      <c r="C13" s="8">
        <f t="shared" si="6"/>
        <v>46029</v>
      </c>
      <c r="D13" s="9">
        <v>0.33333333333333298</v>
      </c>
      <c r="E13" s="8">
        <f t="shared" si="7"/>
        <v>46030</v>
      </c>
      <c r="F13" s="9">
        <v>0.33333333333333298</v>
      </c>
      <c r="G13" s="10">
        <f t="shared" si="8"/>
        <v>1</v>
      </c>
      <c r="H13" s="11">
        <f t="shared" si="2"/>
        <v>2169077.5</v>
      </c>
      <c r="I13" s="11">
        <v>2172404</v>
      </c>
      <c r="J13" s="11">
        <f t="shared" ref="J13" si="13">I13-H13</f>
        <v>3326.5</v>
      </c>
      <c r="K13" s="27">
        <f t="shared" ref="K13" si="14">J13/24</f>
        <v>138.60416666666666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6"/>
        <v>46030</v>
      </c>
      <c r="D14" s="9">
        <v>0.33333333333333298</v>
      </c>
      <c r="E14" s="8">
        <f t="shared" si="7"/>
        <v>46031</v>
      </c>
      <c r="F14" s="9">
        <v>0.33333333333333298</v>
      </c>
      <c r="G14" s="10">
        <f t="shared" si="8"/>
        <v>1</v>
      </c>
      <c r="H14" s="11">
        <f t="shared" si="2"/>
        <v>2172404</v>
      </c>
      <c r="I14" s="11">
        <v>2176028.7000000002</v>
      </c>
      <c r="J14" s="11">
        <f t="shared" ref="J14" si="15">I14-H14</f>
        <v>3624.7000000001863</v>
      </c>
      <c r="K14" s="27">
        <f t="shared" ref="K14" si="16">J14/24</f>
        <v>151.02916666667443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6"/>
        <v>46031</v>
      </c>
      <c r="D15" s="9">
        <v>0.33333333333333298</v>
      </c>
      <c r="E15" s="8">
        <f t="shared" si="7"/>
        <v>46032</v>
      </c>
      <c r="F15" s="9">
        <v>0.33333333333333298</v>
      </c>
      <c r="G15" s="10">
        <f t="shared" si="8"/>
        <v>1</v>
      </c>
      <c r="H15" s="11">
        <f t="shared" si="2"/>
        <v>2176028.7000000002</v>
      </c>
      <c r="I15" s="11">
        <v>2178123.2999999998</v>
      </c>
      <c r="J15" s="11">
        <f t="shared" ref="J15" si="17">I15-H15</f>
        <v>2094.5999999996275</v>
      </c>
      <c r="K15" s="27">
        <f t="shared" ref="K15" si="18">J15/24</f>
        <v>87.274999999984473</v>
      </c>
      <c r="L15" s="28"/>
    </row>
    <row r="16" spans="1:12">
      <c r="A16" s="12">
        <f t="shared" si="5"/>
        <v>10</v>
      </c>
      <c r="B16" s="8">
        <f t="shared" si="5"/>
        <v>46032</v>
      </c>
      <c r="C16" s="8">
        <f t="shared" si="6"/>
        <v>46032</v>
      </c>
      <c r="D16" s="9">
        <v>0.33333333333333298</v>
      </c>
      <c r="E16" s="8">
        <f t="shared" si="7"/>
        <v>46033</v>
      </c>
      <c r="F16" s="9">
        <v>0.33333333333333298</v>
      </c>
      <c r="G16" s="10">
        <f t="shared" si="8"/>
        <v>1</v>
      </c>
      <c r="H16" s="11">
        <f t="shared" si="2"/>
        <v>2178123.2999999998</v>
      </c>
      <c r="I16" s="11">
        <v>2181977.7000000002</v>
      </c>
      <c r="J16" s="11">
        <f t="shared" ref="J16" si="19">I16-H16</f>
        <v>3854.4000000003725</v>
      </c>
      <c r="K16" s="27">
        <f t="shared" ref="K16" si="20">J16/24</f>
        <v>160.60000000001551</v>
      </c>
      <c r="L16" s="28"/>
    </row>
    <row r="17" spans="1:14">
      <c r="A17" s="12">
        <f t="shared" si="5"/>
        <v>11</v>
      </c>
      <c r="B17" s="8">
        <f t="shared" si="5"/>
        <v>46033</v>
      </c>
      <c r="C17" s="8">
        <f t="shared" si="6"/>
        <v>46033</v>
      </c>
      <c r="D17" s="9">
        <v>0.33333333333333298</v>
      </c>
      <c r="E17" s="8">
        <f t="shared" si="7"/>
        <v>46034</v>
      </c>
      <c r="F17" s="9">
        <v>0.33333333333333298</v>
      </c>
      <c r="G17" s="10">
        <f t="shared" si="8"/>
        <v>1</v>
      </c>
      <c r="H17" s="11">
        <f t="shared" si="2"/>
        <v>2181977.7000000002</v>
      </c>
      <c r="I17" s="11">
        <v>2185492.7000000002</v>
      </c>
      <c r="J17" s="11">
        <f t="shared" ref="J17" si="21">I17-H17</f>
        <v>3515</v>
      </c>
      <c r="K17" s="27">
        <f t="shared" ref="K17" si="22">J17/24</f>
        <v>146.45833333333334</v>
      </c>
      <c r="L17" s="28"/>
    </row>
    <row r="18" spans="1:14">
      <c r="A18" s="12">
        <f t="shared" si="5"/>
        <v>12</v>
      </c>
      <c r="B18" s="8">
        <f t="shared" si="5"/>
        <v>46034</v>
      </c>
      <c r="C18" s="8">
        <f t="shared" si="6"/>
        <v>46034</v>
      </c>
      <c r="D18" s="9">
        <v>0.33333333333333298</v>
      </c>
      <c r="E18" s="8">
        <f t="shared" si="7"/>
        <v>46035</v>
      </c>
      <c r="F18" s="9">
        <v>0.33333333333333298</v>
      </c>
      <c r="G18" s="10">
        <f t="shared" si="8"/>
        <v>1</v>
      </c>
      <c r="H18" s="11">
        <f t="shared" si="2"/>
        <v>2185492.7000000002</v>
      </c>
      <c r="I18" s="11">
        <v>2188968.9</v>
      </c>
      <c r="J18" s="11">
        <f t="shared" ref="J18" si="23">I18-H18</f>
        <v>3476.1999999997206</v>
      </c>
      <c r="K18" s="27">
        <f t="shared" ref="K18" si="24">J18/24</f>
        <v>144.84166666665502</v>
      </c>
      <c r="L18" s="28"/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6"/>
        <v>46035</v>
      </c>
      <c r="D19" s="9">
        <v>0.33333333333333298</v>
      </c>
      <c r="E19" s="8">
        <f t="shared" si="7"/>
        <v>46036</v>
      </c>
      <c r="F19" s="9">
        <v>0.33333333333333298</v>
      </c>
      <c r="G19" s="10">
        <f t="shared" si="8"/>
        <v>1</v>
      </c>
      <c r="H19" s="11">
        <f t="shared" si="2"/>
        <v>2188968.9</v>
      </c>
      <c r="I19" s="11">
        <v>2192691.6</v>
      </c>
      <c r="J19" s="11">
        <f t="shared" ref="J19" si="25">I19-H19</f>
        <v>3722.7000000001863</v>
      </c>
      <c r="K19" s="27">
        <f t="shared" ref="K19" si="26">J19/24</f>
        <v>155.11250000000777</v>
      </c>
      <c r="L19" s="28"/>
    </row>
    <row r="20" spans="1:14">
      <c r="A20" s="12">
        <f t="shared" si="5"/>
        <v>14</v>
      </c>
      <c r="B20" s="8">
        <f t="shared" si="5"/>
        <v>46036</v>
      </c>
      <c r="C20" s="8">
        <f t="shared" si="6"/>
        <v>46036</v>
      </c>
      <c r="D20" s="9">
        <v>0.33333333333333298</v>
      </c>
      <c r="E20" s="8">
        <f t="shared" si="7"/>
        <v>46037</v>
      </c>
      <c r="F20" s="9">
        <v>0.33333333333333298</v>
      </c>
      <c r="G20" s="10">
        <f t="shared" si="8"/>
        <v>1</v>
      </c>
      <c r="H20" s="11">
        <f t="shared" si="2"/>
        <v>2192691.6</v>
      </c>
      <c r="I20" s="11">
        <v>2196628.6</v>
      </c>
      <c r="J20" s="11">
        <f t="shared" ref="J20" si="27">I20-H20</f>
        <v>3937</v>
      </c>
      <c r="K20" s="27">
        <f t="shared" ref="K20" si="28">J20/24</f>
        <v>164.04166666666666</v>
      </c>
      <c r="L20" s="28"/>
    </row>
    <row r="21" spans="1:14">
      <c r="A21" s="12">
        <f t="shared" si="5"/>
        <v>15</v>
      </c>
      <c r="B21" s="8">
        <f t="shared" si="5"/>
        <v>46037</v>
      </c>
      <c r="C21" s="8">
        <f t="shared" si="6"/>
        <v>46037</v>
      </c>
      <c r="D21" s="9">
        <v>0.33333333333333298</v>
      </c>
      <c r="E21" s="8">
        <f t="shared" si="7"/>
        <v>46038</v>
      </c>
      <c r="F21" s="9">
        <v>0.33333333333333298</v>
      </c>
      <c r="G21" s="10">
        <f t="shared" si="8"/>
        <v>1</v>
      </c>
      <c r="H21" s="11">
        <f t="shared" si="2"/>
        <v>2196628.6</v>
      </c>
      <c r="I21" s="11">
        <v>2199911.5</v>
      </c>
      <c r="J21" s="11">
        <f t="shared" ref="J21" si="29">I21-H21</f>
        <v>3282.8999999999069</v>
      </c>
      <c r="K21" s="27">
        <f t="shared" ref="K21" si="30">J21/24</f>
        <v>136.78749999999613</v>
      </c>
      <c r="L21" s="28"/>
    </row>
    <row r="22" spans="1:14">
      <c r="A22" s="12">
        <f t="shared" si="5"/>
        <v>16</v>
      </c>
      <c r="B22" s="8">
        <f t="shared" si="5"/>
        <v>46038</v>
      </c>
      <c r="C22" s="8">
        <f t="shared" si="6"/>
        <v>46038</v>
      </c>
      <c r="D22" s="9">
        <v>0.33333333333333298</v>
      </c>
      <c r="E22" s="8">
        <f t="shared" si="7"/>
        <v>46039</v>
      </c>
      <c r="F22" s="9">
        <v>0.33333333333333298</v>
      </c>
      <c r="G22" s="10">
        <f t="shared" si="8"/>
        <v>1</v>
      </c>
      <c r="H22" s="11">
        <f t="shared" si="2"/>
        <v>2199911.5</v>
      </c>
      <c r="I22" s="11">
        <v>2200114.4</v>
      </c>
      <c r="J22" s="11">
        <f t="shared" ref="J22" si="31">I22-H22</f>
        <v>202.89999999990687</v>
      </c>
      <c r="K22" s="27">
        <f t="shared" ref="K22" si="32">J22/24</f>
        <v>8.4541666666627862</v>
      </c>
      <c r="L22" s="28"/>
    </row>
    <row r="23" spans="1:14">
      <c r="A23" s="12">
        <f t="shared" si="5"/>
        <v>17</v>
      </c>
      <c r="B23" s="8">
        <f t="shared" si="5"/>
        <v>46039</v>
      </c>
      <c r="C23" s="8">
        <f t="shared" si="6"/>
        <v>46039</v>
      </c>
      <c r="D23" s="9">
        <v>0.33333333333333298</v>
      </c>
      <c r="E23" s="8">
        <f t="shared" si="7"/>
        <v>46040</v>
      </c>
      <c r="F23" s="9">
        <v>0.33333333333333298</v>
      </c>
      <c r="G23" s="10">
        <f t="shared" si="8"/>
        <v>1</v>
      </c>
      <c r="H23" s="11">
        <f t="shared" si="2"/>
        <v>2200114.4</v>
      </c>
      <c r="I23" s="11">
        <v>2202087.2000000002</v>
      </c>
      <c r="J23" s="11">
        <f t="shared" ref="J23" si="33">I23-H23</f>
        <v>1972.8000000002794</v>
      </c>
      <c r="K23" s="27">
        <f t="shared" ref="K23" si="34">J23/24</f>
        <v>82.200000000011642</v>
      </c>
      <c r="L23" s="28"/>
    </row>
    <row r="24" spans="1:14">
      <c r="A24" s="12">
        <f t="shared" si="5"/>
        <v>18</v>
      </c>
      <c r="B24" s="8">
        <f t="shared" si="5"/>
        <v>46040</v>
      </c>
      <c r="C24" s="8">
        <f t="shared" si="6"/>
        <v>46040</v>
      </c>
      <c r="D24" s="9">
        <v>0.33333333333333298</v>
      </c>
      <c r="E24" s="8">
        <f t="shared" si="7"/>
        <v>46041</v>
      </c>
      <c r="F24" s="9">
        <v>0.33333333333333298</v>
      </c>
      <c r="G24" s="10">
        <f t="shared" si="8"/>
        <v>1</v>
      </c>
      <c r="H24" s="11">
        <f t="shared" si="2"/>
        <v>2202087.2000000002</v>
      </c>
      <c r="I24" s="11">
        <v>2202146.6</v>
      </c>
      <c r="J24" s="11">
        <f t="shared" ref="J24" si="35">I24-H24</f>
        <v>59.399999999906868</v>
      </c>
      <c r="K24" s="27">
        <f t="shared" ref="K24" si="36">J24/24</f>
        <v>2.4749999999961196</v>
      </c>
      <c r="L24" s="28"/>
    </row>
    <row r="25" spans="1:14">
      <c r="A25" s="12">
        <f t="shared" ref="A25:B34" si="37">A24+1</f>
        <v>19</v>
      </c>
      <c r="B25" s="8">
        <f>B24+1</f>
        <v>46041</v>
      </c>
      <c r="C25" s="8">
        <f t="shared" si="6"/>
        <v>46041</v>
      </c>
      <c r="D25" s="9">
        <v>0.33333333333333298</v>
      </c>
      <c r="E25" s="8">
        <f t="shared" si="7"/>
        <v>46042</v>
      </c>
      <c r="F25" s="9">
        <v>0.33333333333333298</v>
      </c>
      <c r="G25" s="10">
        <f t="shared" si="8"/>
        <v>1</v>
      </c>
      <c r="H25" s="11">
        <f t="shared" si="2"/>
        <v>2202146.6</v>
      </c>
      <c r="I25" s="11">
        <v>2204771.4</v>
      </c>
      <c r="J25" s="11">
        <f t="shared" ref="J25:J26" si="38">I25-H25</f>
        <v>2624.7999999998137</v>
      </c>
      <c r="K25" s="27">
        <f t="shared" ref="K25" si="39">J25/24</f>
        <v>109.3666666666589</v>
      </c>
      <c r="L25" s="28"/>
    </row>
    <row r="26" spans="1:14">
      <c r="A26" s="12">
        <f t="shared" si="37"/>
        <v>20</v>
      </c>
      <c r="B26" s="8">
        <f>B25+1</f>
        <v>46042</v>
      </c>
      <c r="C26" s="8">
        <f t="shared" si="6"/>
        <v>46042</v>
      </c>
      <c r="D26" s="9">
        <v>0.33333333333333298</v>
      </c>
      <c r="E26" s="8">
        <f t="shared" si="7"/>
        <v>46043</v>
      </c>
      <c r="F26" s="9">
        <v>0.33333333333333298</v>
      </c>
      <c r="G26" s="10">
        <f t="shared" si="8"/>
        <v>1</v>
      </c>
      <c r="H26" s="11">
        <f t="shared" si="2"/>
        <v>2204771.4</v>
      </c>
      <c r="I26" s="11">
        <v>2207007.1</v>
      </c>
      <c r="J26" s="11">
        <f t="shared" si="38"/>
        <v>2235.7000000001863</v>
      </c>
      <c r="K26" s="27">
        <f t="shared" ref="K26" si="40">J26/24</f>
        <v>93.154166666674428</v>
      </c>
      <c r="L26" s="28"/>
    </row>
    <row r="27" spans="1:14">
      <c r="A27" s="12">
        <f t="shared" si="37"/>
        <v>21</v>
      </c>
      <c r="B27" s="8">
        <f>B26+1</f>
        <v>46043</v>
      </c>
      <c r="C27" s="8">
        <f t="shared" si="6"/>
        <v>46043</v>
      </c>
      <c r="D27" s="9">
        <v>0.33333333333333298</v>
      </c>
      <c r="E27" s="8">
        <f t="shared" si="7"/>
        <v>46044</v>
      </c>
      <c r="F27" s="9">
        <v>0.33333333333333298</v>
      </c>
      <c r="G27" s="10">
        <f t="shared" si="8"/>
        <v>1</v>
      </c>
      <c r="H27" s="11">
        <f t="shared" si="2"/>
        <v>2207007.1</v>
      </c>
      <c r="I27" s="11">
        <v>2208124.5</v>
      </c>
      <c r="J27" s="11">
        <f t="shared" ref="J27" si="41">I27-H27</f>
        <v>1117.3999999999069</v>
      </c>
      <c r="K27" s="27">
        <f t="shared" ref="K27" si="42">J27/24</f>
        <v>46.55833333332945</v>
      </c>
      <c r="L27" s="28"/>
    </row>
    <row r="28" spans="1:14">
      <c r="A28" s="12">
        <f t="shared" si="37"/>
        <v>22</v>
      </c>
      <c r="B28" s="8">
        <f t="shared" si="37"/>
        <v>46044</v>
      </c>
      <c r="C28" s="8">
        <f t="shared" si="6"/>
        <v>46044</v>
      </c>
      <c r="D28" s="9">
        <v>0.33333333333333298</v>
      </c>
      <c r="E28" s="8">
        <f t="shared" si="7"/>
        <v>46045</v>
      </c>
      <c r="F28" s="9">
        <v>0.33333333333333298</v>
      </c>
      <c r="G28" s="10">
        <f t="shared" si="8"/>
        <v>1</v>
      </c>
      <c r="H28" s="11">
        <f t="shared" si="2"/>
        <v>2208124.5</v>
      </c>
      <c r="I28" s="11">
        <v>2210322.7000000002</v>
      </c>
      <c r="J28" s="11">
        <f t="shared" ref="J28" si="43">I28-H28</f>
        <v>2198.2000000001863</v>
      </c>
      <c r="K28" s="27">
        <f t="shared" ref="K28" si="44">J28/24</f>
        <v>91.591666666674428</v>
      </c>
      <c r="L28" s="28"/>
    </row>
    <row r="29" spans="1:14">
      <c r="A29" s="12">
        <f t="shared" si="37"/>
        <v>23</v>
      </c>
      <c r="B29" s="8">
        <f t="shared" si="37"/>
        <v>46045</v>
      </c>
      <c r="C29" s="8">
        <f t="shared" si="6"/>
        <v>46045</v>
      </c>
      <c r="D29" s="9">
        <v>0.33333333333333298</v>
      </c>
      <c r="E29" s="8">
        <f t="shared" si="7"/>
        <v>46046</v>
      </c>
      <c r="F29" s="9">
        <v>0.33333333333333298</v>
      </c>
      <c r="G29" s="10">
        <f t="shared" si="8"/>
        <v>1</v>
      </c>
      <c r="H29" s="11">
        <f t="shared" si="2"/>
        <v>2210322.7000000002</v>
      </c>
      <c r="I29" s="11">
        <v>2213329.2000000002</v>
      </c>
      <c r="J29" s="11">
        <f t="shared" ref="J29" si="45">I29-H29</f>
        <v>3006.5</v>
      </c>
      <c r="K29" s="27">
        <f t="shared" ref="K29" si="46">J29/24</f>
        <v>125.27083333333333</v>
      </c>
      <c r="L29" s="28"/>
    </row>
    <row r="30" spans="1:14">
      <c r="A30" s="12">
        <f t="shared" si="37"/>
        <v>24</v>
      </c>
      <c r="B30" s="8">
        <f t="shared" si="37"/>
        <v>46046</v>
      </c>
      <c r="C30" s="8">
        <f t="shared" si="6"/>
        <v>46046</v>
      </c>
      <c r="D30" s="9">
        <v>0.33333333333333298</v>
      </c>
      <c r="E30" s="8">
        <f t="shared" si="7"/>
        <v>46047</v>
      </c>
      <c r="F30" s="9">
        <v>0.33333333333333298</v>
      </c>
      <c r="G30" s="10">
        <f t="shared" si="8"/>
        <v>1</v>
      </c>
      <c r="H30" s="11">
        <f t="shared" si="2"/>
        <v>2213329.2000000002</v>
      </c>
      <c r="I30" s="11">
        <v>2216888.2999999998</v>
      </c>
      <c r="J30" s="11">
        <f t="shared" ref="J30" si="47">I30-H30</f>
        <v>3559.0999999996275</v>
      </c>
      <c r="K30" s="27">
        <f t="shared" ref="K30" si="48">J30/24</f>
        <v>148.2958333333178</v>
      </c>
      <c r="L30" s="28"/>
    </row>
    <row r="31" spans="1:14">
      <c r="A31" s="12">
        <f t="shared" si="37"/>
        <v>25</v>
      </c>
      <c r="B31" s="8">
        <f t="shared" si="37"/>
        <v>46047</v>
      </c>
      <c r="C31" s="8">
        <f t="shared" si="6"/>
        <v>46047</v>
      </c>
      <c r="D31" s="9">
        <v>0.33333333333333298</v>
      </c>
      <c r="E31" s="8">
        <f t="shared" si="7"/>
        <v>46048</v>
      </c>
      <c r="F31" s="9">
        <v>0.33333333333333298</v>
      </c>
      <c r="G31" s="10">
        <f t="shared" si="8"/>
        <v>1</v>
      </c>
      <c r="H31" s="11">
        <f t="shared" si="2"/>
        <v>2216888.2999999998</v>
      </c>
      <c r="I31" s="11">
        <v>2217069.4</v>
      </c>
      <c r="J31" s="11">
        <f t="shared" ref="J31" si="49">I31-H31</f>
        <v>181.10000000009313</v>
      </c>
      <c r="K31" s="27">
        <f t="shared" ref="K31" si="50">J31/24</f>
        <v>7.5458333333372138</v>
      </c>
      <c r="L31" s="28"/>
    </row>
    <row r="32" spans="1:14">
      <c r="A32" s="12">
        <f t="shared" si="37"/>
        <v>26</v>
      </c>
      <c r="B32" s="8">
        <f t="shared" si="37"/>
        <v>46048</v>
      </c>
      <c r="C32" s="8">
        <f t="shared" si="6"/>
        <v>46048</v>
      </c>
      <c r="D32" s="9">
        <v>0.33333333333333298</v>
      </c>
      <c r="E32" s="8">
        <f t="shared" si="7"/>
        <v>46049</v>
      </c>
      <c r="F32" s="9">
        <v>0.33333333333333298</v>
      </c>
      <c r="G32" s="10">
        <f t="shared" si="8"/>
        <v>1</v>
      </c>
      <c r="H32" s="11">
        <f t="shared" si="2"/>
        <v>2217069.4</v>
      </c>
      <c r="I32" s="11">
        <v>2220353.6</v>
      </c>
      <c r="J32" s="11">
        <f t="shared" ref="J32:J33" si="51">I32-H32</f>
        <v>3284.2000000001863</v>
      </c>
      <c r="K32" s="27">
        <f t="shared" ref="K32:K33" si="52">J32/24</f>
        <v>136.84166666667443</v>
      </c>
      <c r="L32" s="28"/>
    </row>
    <row r="33" spans="1:12">
      <c r="A33" s="12">
        <f t="shared" si="37"/>
        <v>27</v>
      </c>
      <c r="B33" s="8">
        <f t="shared" si="37"/>
        <v>46049</v>
      </c>
      <c r="C33" s="8">
        <f t="shared" si="6"/>
        <v>46049</v>
      </c>
      <c r="D33" s="9">
        <v>0.33333333333333298</v>
      </c>
      <c r="E33" s="8">
        <f t="shared" si="7"/>
        <v>46050</v>
      </c>
      <c r="F33" s="9">
        <v>0.33333333333333298</v>
      </c>
      <c r="G33" s="10">
        <f t="shared" si="8"/>
        <v>1</v>
      </c>
      <c r="H33" s="11">
        <f t="shared" si="2"/>
        <v>2220353.6</v>
      </c>
      <c r="I33" s="11">
        <v>2223944.7000000002</v>
      </c>
      <c r="J33" s="11">
        <f t="shared" si="51"/>
        <v>3591.1000000000931</v>
      </c>
      <c r="K33" s="27">
        <f t="shared" si="52"/>
        <v>149.62916666667056</v>
      </c>
      <c r="L33" s="28"/>
    </row>
    <row r="34" spans="1:12">
      <c r="A34" s="12">
        <f t="shared" si="37"/>
        <v>28</v>
      </c>
      <c r="B34" s="8">
        <f t="shared" si="37"/>
        <v>46050</v>
      </c>
      <c r="C34" s="8">
        <f t="shared" si="6"/>
        <v>46050</v>
      </c>
      <c r="D34" s="9">
        <v>0.33333333333333298</v>
      </c>
      <c r="E34" s="8">
        <f t="shared" si="7"/>
        <v>46051</v>
      </c>
      <c r="F34" s="9">
        <v>0.33333333333333298</v>
      </c>
      <c r="G34" s="10">
        <f t="shared" si="8"/>
        <v>1</v>
      </c>
      <c r="H34" s="11">
        <f t="shared" si="2"/>
        <v>2223944.7000000002</v>
      </c>
      <c r="I34" s="11">
        <v>2227503.2000000002</v>
      </c>
      <c r="J34" s="11">
        <f t="shared" ref="J34" si="53">I34-H34</f>
        <v>3558.5</v>
      </c>
      <c r="K34" s="27">
        <f t="shared" ref="K34" si="54">J34/24</f>
        <v>148.27083333333334</v>
      </c>
      <c r="L34" s="28"/>
    </row>
    <row r="35" spans="1:12">
      <c r="A35" s="12">
        <f t="shared" ref="A35:B35" si="55">A34+1</f>
        <v>29</v>
      </c>
      <c r="B35" s="8">
        <f t="shared" si="55"/>
        <v>46051</v>
      </c>
      <c r="C35" s="8">
        <f t="shared" ref="C35:C36" si="56">B35</f>
        <v>46051</v>
      </c>
      <c r="D35" s="9">
        <v>0.33333333333333298</v>
      </c>
      <c r="E35" s="8">
        <f t="shared" ref="E35:E36" si="57">C35+1</f>
        <v>46052</v>
      </c>
      <c r="F35" s="9">
        <v>0.33333333333333298</v>
      </c>
      <c r="G35" s="10">
        <f t="shared" ref="G35:G36" si="58">IFERROR(((E35-C35)+(F35-D35)),"")</f>
        <v>1</v>
      </c>
      <c r="H35" s="11">
        <f t="shared" si="2"/>
        <v>2227503.2000000002</v>
      </c>
      <c r="I35" s="11">
        <v>2230502.7999999998</v>
      </c>
      <c r="J35" s="11">
        <f t="shared" ref="J35" si="59">I35-H35</f>
        <v>2999.5999999996275</v>
      </c>
      <c r="K35" s="27">
        <f t="shared" ref="K35" si="60">J35/24</f>
        <v>124.98333333331782</v>
      </c>
      <c r="L35" s="28"/>
    </row>
    <row r="36" spans="1:12">
      <c r="A36" s="12">
        <f t="shared" ref="A36:B37" si="61">A35+1</f>
        <v>30</v>
      </c>
      <c r="B36" s="8">
        <f t="shared" si="61"/>
        <v>46052</v>
      </c>
      <c r="C36" s="8">
        <f t="shared" si="56"/>
        <v>46052</v>
      </c>
      <c r="D36" s="9">
        <v>0.33333333333333298</v>
      </c>
      <c r="E36" s="8">
        <f t="shared" si="57"/>
        <v>46053</v>
      </c>
      <c r="F36" s="9">
        <v>0.33333333333333298</v>
      </c>
      <c r="G36" s="10">
        <f t="shared" si="58"/>
        <v>1</v>
      </c>
      <c r="H36" s="11">
        <f t="shared" si="2"/>
        <v>2230502.7999999998</v>
      </c>
      <c r="I36" s="11">
        <v>2233044.2999999998</v>
      </c>
      <c r="J36" s="11">
        <f t="shared" ref="J36" si="62">I36-H36</f>
        <v>2541.5</v>
      </c>
      <c r="K36" s="27">
        <f t="shared" ref="K36" si="63">J36/24</f>
        <v>105.89583333333333</v>
      </c>
      <c r="L36" s="28"/>
    </row>
    <row r="37" spans="1:12">
      <c r="A37" s="12">
        <f t="shared" si="61"/>
        <v>31</v>
      </c>
      <c r="B37" s="8">
        <f t="shared" si="61"/>
        <v>46053</v>
      </c>
      <c r="C37" s="8">
        <f t="shared" ref="C37" si="64">B37</f>
        <v>46053</v>
      </c>
      <c r="D37" s="9">
        <v>0.33333333333333298</v>
      </c>
      <c r="E37" s="8">
        <f t="shared" ref="E37" si="65">C37+1</f>
        <v>46054</v>
      </c>
      <c r="F37" s="9">
        <v>0.33333333333333298</v>
      </c>
      <c r="G37" s="10">
        <f t="shared" ref="G37" si="66">IFERROR(((E37-C37)+(F37-D37)),"")</f>
        <v>1</v>
      </c>
      <c r="H37" s="11">
        <f t="shared" si="2"/>
        <v>2233044.2999999998</v>
      </c>
      <c r="I37" s="11">
        <v>2236349.7999999998</v>
      </c>
      <c r="J37" s="11">
        <f t="shared" ref="J37" si="67">I37-H37</f>
        <v>3305.5</v>
      </c>
      <c r="K37" s="27">
        <f t="shared" ref="K37" si="68">J37/24</f>
        <v>137.72916666666666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83420.099999999627</v>
      </c>
      <c r="K39" s="32">
        <f>AVERAGE(K7:K38)</f>
        <v>112.12379032258015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3.6168964620187145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3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9.28515625" style="1" hidden="1" customWidth="1"/>
    <col min="2" max="2" width="10.7109375" style="1" hidden="1" customWidth="1"/>
    <col min="3" max="6" width="9.140625" style="1"/>
    <col min="7" max="7" width="13.140625" style="1" customWidth="1"/>
    <col min="8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 ht="0.75" customHeight="1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195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4.726291666666536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0.33333333333333298</v>
      </c>
      <c r="E7" s="8">
        <f>C7+1</f>
        <v>46024</v>
      </c>
      <c r="F7" s="9">
        <v>0.33333333333333298</v>
      </c>
      <c r="G7" s="10">
        <f>IFERROR(((E7-C7)+(F7-D7)),"")</f>
        <v>1</v>
      </c>
      <c r="H7" s="11">
        <v>70422.489000000001</v>
      </c>
      <c r="I7" s="11">
        <v>70535.92</v>
      </c>
      <c r="J7" s="11">
        <f t="shared" ref="J7:J8" si="0">I7-H7</f>
        <v>113.43099999999686</v>
      </c>
      <c r="K7" s="27">
        <f t="shared" ref="K7:K8" si="1">J7/24</f>
        <v>4.726291666666536</v>
      </c>
      <c r="L7" s="101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0.33333333333333298</v>
      </c>
      <c r="E8" s="8">
        <f>E7+1</f>
        <v>46025</v>
      </c>
      <c r="F8" s="9">
        <v>0.33333333333333298</v>
      </c>
      <c r="G8" s="10">
        <f>IFERROR(((E8-C8)+(F8-D8)),"")</f>
        <v>1</v>
      </c>
      <c r="H8" s="11">
        <f t="shared" ref="H8:H37" si="2">I7</f>
        <v>70535.92</v>
      </c>
      <c r="I8" s="11">
        <v>70605.485000000001</v>
      </c>
      <c r="J8" s="11">
        <f t="shared" si="0"/>
        <v>69.565000000002328</v>
      </c>
      <c r="K8" s="27">
        <f t="shared" si="1"/>
        <v>2.8985416666667638</v>
      </c>
      <c r="L8" s="28"/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0.33333333333333298</v>
      </c>
      <c r="E9" s="8">
        <f t="shared" ref="E9:E37" si="5">E8+1</f>
        <v>46026</v>
      </c>
      <c r="F9" s="9">
        <v>0.33333333333333298</v>
      </c>
      <c r="G9" s="10">
        <f t="shared" ref="G9:G33" si="6">IFERROR(((E9-C9)+(F9-D9)),"")</f>
        <v>1</v>
      </c>
      <c r="H9" s="11">
        <f t="shared" si="2"/>
        <v>70605.485000000001</v>
      </c>
      <c r="I9" s="11">
        <v>70693.582999999999</v>
      </c>
      <c r="J9" s="11">
        <f t="shared" ref="J9:J34" si="7">I9-H9</f>
        <v>88.097999999998137</v>
      </c>
      <c r="K9" s="27">
        <f t="shared" ref="K9:K34" si="8">J9/24</f>
        <v>3.6707499999999222</v>
      </c>
      <c r="L9" s="28"/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0.33333333333333298</v>
      </c>
      <c r="E10" s="8">
        <f t="shared" si="5"/>
        <v>46027</v>
      </c>
      <c r="F10" s="9">
        <v>0.33333333333333298</v>
      </c>
      <c r="G10" s="10">
        <f t="shared" si="6"/>
        <v>1</v>
      </c>
      <c r="H10" s="11">
        <f t="shared" si="2"/>
        <v>70693.582999999999</v>
      </c>
      <c r="I10" s="11">
        <v>70758.589000000007</v>
      </c>
      <c r="J10" s="11">
        <f t="shared" si="7"/>
        <v>65.006000000008498</v>
      </c>
      <c r="K10" s="27">
        <f t="shared" si="8"/>
        <v>2.7085833333336873</v>
      </c>
      <c r="L10" s="28"/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0.33333333333333298</v>
      </c>
      <c r="E11" s="8">
        <f t="shared" si="5"/>
        <v>46028</v>
      </c>
      <c r="F11" s="9">
        <v>0.33333333333333298</v>
      </c>
      <c r="G11" s="10">
        <f t="shared" si="6"/>
        <v>1</v>
      </c>
      <c r="H11" s="11">
        <f t="shared" si="2"/>
        <v>70758.589000000007</v>
      </c>
      <c r="I11" s="11">
        <v>70811.705000000002</v>
      </c>
      <c r="J11" s="11">
        <f t="shared" si="7"/>
        <v>53.115999999994528</v>
      </c>
      <c r="K11" s="27">
        <f t="shared" si="8"/>
        <v>2.2131666666664387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0.33333333333333298</v>
      </c>
      <c r="E12" s="8">
        <f t="shared" si="5"/>
        <v>46029</v>
      </c>
      <c r="F12" s="9">
        <v>0.33333333333333298</v>
      </c>
      <c r="G12" s="10">
        <f t="shared" si="6"/>
        <v>1</v>
      </c>
      <c r="H12" s="11">
        <f t="shared" si="2"/>
        <v>70811.705000000002</v>
      </c>
      <c r="I12" s="11">
        <v>70877.62</v>
      </c>
      <c r="J12" s="11">
        <f t="shared" ref="J12" si="9">I12-H12</f>
        <v>65.914999999993597</v>
      </c>
      <c r="K12" s="27">
        <f t="shared" ref="K12" si="10">J12/24</f>
        <v>2.7464583333330665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0.33333333333333298</v>
      </c>
      <c r="E13" s="8">
        <f t="shared" si="5"/>
        <v>46030</v>
      </c>
      <c r="F13" s="9">
        <v>0.33333333333333298</v>
      </c>
      <c r="G13" s="10">
        <f t="shared" si="6"/>
        <v>1</v>
      </c>
      <c r="H13" s="11">
        <f t="shared" si="2"/>
        <v>70877.62</v>
      </c>
      <c r="I13" s="11">
        <v>70935.035999999993</v>
      </c>
      <c r="J13" s="11">
        <f t="shared" si="7"/>
        <v>57.415999999997439</v>
      </c>
      <c r="K13" s="27">
        <f t="shared" si="8"/>
        <v>2.3923333333332266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0.33333333333333298</v>
      </c>
      <c r="E14" s="8">
        <f t="shared" si="5"/>
        <v>46031</v>
      </c>
      <c r="F14" s="9">
        <v>0.33333333333333298</v>
      </c>
      <c r="G14" s="10">
        <f t="shared" si="6"/>
        <v>1</v>
      </c>
      <c r="H14" s="11">
        <f t="shared" si="2"/>
        <v>70935.035999999993</v>
      </c>
      <c r="I14" s="11">
        <v>70991.040999999997</v>
      </c>
      <c r="J14" s="11">
        <f t="shared" si="7"/>
        <v>56.005000000004657</v>
      </c>
      <c r="K14" s="27">
        <f t="shared" si="8"/>
        <v>2.3335416666668607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0.33333333333333298</v>
      </c>
      <c r="E15" s="8">
        <f t="shared" si="5"/>
        <v>46032</v>
      </c>
      <c r="F15" s="9">
        <v>0.33333333333333298</v>
      </c>
      <c r="G15" s="10">
        <f t="shared" si="6"/>
        <v>1</v>
      </c>
      <c r="H15" s="11">
        <f t="shared" si="2"/>
        <v>70991.040999999997</v>
      </c>
      <c r="I15" s="11">
        <v>71050.144</v>
      </c>
      <c r="J15" s="11">
        <f t="shared" si="7"/>
        <v>59.103000000002794</v>
      </c>
      <c r="K15" s="27">
        <f t="shared" si="8"/>
        <v>2.4626250000001164</v>
      </c>
      <c r="L15" s="28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0.33333333333333298</v>
      </c>
      <c r="E16" s="8">
        <f t="shared" si="5"/>
        <v>46033</v>
      </c>
      <c r="F16" s="9">
        <v>0.33333333333333298</v>
      </c>
      <c r="G16" s="10">
        <f t="shared" si="6"/>
        <v>1</v>
      </c>
      <c r="H16" s="11">
        <f t="shared" si="2"/>
        <v>71050.144</v>
      </c>
      <c r="I16" s="11">
        <v>71119.394</v>
      </c>
      <c r="J16" s="11">
        <f t="shared" si="7"/>
        <v>69.25</v>
      </c>
      <c r="K16" s="27">
        <f t="shared" si="8"/>
        <v>2.8854166666666665</v>
      </c>
      <c r="L16" s="28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0.33333333333333298</v>
      </c>
      <c r="E17" s="8">
        <f t="shared" si="5"/>
        <v>46034</v>
      </c>
      <c r="F17" s="9">
        <v>0.33333333333333298</v>
      </c>
      <c r="G17" s="10">
        <f t="shared" ref="G17" si="11">IFERROR(((E17-C17)+(F17-D17)),"")</f>
        <v>1</v>
      </c>
      <c r="H17" s="11">
        <f t="shared" si="2"/>
        <v>71119.394</v>
      </c>
      <c r="I17" s="11">
        <v>71180</v>
      </c>
      <c r="J17" s="11">
        <f t="shared" si="7"/>
        <v>60.605999999999767</v>
      </c>
      <c r="K17" s="27">
        <f t="shared" si="8"/>
        <v>2.5252499999999904</v>
      </c>
      <c r="L17" s="28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0.33333333333333298</v>
      </c>
      <c r="E18" s="8">
        <f t="shared" si="5"/>
        <v>46035</v>
      </c>
      <c r="F18" s="9">
        <v>0.33333333333333298</v>
      </c>
      <c r="G18" s="10">
        <f t="shared" ref="G18" si="12">IFERROR(((E18-C18)+(F18-D18)),"")</f>
        <v>1</v>
      </c>
      <c r="H18" s="11">
        <f t="shared" si="2"/>
        <v>71180</v>
      </c>
      <c r="I18" s="11">
        <v>71238</v>
      </c>
      <c r="J18" s="11">
        <f t="shared" si="7"/>
        <v>58</v>
      </c>
      <c r="K18" s="27">
        <f t="shared" si="8"/>
        <v>2.4166666666666665</v>
      </c>
      <c r="L18" s="28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0.33333333333333298</v>
      </c>
      <c r="E19" s="8">
        <f t="shared" si="5"/>
        <v>46036</v>
      </c>
      <c r="F19" s="9">
        <v>0.33333333333333298</v>
      </c>
      <c r="G19" s="10">
        <f t="shared" si="6"/>
        <v>1</v>
      </c>
      <c r="H19" s="11">
        <f t="shared" si="2"/>
        <v>71238</v>
      </c>
      <c r="I19" s="11">
        <v>71294.108999999997</v>
      </c>
      <c r="J19" s="11">
        <f t="shared" si="7"/>
        <v>56.10899999999674</v>
      </c>
      <c r="K19" s="27">
        <f t="shared" si="8"/>
        <v>2.337874999999864</v>
      </c>
      <c r="L19" s="28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0.33333333333333298</v>
      </c>
      <c r="E20" s="8">
        <f t="shared" si="5"/>
        <v>46037</v>
      </c>
      <c r="F20" s="9">
        <v>0.33333333333333298</v>
      </c>
      <c r="G20" s="10">
        <f t="shared" ref="G20" si="13">IFERROR(((E20-C20)+(F20-D20)),"")</f>
        <v>1</v>
      </c>
      <c r="H20" s="11">
        <f t="shared" si="2"/>
        <v>71294.108999999997</v>
      </c>
      <c r="I20" s="11">
        <v>71368.77</v>
      </c>
      <c r="J20" s="11">
        <f t="shared" si="7"/>
        <v>74.661000000007334</v>
      </c>
      <c r="K20" s="27">
        <f t="shared" si="8"/>
        <v>3.1108750000003056</v>
      </c>
      <c r="L20" s="28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0.33333333333333298</v>
      </c>
      <c r="E21" s="8">
        <f t="shared" si="5"/>
        <v>46038</v>
      </c>
      <c r="F21" s="9">
        <v>0.33333333333333298</v>
      </c>
      <c r="G21" s="10">
        <f t="shared" ref="G21" si="14">IFERROR(((E21-C21)+(F21-D21)),"")</f>
        <v>1</v>
      </c>
      <c r="H21" s="11">
        <f t="shared" si="2"/>
        <v>71368.77</v>
      </c>
      <c r="I21" s="11">
        <v>71428</v>
      </c>
      <c r="J21" s="11">
        <f t="shared" si="7"/>
        <v>59.229999999995925</v>
      </c>
      <c r="K21" s="27">
        <f t="shared" si="8"/>
        <v>2.4679166666664969</v>
      </c>
      <c r="L21" s="28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0.33333333333333298</v>
      </c>
      <c r="E22" s="8">
        <f t="shared" si="5"/>
        <v>46039</v>
      </c>
      <c r="F22" s="9">
        <v>0.33333333333333298</v>
      </c>
      <c r="G22" s="10">
        <f t="shared" si="6"/>
        <v>1</v>
      </c>
      <c r="H22" s="11">
        <f t="shared" si="2"/>
        <v>71428</v>
      </c>
      <c r="I22" s="11">
        <v>71499</v>
      </c>
      <c r="J22" s="11">
        <f t="shared" si="7"/>
        <v>71</v>
      </c>
      <c r="K22" s="27">
        <f t="shared" si="8"/>
        <v>2.9583333333333335</v>
      </c>
      <c r="L22" s="28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0.33333333333333298</v>
      </c>
      <c r="E23" s="8">
        <f t="shared" si="5"/>
        <v>46040</v>
      </c>
      <c r="F23" s="9">
        <v>0.33333333333333298</v>
      </c>
      <c r="G23" s="10">
        <f t="shared" ref="G23" si="15">IFERROR(((E23-C23)+(F23-D23)),"")</f>
        <v>1</v>
      </c>
      <c r="H23" s="11">
        <f t="shared" si="2"/>
        <v>71499</v>
      </c>
      <c r="I23" s="11">
        <v>71600</v>
      </c>
      <c r="J23" s="11">
        <f t="shared" si="7"/>
        <v>101</v>
      </c>
      <c r="K23" s="27">
        <f t="shared" si="8"/>
        <v>4.208333333333333</v>
      </c>
      <c r="L23" s="28"/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0.33333333333333298</v>
      </c>
      <c r="E24" s="8">
        <f t="shared" si="5"/>
        <v>46041</v>
      </c>
      <c r="F24" s="9">
        <v>0.33333333333333298</v>
      </c>
      <c r="G24" s="10">
        <f t="shared" si="6"/>
        <v>1</v>
      </c>
      <c r="H24" s="11">
        <f t="shared" si="2"/>
        <v>71600</v>
      </c>
      <c r="I24" s="11">
        <v>71653</v>
      </c>
      <c r="J24" s="11">
        <f t="shared" si="7"/>
        <v>53</v>
      </c>
      <c r="K24" s="27">
        <f t="shared" si="8"/>
        <v>2.2083333333333335</v>
      </c>
      <c r="L24" s="28"/>
    </row>
    <row r="25" spans="1:14">
      <c r="A25" s="12">
        <f t="shared" ref="A25:B34" si="16">A24+1</f>
        <v>19</v>
      </c>
      <c r="B25" s="8">
        <f>B24+1</f>
        <v>46041</v>
      </c>
      <c r="C25" s="8">
        <f t="shared" si="4"/>
        <v>46041</v>
      </c>
      <c r="D25" s="9">
        <v>0.33333333333333298</v>
      </c>
      <c r="E25" s="8">
        <f t="shared" si="5"/>
        <v>46042</v>
      </c>
      <c r="F25" s="9">
        <v>0.33333333333333298</v>
      </c>
      <c r="G25" s="10">
        <f t="shared" si="6"/>
        <v>1</v>
      </c>
      <c r="H25" s="11">
        <f t="shared" si="2"/>
        <v>71653</v>
      </c>
      <c r="I25" s="11">
        <v>71707</v>
      </c>
      <c r="J25" s="11">
        <f t="shared" si="7"/>
        <v>54</v>
      </c>
      <c r="K25" s="27">
        <f t="shared" si="8"/>
        <v>2.25</v>
      </c>
      <c r="L25" s="28"/>
    </row>
    <row r="26" spans="1:14">
      <c r="A26" s="12">
        <f t="shared" si="16"/>
        <v>20</v>
      </c>
      <c r="B26" s="8">
        <f>B25+1</f>
        <v>46042</v>
      </c>
      <c r="C26" s="8">
        <f t="shared" si="4"/>
        <v>46042</v>
      </c>
      <c r="D26" s="9">
        <v>0.33333333333333298</v>
      </c>
      <c r="E26" s="8">
        <f t="shared" si="5"/>
        <v>46043</v>
      </c>
      <c r="F26" s="9">
        <v>0.33333333333333298</v>
      </c>
      <c r="G26" s="10">
        <f t="shared" si="6"/>
        <v>1</v>
      </c>
      <c r="H26" s="11">
        <f t="shared" si="2"/>
        <v>71707</v>
      </c>
      <c r="I26" s="247">
        <v>71750</v>
      </c>
      <c r="J26" s="11">
        <f t="shared" si="7"/>
        <v>43</v>
      </c>
      <c r="K26" s="27">
        <f t="shared" si="8"/>
        <v>1.7916666666666667</v>
      </c>
      <c r="L26" s="28"/>
    </row>
    <row r="27" spans="1:14">
      <c r="A27" s="12">
        <f t="shared" si="16"/>
        <v>21</v>
      </c>
      <c r="B27" s="8">
        <f>B26+1</f>
        <v>46043</v>
      </c>
      <c r="C27" s="8">
        <f t="shared" si="4"/>
        <v>46043</v>
      </c>
      <c r="D27" s="9">
        <v>0.33333333333333298</v>
      </c>
      <c r="E27" s="8">
        <f t="shared" si="5"/>
        <v>46044</v>
      </c>
      <c r="F27" s="9">
        <v>0.33333333333333298</v>
      </c>
      <c r="G27" s="10">
        <f t="shared" ref="G27" si="17">IFERROR(((E27-C27)+(F27-D27)),"")</f>
        <v>1</v>
      </c>
      <c r="H27" s="11">
        <f t="shared" si="2"/>
        <v>71750</v>
      </c>
      <c r="I27" s="247">
        <v>71802.498999999996</v>
      </c>
      <c r="J27" s="11">
        <f t="shared" si="7"/>
        <v>52.498999999996158</v>
      </c>
      <c r="K27" s="27">
        <f t="shared" si="8"/>
        <v>2.1874583333331734</v>
      </c>
      <c r="L27" s="28"/>
    </row>
    <row r="28" spans="1:14">
      <c r="A28" s="12">
        <f t="shared" si="16"/>
        <v>22</v>
      </c>
      <c r="B28" s="8">
        <f t="shared" si="16"/>
        <v>46044</v>
      </c>
      <c r="C28" s="8">
        <f t="shared" si="4"/>
        <v>46044</v>
      </c>
      <c r="D28" s="9">
        <v>0.33333333333333298</v>
      </c>
      <c r="E28" s="8">
        <f t="shared" si="5"/>
        <v>46045</v>
      </c>
      <c r="F28" s="9">
        <v>0.33333333333333298</v>
      </c>
      <c r="G28" s="10">
        <f t="shared" si="6"/>
        <v>1</v>
      </c>
      <c r="H28" s="11">
        <f t="shared" si="2"/>
        <v>71802.498999999996</v>
      </c>
      <c r="I28" s="247">
        <v>71853.747000000003</v>
      </c>
      <c r="J28" s="11">
        <f t="shared" si="7"/>
        <v>51.248000000006869</v>
      </c>
      <c r="K28" s="27">
        <f t="shared" si="8"/>
        <v>2.1353333333336195</v>
      </c>
      <c r="L28" s="28"/>
    </row>
    <row r="29" spans="1:14">
      <c r="A29" s="12">
        <f t="shared" si="16"/>
        <v>23</v>
      </c>
      <c r="B29" s="8">
        <f t="shared" si="16"/>
        <v>46045</v>
      </c>
      <c r="C29" s="8">
        <f t="shared" si="4"/>
        <v>46045</v>
      </c>
      <c r="D29" s="9">
        <v>0.33333333333333298</v>
      </c>
      <c r="E29" s="8">
        <f t="shared" si="5"/>
        <v>46046</v>
      </c>
      <c r="F29" s="9">
        <v>0.33333333333333298</v>
      </c>
      <c r="G29" s="10">
        <f t="shared" ref="G29" si="18">IFERROR(((E29-C29)+(F29-D29)),"")</f>
        <v>1</v>
      </c>
      <c r="H29" s="11">
        <f t="shared" si="2"/>
        <v>71853.747000000003</v>
      </c>
      <c r="I29" s="11">
        <v>71913.604999999996</v>
      </c>
      <c r="J29" s="11">
        <f t="shared" si="7"/>
        <v>59.857999999992899</v>
      </c>
      <c r="K29" s="27">
        <f t="shared" si="8"/>
        <v>2.4940833333330374</v>
      </c>
      <c r="L29" s="28"/>
    </row>
    <row r="30" spans="1:14">
      <c r="A30" s="12">
        <f t="shared" si="16"/>
        <v>24</v>
      </c>
      <c r="B30" s="8">
        <f t="shared" si="16"/>
        <v>46046</v>
      </c>
      <c r="C30" s="8">
        <f t="shared" si="4"/>
        <v>46046</v>
      </c>
      <c r="D30" s="9">
        <v>0.33333333333333298</v>
      </c>
      <c r="E30" s="8">
        <f t="shared" si="5"/>
        <v>46047</v>
      </c>
      <c r="F30" s="9">
        <v>0.33333333333333298</v>
      </c>
      <c r="G30" s="10">
        <f t="shared" si="6"/>
        <v>1</v>
      </c>
      <c r="H30" s="11">
        <f t="shared" si="2"/>
        <v>71913.604999999996</v>
      </c>
      <c r="I30" s="11">
        <v>71983.983999999997</v>
      </c>
      <c r="J30" s="11">
        <f t="shared" si="7"/>
        <v>70.379000000000815</v>
      </c>
      <c r="K30" s="27">
        <f t="shared" si="8"/>
        <v>2.9324583333333671</v>
      </c>
      <c r="L30" s="28"/>
    </row>
    <row r="31" spans="1:14">
      <c r="A31" s="12">
        <f t="shared" si="16"/>
        <v>25</v>
      </c>
      <c r="B31" s="8">
        <f t="shared" si="16"/>
        <v>46047</v>
      </c>
      <c r="C31" s="8">
        <f t="shared" si="4"/>
        <v>46047</v>
      </c>
      <c r="D31" s="9">
        <v>0.33333333333333298</v>
      </c>
      <c r="E31" s="8">
        <f t="shared" si="5"/>
        <v>46048</v>
      </c>
      <c r="F31" s="9">
        <v>0.33333333333333298</v>
      </c>
      <c r="G31" s="10">
        <f t="shared" ref="G31" si="19">IFERROR(((E31-C31)+(F31-D31)),"")</f>
        <v>1</v>
      </c>
      <c r="H31" s="11">
        <f t="shared" si="2"/>
        <v>71983.983999999997</v>
      </c>
      <c r="I31" s="247">
        <v>72047</v>
      </c>
      <c r="J31" s="11">
        <f t="shared" si="7"/>
        <v>63.01600000000326</v>
      </c>
      <c r="K31" s="27">
        <f t="shared" si="8"/>
        <v>2.6256666666668025</v>
      </c>
      <c r="L31" s="28"/>
    </row>
    <row r="32" spans="1:14">
      <c r="A32" s="12">
        <f t="shared" si="16"/>
        <v>26</v>
      </c>
      <c r="B32" s="8">
        <f t="shared" si="16"/>
        <v>46048</v>
      </c>
      <c r="C32" s="8">
        <f t="shared" si="4"/>
        <v>46048</v>
      </c>
      <c r="D32" s="9">
        <v>0.33333333333333298</v>
      </c>
      <c r="E32" s="8">
        <f t="shared" si="5"/>
        <v>46049</v>
      </c>
      <c r="F32" s="9">
        <v>0.33333333333333298</v>
      </c>
      <c r="G32" s="10">
        <f t="shared" si="6"/>
        <v>1</v>
      </c>
      <c r="H32" s="11">
        <f t="shared" si="2"/>
        <v>72047</v>
      </c>
      <c r="I32" s="247">
        <v>72093</v>
      </c>
      <c r="J32" s="11">
        <f t="shared" si="7"/>
        <v>46</v>
      </c>
      <c r="K32" s="27">
        <f t="shared" si="8"/>
        <v>1.9166666666666667</v>
      </c>
      <c r="L32" s="28"/>
    </row>
    <row r="33" spans="1:12">
      <c r="A33" s="12">
        <f t="shared" si="16"/>
        <v>27</v>
      </c>
      <c r="B33" s="8">
        <f t="shared" si="16"/>
        <v>46049</v>
      </c>
      <c r="C33" s="8">
        <f t="shared" si="4"/>
        <v>46049</v>
      </c>
      <c r="D33" s="9">
        <v>0.33333333333333298</v>
      </c>
      <c r="E33" s="8">
        <f t="shared" si="5"/>
        <v>46050</v>
      </c>
      <c r="F33" s="9">
        <v>0.33333333333333298</v>
      </c>
      <c r="G33" s="10">
        <f t="shared" si="6"/>
        <v>1</v>
      </c>
      <c r="H33" s="11">
        <f t="shared" si="2"/>
        <v>72093</v>
      </c>
      <c r="I33" s="11">
        <v>72153</v>
      </c>
      <c r="J33" s="11">
        <f t="shared" si="7"/>
        <v>60</v>
      </c>
      <c r="K33" s="27">
        <f t="shared" si="8"/>
        <v>2.5</v>
      </c>
      <c r="L33" s="28"/>
    </row>
    <row r="34" spans="1:12">
      <c r="A34" s="12">
        <f t="shared" si="16"/>
        <v>28</v>
      </c>
      <c r="B34" s="8">
        <f t="shared" si="16"/>
        <v>46050</v>
      </c>
      <c r="C34" s="8">
        <f t="shared" si="4"/>
        <v>46050</v>
      </c>
      <c r="D34" s="9">
        <v>0.33333333333333298</v>
      </c>
      <c r="E34" s="8">
        <f t="shared" si="5"/>
        <v>46051</v>
      </c>
      <c r="F34" s="9">
        <v>0.33333333333333298</v>
      </c>
      <c r="G34" s="10">
        <f t="shared" ref="G34" si="20">IFERROR(((E34-C34)+(F34-D34)),"")</f>
        <v>1</v>
      </c>
      <c r="H34" s="11">
        <f t="shared" si="2"/>
        <v>72153</v>
      </c>
      <c r="I34" s="11">
        <v>72203</v>
      </c>
      <c r="J34" s="11">
        <f t="shared" si="7"/>
        <v>50</v>
      </c>
      <c r="K34" s="27">
        <f t="shared" si="8"/>
        <v>2.0833333333333335</v>
      </c>
      <c r="L34" s="28"/>
    </row>
    <row r="35" spans="1:12">
      <c r="A35" s="12">
        <f t="shared" ref="A35:B35" si="21">A34+1</f>
        <v>29</v>
      </c>
      <c r="B35" s="8">
        <f t="shared" si="21"/>
        <v>46051</v>
      </c>
      <c r="C35" s="8">
        <f t="shared" ref="C35:C36" si="22">B35</f>
        <v>46051</v>
      </c>
      <c r="D35" s="9">
        <v>0.33333333333333298</v>
      </c>
      <c r="E35" s="8">
        <f t="shared" si="5"/>
        <v>46052</v>
      </c>
      <c r="F35" s="9">
        <v>0.33333333333333298</v>
      </c>
      <c r="G35" s="10">
        <f t="shared" ref="G35:G36" si="23">IFERROR(((E35-C35)+(F35-D35)),"")</f>
        <v>1</v>
      </c>
      <c r="H35" s="11">
        <f t="shared" si="2"/>
        <v>72203</v>
      </c>
      <c r="I35" s="11">
        <v>72263.673999999999</v>
      </c>
      <c r="J35" s="11">
        <f t="shared" ref="J35:J36" si="24">I35-H35</f>
        <v>60.673999999999069</v>
      </c>
      <c r="K35" s="27">
        <f t="shared" ref="K35:K36" si="25">J35/24</f>
        <v>2.5280833333332944</v>
      </c>
      <c r="L35" s="28"/>
    </row>
    <row r="36" spans="1:12">
      <c r="A36" s="12">
        <f t="shared" ref="A36:B37" si="26">A35+1</f>
        <v>30</v>
      </c>
      <c r="B36" s="8">
        <f t="shared" si="26"/>
        <v>46052</v>
      </c>
      <c r="C36" s="8">
        <f t="shared" si="22"/>
        <v>46052</v>
      </c>
      <c r="D36" s="9">
        <v>0.33333333333333298</v>
      </c>
      <c r="E36" s="8">
        <f t="shared" si="5"/>
        <v>46053</v>
      </c>
      <c r="F36" s="9">
        <v>0.33333333333333298</v>
      </c>
      <c r="G36" s="10">
        <f t="shared" si="23"/>
        <v>1</v>
      </c>
      <c r="H36" s="11">
        <f t="shared" si="2"/>
        <v>72263.673999999999</v>
      </c>
      <c r="I36" s="11">
        <v>72317.429999999993</v>
      </c>
      <c r="J36" s="11">
        <f t="shared" si="24"/>
        <v>53.755999999993946</v>
      </c>
      <c r="K36" s="27">
        <f t="shared" si="25"/>
        <v>2.2398333333330811</v>
      </c>
      <c r="L36" s="28"/>
    </row>
    <row r="37" spans="1:12">
      <c r="A37" s="12">
        <f t="shared" si="26"/>
        <v>31</v>
      </c>
      <c r="B37" s="8">
        <f t="shared" si="26"/>
        <v>46053</v>
      </c>
      <c r="C37" s="8">
        <f t="shared" ref="C37" si="27">B37</f>
        <v>46053</v>
      </c>
      <c r="D37" s="9">
        <v>0.33333333333333298</v>
      </c>
      <c r="E37" s="8">
        <f t="shared" si="5"/>
        <v>46054</v>
      </c>
      <c r="F37" s="9">
        <v>0.33333333333333298</v>
      </c>
      <c r="G37" s="10">
        <f t="shared" ref="G37" si="28">IFERROR(((E37-C37)+(F37-D37)),"")</f>
        <v>1</v>
      </c>
      <c r="H37" s="11">
        <f t="shared" si="2"/>
        <v>72317.429999999993</v>
      </c>
      <c r="I37" s="11">
        <v>72404.960000000006</v>
      </c>
      <c r="J37" s="11">
        <f t="shared" ref="J37" si="29">I37-H37</f>
        <v>87.530000000013388</v>
      </c>
      <c r="K37" s="27">
        <f t="shared" ref="K37" si="30">J37/24</f>
        <v>3.647083333333891</v>
      </c>
      <c r="L37" s="28"/>
    </row>
    <row r="38" spans="1:12">
      <c r="A38" s="12">
        <f>A36+1</f>
        <v>31</v>
      </c>
      <c r="B38" s="8">
        <f>B36+1</f>
        <v>46053</v>
      </c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1982.471000000005</v>
      </c>
      <c r="K39" s="32">
        <f>AVERAGE(K7:K38)</f>
        <v>2.6646115591397921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8.5955211585154581E-2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5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179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351.5291666666696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 thickBo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 ht="15.75" thickTop="1">
      <c r="A7" s="6">
        <v>1</v>
      </c>
      <c r="B7" s="7">
        <f>C4</f>
        <v>46023</v>
      </c>
      <c r="C7" s="7">
        <f>C4</f>
        <v>46023</v>
      </c>
      <c r="D7" s="288">
        <v>0.33333333333333331</v>
      </c>
      <c r="E7" s="7">
        <v>46024</v>
      </c>
      <c r="F7" s="288">
        <v>0.33333333333333331</v>
      </c>
      <c r="G7" s="10">
        <f>IFERROR(((E7-C7)+(F7-D7)),"")</f>
        <v>1</v>
      </c>
      <c r="H7" s="11">
        <v>532704.81000000006</v>
      </c>
      <c r="I7" s="11">
        <v>532704.81000000006</v>
      </c>
      <c r="J7" s="11">
        <f t="shared" ref="J7:J20" si="0">I7-H7</f>
        <v>0</v>
      </c>
      <c r="K7" s="27">
        <f t="shared" ref="K7:K20" si="1">J7/24</f>
        <v>0</v>
      </c>
      <c r="L7" s="727" t="s">
        <v>161</v>
      </c>
    </row>
    <row r="8" spans="1:12">
      <c r="A8" s="12">
        <f>A7+1</f>
        <v>2</v>
      </c>
      <c r="B8" s="8">
        <f>B7+1</f>
        <v>46024</v>
      </c>
      <c r="C8" s="8">
        <f t="shared" ref="C8:C34" si="2">B8</f>
        <v>46024</v>
      </c>
      <c r="D8" s="288">
        <v>0.33333333333333331</v>
      </c>
      <c r="E8" s="8">
        <f>C8+1</f>
        <v>46025</v>
      </c>
      <c r="F8" s="288">
        <v>0.33333333333333331</v>
      </c>
      <c r="G8" s="10">
        <f>IFERROR(((E8-C8)+(F8-D8)),"")</f>
        <v>1</v>
      </c>
      <c r="H8" s="11">
        <f t="shared" ref="H8:H23" si="3">I7</f>
        <v>532704.81000000006</v>
      </c>
      <c r="I8" s="11">
        <v>533323.5</v>
      </c>
      <c r="J8" s="11">
        <f t="shared" ref="J8" si="4">I8-H8</f>
        <v>618.68999999994412</v>
      </c>
      <c r="K8" s="27">
        <f t="shared" ref="K8" si="5">J8/24</f>
        <v>25.778749999997672</v>
      </c>
      <c r="L8" s="28"/>
    </row>
    <row r="9" spans="1:12">
      <c r="A9" s="12">
        <f t="shared" ref="A9:B24" si="6">A8+1</f>
        <v>3</v>
      </c>
      <c r="B9" s="8">
        <f t="shared" si="6"/>
        <v>46025</v>
      </c>
      <c r="C9" s="8">
        <f t="shared" si="2"/>
        <v>46025</v>
      </c>
      <c r="D9" s="288">
        <v>0.33333333333333331</v>
      </c>
      <c r="E9" s="8">
        <f>C9+1</f>
        <v>46026</v>
      </c>
      <c r="F9" s="288">
        <v>0.33333333333333331</v>
      </c>
      <c r="G9" s="10">
        <f>IFERROR(((E9-C9)+(F9-D9)),"")</f>
        <v>1</v>
      </c>
      <c r="H9" s="11">
        <f t="shared" si="3"/>
        <v>533323.5</v>
      </c>
      <c r="I9" s="11">
        <v>533323.5</v>
      </c>
      <c r="J9" s="11">
        <f t="shared" ref="J9" si="7">I9-H9</f>
        <v>0</v>
      </c>
      <c r="K9" s="27">
        <f t="shared" ref="K9" si="8">J9/24</f>
        <v>0</v>
      </c>
      <c r="L9" s="726" t="s">
        <v>161</v>
      </c>
    </row>
    <row r="10" spans="1:12">
      <c r="A10" s="12">
        <f t="shared" si="6"/>
        <v>4</v>
      </c>
      <c r="B10" s="8">
        <f t="shared" si="6"/>
        <v>46026</v>
      </c>
      <c r="C10" s="8">
        <f t="shared" si="2"/>
        <v>46026</v>
      </c>
      <c r="D10" s="288">
        <v>0.33333333333333331</v>
      </c>
      <c r="E10" s="8">
        <f t="shared" ref="E10:E11" si="9">C10+1</f>
        <v>46027</v>
      </c>
      <c r="F10" s="288">
        <v>0.33333333333333331</v>
      </c>
      <c r="G10" s="10">
        <f>IFERROR(((E10-C10)+(F10-D10)),"")</f>
        <v>1</v>
      </c>
      <c r="H10" s="11">
        <f t="shared" si="3"/>
        <v>533323.5</v>
      </c>
      <c r="I10" s="11">
        <v>533323.5</v>
      </c>
      <c r="J10" s="11">
        <f t="shared" ref="J10" si="10">I10-H10</f>
        <v>0</v>
      </c>
      <c r="K10" s="27">
        <f t="shared" ref="K10" si="11">J10/24</f>
        <v>0</v>
      </c>
      <c r="L10" s="726" t="s">
        <v>161</v>
      </c>
    </row>
    <row r="11" spans="1:12">
      <c r="A11" s="12">
        <f t="shared" si="6"/>
        <v>5</v>
      </c>
      <c r="B11" s="8">
        <f t="shared" si="6"/>
        <v>46027</v>
      </c>
      <c r="C11" s="8">
        <f t="shared" si="2"/>
        <v>46027</v>
      </c>
      <c r="D11" s="288">
        <v>0.33333333333333331</v>
      </c>
      <c r="E11" s="8">
        <f t="shared" si="9"/>
        <v>46028</v>
      </c>
      <c r="F11" s="288">
        <v>0.33333333333333331</v>
      </c>
      <c r="G11" s="10">
        <f t="shared" ref="G11:G34" si="12">IFERROR(((E11-C11)+(F11-D11)),"")</f>
        <v>1</v>
      </c>
      <c r="H11" s="11">
        <f t="shared" si="3"/>
        <v>533323.5</v>
      </c>
      <c r="I11" s="11">
        <v>534953.28</v>
      </c>
      <c r="J11" s="11">
        <f t="shared" si="0"/>
        <v>1629.7800000000279</v>
      </c>
      <c r="K11" s="27">
        <f t="shared" si="1"/>
        <v>67.907500000001164</v>
      </c>
      <c r="L11" s="28"/>
    </row>
    <row r="12" spans="1:12">
      <c r="A12" s="12">
        <f t="shared" si="6"/>
        <v>6</v>
      </c>
      <c r="B12" s="8">
        <f t="shared" si="6"/>
        <v>46028</v>
      </c>
      <c r="C12" s="8">
        <f t="shared" si="2"/>
        <v>46028</v>
      </c>
      <c r="D12" s="288">
        <v>0.33333333333333331</v>
      </c>
      <c r="E12" s="8">
        <f t="shared" ref="E12:E36" si="13">C12+1</f>
        <v>46029</v>
      </c>
      <c r="F12" s="288">
        <v>0.33333333333333331</v>
      </c>
      <c r="G12" s="10">
        <f t="shared" si="12"/>
        <v>1</v>
      </c>
      <c r="H12" s="11">
        <f t="shared" si="3"/>
        <v>534953.28</v>
      </c>
      <c r="I12" s="11">
        <v>537767.36</v>
      </c>
      <c r="J12" s="11">
        <f t="shared" si="0"/>
        <v>2814.0799999999581</v>
      </c>
      <c r="K12" s="27">
        <f t="shared" si="1"/>
        <v>117.25333333333158</v>
      </c>
      <c r="L12" s="28"/>
    </row>
    <row r="13" spans="1:12">
      <c r="A13" s="12">
        <f t="shared" si="6"/>
        <v>7</v>
      </c>
      <c r="B13" s="8">
        <f t="shared" si="6"/>
        <v>46029</v>
      </c>
      <c r="C13" s="8">
        <f t="shared" si="2"/>
        <v>46029</v>
      </c>
      <c r="D13" s="288">
        <v>0.33333333333333331</v>
      </c>
      <c r="E13" s="8">
        <f t="shared" si="13"/>
        <v>46030</v>
      </c>
      <c r="F13" s="288">
        <v>0.33333333333333331</v>
      </c>
      <c r="G13" s="10">
        <f t="shared" si="12"/>
        <v>1</v>
      </c>
      <c r="H13" s="11">
        <f t="shared" si="3"/>
        <v>537767.36</v>
      </c>
      <c r="I13" s="247">
        <v>545586.35</v>
      </c>
      <c r="J13" s="11">
        <f t="shared" ref="J13" si="14">I13-H13</f>
        <v>7818.9899999999907</v>
      </c>
      <c r="K13" s="27">
        <f t="shared" si="1"/>
        <v>325.79124999999959</v>
      </c>
      <c r="L13" s="28"/>
    </row>
    <row r="14" spans="1:12">
      <c r="A14" s="12">
        <f t="shared" si="6"/>
        <v>8</v>
      </c>
      <c r="B14" s="8">
        <f t="shared" si="6"/>
        <v>46030</v>
      </c>
      <c r="C14" s="8">
        <f t="shared" si="2"/>
        <v>46030</v>
      </c>
      <c r="D14" s="288">
        <v>0.33333333333333331</v>
      </c>
      <c r="E14" s="8">
        <f t="shared" si="13"/>
        <v>46031</v>
      </c>
      <c r="F14" s="288">
        <v>0.33333333333333331</v>
      </c>
      <c r="G14" s="10">
        <f t="shared" si="12"/>
        <v>1</v>
      </c>
      <c r="H14" s="11">
        <f t="shared" si="3"/>
        <v>545586.35</v>
      </c>
      <c r="I14" s="247">
        <v>551543.48</v>
      </c>
      <c r="J14" s="11">
        <f t="shared" si="0"/>
        <v>5957.1300000000047</v>
      </c>
      <c r="K14" s="27">
        <f t="shared" si="1"/>
        <v>248.2137500000002</v>
      </c>
      <c r="L14" s="28"/>
    </row>
    <row r="15" spans="1:12">
      <c r="A15" s="12">
        <f t="shared" si="6"/>
        <v>9</v>
      </c>
      <c r="B15" s="8">
        <f t="shared" si="6"/>
        <v>46031</v>
      </c>
      <c r="C15" s="8">
        <f t="shared" si="2"/>
        <v>46031</v>
      </c>
      <c r="D15" s="288">
        <v>0.33333333333333331</v>
      </c>
      <c r="E15" s="8">
        <f t="shared" si="13"/>
        <v>46032</v>
      </c>
      <c r="F15" s="288">
        <v>0.33333333333333331</v>
      </c>
      <c r="G15" s="10">
        <f t="shared" si="12"/>
        <v>1</v>
      </c>
      <c r="H15" s="11">
        <f t="shared" si="3"/>
        <v>551543.48</v>
      </c>
      <c r="I15" s="247">
        <v>557272.30000000005</v>
      </c>
      <c r="J15" s="11">
        <f t="shared" si="0"/>
        <v>5728.8200000000652</v>
      </c>
      <c r="K15" s="27">
        <f t="shared" si="1"/>
        <v>238.70083333333605</v>
      </c>
      <c r="L15" s="28"/>
    </row>
    <row r="16" spans="1:12">
      <c r="A16" s="12">
        <f t="shared" si="6"/>
        <v>10</v>
      </c>
      <c r="B16" s="8">
        <f t="shared" si="6"/>
        <v>46032</v>
      </c>
      <c r="C16" s="8">
        <f t="shared" si="2"/>
        <v>46032</v>
      </c>
      <c r="D16" s="288">
        <v>0.33333333333333331</v>
      </c>
      <c r="E16" s="8">
        <f t="shared" si="13"/>
        <v>46033</v>
      </c>
      <c r="F16" s="288">
        <v>0.33333333333333331</v>
      </c>
      <c r="G16" s="10">
        <f t="shared" ref="G16:G17" si="15">IFERROR(((E16-C16)+(F16-D16)),"")</f>
        <v>1</v>
      </c>
      <c r="H16" s="11">
        <f t="shared" si="3"/>
        <v>557272.30000000005</v>
      </c>
      <c r="I16" s="247">
        <v>563509.88</v>
      </c>
      <c r="J16" s="11">
        <f t="shared" ref="J16" si="16">I16-H16</f>
        <v>6237.5799999999581</v>
      </c>
      <c r="K16" s="27">
        <f t="shared" ref="K16" si="17">J16/24</f>
        <v>259.89916666666494</v>
      </c>
      <c r="L16" s="28"/>
    </row>
    <row r="17" spans="1:14">
      <c r="A17" s="12">
        <f t="shared" si="6"/>
        <v>11</v>
      </c>
      <c r="B17" s="8">
        <f t="shared" si="6"/>
        <v>46033</v>
      </c>
      <c r="C17" s="8">
        <f t="shared" si="2"/>
        <v>46033</v>
      </c>
      <c r="D17" s="288">
        <v>0.33333333333333331</v>
      </c>
      <c r="E17" s="8">
        <f t="shared" si="13"/>
        <v>46034</v>
      </c>
      <c r="F17" s="288">
        <v>0.33333333333333331</v>
      </c>
      <c r="G17" s="10">
        <f t="shared" si="15"/>
        <v>1</v>
      </c>
      <c r="H17" s="11">
        <f t="shared" si="3"/>
        <v>563509.88</v>
      </c>
      <c r="I17" s="11">
        <v>569329.12</v>
      </c>
      <c r="J17" s="11">
        <f t="shared" si="0"/>
        <v>5819.2399999999907</v>
      </c>
      <c r="K17" s="27">
        <f t="shared" si="1"/>
        <v>242.46833333333294</v>
      </c>
      <c r="L17" s="28"/>
    </row>
    <row r="18" spans="1:14">
      <c r="A18" s="12">
        <f t="shared" si="6"/>
        <v>12</v>
      </c>
      <c r="B18" s="8">
        <f t="shared" si="6"/>
        <v>46034</v>
      </c>
      <c r="C18" s="8">
        <f t="shared" si="2"/>
        <v>46034</v>
      </c>
      <c r="D18" s="288">
        <v>0.33333333333333331</v>
      </c>
      <c r="E18" s="8">
        <f t="shared" si="13"/>
        <v>46035</v>
      </c>
      <c r="F18" s="288">
        <v>0.33333333333333331</v>
      </c>
      <c r="G18" s="10">
        <f t="shared" si="12"/>
        <v>1</v>
      </c>
      <c r="H18" s="11">
        <f t="shared" si="3"/>
        <v>569329.12</v>
      </c>
      <c r="I18" s="11">
        <v>574934.82999999996</v>
      </c>
      <c r="J18" s="11">
        <f t="shared" si="0"/>
        <v>5605.7099999999627</v>
      </c>
      <c r="K18" s="27">
        <f t="shared" si="1"/>
        <v>233.57124999999846</v>
      </c>
      <c r="L18" s="28"/>
      <c r="N18" s="29"/>
    </row>
    <row r="19" spans="1:14">
      <c r="A19" s="12">
        <f t="shared" si="6"/>
        <v>13</v>
      </c>
      <c r="B19" s="8">
        <f t="shared" si="6"/>
        <v>46035</v>
      </c>
      <c r="C19" s="8">
        <f t="shared" si="2"/>
        <v>46035</v>
      </c>
      <c r="D19" s="288">
        <v>0.33333333333333331</v>
      </c>
      <c r="E19" s="8">
        <f t="shared" si="13"/>
        <v>46036</v>
      </c>
      <c r="F19" s="288">
        <v>0.33333333333333331</v>
      </c>
      <c r="G19" s="10">
        <f t="shared" si="12"/>
        <v>1</v>
      </c>
      <c r="H19" s="11">
        <f t="shared" si="3"/>
        <v>574934.82999999996</v>
      </c>
      <c r="I19" s="11">
        <v>580306.44999999995</v>
      </c>
      <c r="J19" s="11">
        <f t="shared" ref="J19" si="18">I19-H19</f>
        <v>5371.6199999999953</v>
      </c>
      <c r="K19" s="27">
        <f t="shared" ref="K19" si="19">J19/24</f>
        <v>223.8174999999998</v>
      </c>
      <c r="L19" s="28"/>
    </row>
    <row r="20" spans="1:14">
      <c r="A20" s="12">
        <f t="shared" si="6"/>
        <v>14</v>
      </c>
      <c r="B20" s="8">
        <f t="shared" si="6"/>
        <v>46036</v>
      </c>
      <c r="C20" s="8">
        <f t="shared" si="2"/>
        <v>46036</v>
      </c>
      <c r="D20" s="288">
        <v>0.33333333333333331</v>
      </c>
      <c r="E20" s="8">
        <f t="shared" si="13"/>
        <v>46037</v>
      </c>
      <c r="F20" s="288">
        <v>0.33333333333333331</v>
      </c>
      <c r="G20" s="10">
        <f t="shared" si="12"/>
        <v>1</v>
      </c>
      <c r="H20" s="11">
        <f t="shared" si="3"/>
        <v>580306.44999999995</v>
      </c>
      <c r="I20" s="11">
        <v>585827.21</v>
      </c>
      <c r="J20" s="11">
        <f t="shared" si="0"/>
        <v>5520.7600000000093</v>
      </c>
      <c r="K20" s="27">
        <f t="shared" si="1"/>
        <v>230.03166666666706</v>
      </c>
      <c r="L20" s="28"/>
    </row>
    <row r="21" spans="1:14">
      <c r="A21" s="12">
        <f t="shared" si="6"/>
        <v>15</v>
      </c>
      <c r="B21" s="8">
        <f t="shared" si="6"/>
        <v>46037</v>
      </c>
      <c r="C21" s="8">
        <f t="shared" si="2"/>
        <v>46037</v>
      </c>
      <c r="D21" s="288">
        <v>0.33333333333333331</v>
      </c>
      <c r="E21" s="8">
        <f t="shared" si="13"/>
        <v>46038</v>
      </c>
      <c r="F21" s="288">
        <v>0.33333333333333331</v>
      </c>
      <c r="G21" s="10">
        <f t="shared" si="12"/>
        <v>1</v>
      </c>
      <c r="H21" s="11">
        <f t="shared" si="3"/>
        <v>585827.21</v>
      </c>
      <c r="I21" s="11">
        <v>591875.83999999997</v>
      </c>
      <c r="J21" s="11">
        <f t="shared" ref="J21" si="20">I21-H21</f>
        <v>6048.6300000000047</v>
      </c>
      <c r="K21" s="27">
        <f t="shared" ref="K21" si="21">J21/24</f>
        <v>252.0262500000002</v>
      </c>
      <c r="L21" s="28"/>
    </row>
    <row r="22" spans="1:14">
      <c r="A22" s="12">
        <f t="shared" si="6"/>
        <v>16</v>
      </c>
      <c r="B22" s="8">
        <f t="shared" si="6"/>
        <v>46038</v>
      </c>
      <c r="C22" s="8">
        <f t="shared" si="2"/>
        <v>46038</v>
      </c>
      <c r="D22" s="288">
        <v>0.33333333333333331</v>
      </c>
      <c r="E22" s="8">
        <f t="shared" si="13"/>
        <v>46039</v>
      </c>
      <c r="F22" s="288">
        <v>0.33333333333333331</v>
      </c>
      <c r="G22" s="10">
        <f t="shared" si="12"/>
        <v>1</v>
      </c>
      <c r="H22" s="11">
        <f t="shared" si="3"/>
        <v>591875.83999999997</v>
      </c>
      <c r="I22" s="11">
        <v>597260.03</v>
      </c>
      <c r="J22" s="11">
        <f t="shared" ref="J22" si="22">I22-H22</f>
        <v>5384.1900000000605</v>
      </c>
      <c r="K22" s="27">
        <f t="shared" ref="K22" si="23">J22/24</f>
        <v>224.34125000000253</v>
      </c>
      <c r="L22" s="28"/>
    </row>
    <row r="23" spans="1:14">
      <c r="A23" s="12">
        <f t="shared" si="6"/>
        <v>17</v>
      </c>
      <c r="B23" s="8">
        <f t="shared" si="6"/>
        <v>46039</v>
      </c>
      <c r="C23" s="8">
        <f t="shared" si="2"/>
        <v>46039</v>
      </c>
      <c r="D23" s="288">
        <v>0.33333333333333331</v>
      </c>
      <c r="E23" s="8">
        <f t="shared" si="13"/>
        <v>46040</v>
      </c>
      <c r="F23" s="288">
        <v>0.33333333333333331</v>
      </c>
      <c r="G23" s="10">
        <f t="shared" si="12"/>
        <v>1</v>
      </c>
      <c r="H23" s="11">
        <f t="shared" si="3"/>
        <v>597260.03</v>
      </c>
      <c r="I23" s="11">
        <v>597291.18999999994</v>
      </c>
      <c r="J23" s="11">
        <f t="shared" ref="J23" si="24">I23-H23</f>
        <v>31.159999999916181</v>
      </c>
      <c r="K23" s="27">
        <f t="shared" ref="K23" si="25">J23/24</f>
        <v>1.2983333333298408</v>
      </c>
      <c r="L23" s="28"/>
    </row>
    <row r="24" spans="1:14">
      <c r="A24" s="12">
        <f t="shared" si="6"/>
        <v>18</v>
      </c>
      <c r="B24" s="8">
        <f t="shared" si="6"/>
        <v>46040</v>
      </c>
      <c r="C24" s="8">
        <f t="shared" si="2"/>
        <v>46040</v>
      </c>
      <c r="D24" s="288">
        <v>0.33333333333333331</v>
      </c>
      <c r="E24" s="8">
        <f t="shared" si="13"/>
        <v>46041</v>
      </c>
      <c r="F24" s="288">
        <v>0.33333333333333331</v>
      </c>
      <c r="G24" s="10">
        <f t="shared" si="12"/>
        <v>1</v>
      </c>
      <c r="H24" s="11">
        <f t="shared" ref="H24:H37" si="26">I23</f>
        <v>597291.18999999994</v>
      </c>
      <c r="I24" s="11">
        <v>597291.18999999994</v>
      </c>
      <c r="J24" s="11">
        <f t="shared" ref="J24" si="27">I24-H24</f>
        <v>0</v>
      </c>
      <c r="K24" s="27">
        <f t="shared" ref="K24" si="28">J24/24</f>
        <v>0</v>
      </c>
      <c r="L24" s="726" t="s">
        <v>161</v>
      </c>
    </row>
    <row r="25" spans="1:14">
      <c r="A25" s="12">
        <f t="shared" ref="A25:B34" si="29">A24+1</f>
        <v>19</v>
      </c>
      <c r="B25" s="8">
        <f t="shared" si="29"/>
        <v>46041</v>
      </c>
      <c r="C25" s="8">
        <f t="shared" si="2"/>
        <v>46041</v>
      </c>
      <c r="D25" s="288">
        <v>0.33333333333333331</v>
      </c>
      <c r="E25" s="8">
        <f t="shared" si="13"/>
        <v>46042</v>
      </c>
      <c r="F25" s="288">
        <v>0.33333333333333331</v>
      </c>
      <c r="G25" s="10">
        <f t="shared" si="12"/>
        <v>1</v>
      </c>
      <c r="H25" s="11">
        <f t="shared" si="26"/>
        <v>597291.18999999994</v>
      </c>
      <c r="I25" s="11">
        <v>602601.71</v>
      </c>
      <c r="J25" s="11">
        <f t="shared" ref="J25" si="30">I25-H25</f>
        <v>5310.5200000000186</v>
      </c>
      <c r="K25" s="27">
        <f t="shared" ref="K25" si="31">J25/24</f>
        <v>221.27166666666744</v>
      </c>
      <c r="L25" s="28"/>
    </row>
    <row r="26" spans="1:14">
      <c r="A26" s="12">
        <f t="shared" si="29"/>
        <v>20</v>
      </c>
      <c r="B26" s="8">
        <f t="shared" si="29"/>
        <v>46042</v>
      </c>
      <c r="C26" s="8">
        <f t="shared" si="2"/>
        <v>46042</v>
      </c>
      <c r="D26" s="288">
        <v>0.33333333333333331</v>
      </c>
      <c r="E26" s="8">
        <f t="shared" si="13"/>
        <v>46043</v>
      </c>
      <c r="F26" s="288">
        <v>0.33333333333333331</v>
      </c>
      <c r="G26" s="10">
        <f t="shared" si="12"/>
        <v>1</v>
      </c>
      <c r="H26" s="11">
        <f t="shared" si="26"/>
        <v>602601.71</v>
      </c>
      <c r="I26" s="11">
        <v>608808.72</v>
      </c>
      <c r="J26" s="11">
        <f t="shared" ref="J26:J27" si="32">I26-H26</f>
        <v>6207.0100000000093</v>
      </c>
      <c r="K26" s="27">
        <f t="shared" ref="K26:K27" si="33">J26/24</f>
        <v>258.62541666666704</v>
      </c>
      <c r="L26" s="28"/>
    </row>
    <row r="27" spans="1:14">
      <c r="A27" s="12">
        <f t="shared" si="29"/>
        <v>21</v>
      </c>
      <c r="B27" s="8">
        <f t="shared" si="29"/>
        <v>46043</v>
      </c>
      <c r="C27" s="8">
        <f t="shared" si="2"/>
        <v>46043</v>
      </c>
      <c r="D27" s="288">
        <v>0.33333333333333331</v>
      </c>
      <c r="E27" s="8">
        <f t="shared" si="13"/>
        <v>46044</v>
      </c>
      <c r="F27" s="288">
        <v>0.33333333333333331</v>
      </c>
      <c r="G27" s="10">
        <f t="shared" si="12"/>
        <v>1</v>
      </c>
      <c r="H27" s="11">
        <f t="shared" si="26"/>
        <v>608808.72</v>
      </c>
      <c r="I27" s="11">
        <v>615372.49</v>
      </c>
      <c r="J27" s="11">
        <f t="shared" si="32"/>
        <v>6563.7700000000186</v>
      </c>
      <c r="K27" s="27">
        <f t="shared" si="33"/>
        <v>273.49041666666744</v>
      </c>
      <c r="L27" s="28"/>
    </row>
    <row r="28" spans="1:14">
      <c r="A28" s="12">
        <f t="shared" si="29"/>
        <v>22</v>
      </c>
      <c r="B28" s="8">
        <f t="shared" si="29"/>
        <v>46044</v>
      </c>
      <c r="C28" s="8">
        <f t="shared" si="2"/>
        <v>46044</v>
      </c>
      <c r="D28" s="288">
        <v>0.33333333333333331</v>
      </c>
      <c r="E28" s="8">
        <f t="shared" si="13"/>
        <v>46045</v>
      </c>
      <c r="F28" s="288">
        <v>0.33333333333333331</v>
      </c>
      <c r="G28" s="10">
        <f t="shared" si="12"/>
        <v>1</v>
      </c>
      <c r="H28" s="11">
        <f t="shared" si="26"/>
        <v>615372.49</v>
      </c>
      <c r="I28" s="11">
        <v>622206.4</v>
      </c>
      <c r="J28" s="11">
        <f t="shared" ref="J28" si="34">I28-H28</f>
        <v>6833.9100000000326</v>
      </c>
      <c r="K28" s="27">
        <f t="shared" ref="K28" si="35">J28/24</f>
        <v>284.74625000000134</v>
      </c>
      <c r="L28" s="28"/>
    </row>
    <row r="29" spans="1:14">
      <c r="A29" s="12">
        <f t="shared" si="29"/>
        <v>23</v>
      </c>
      <c r="B29" s="8">
        <f t="shared" si="29"/>
        <v>46045</v>
      </c>
      <c r="C29" s="8">
        <f t="shared" si="2"/>
        <v>46045</v>
      </c>
      <c r="D29" s="288">
        <v>0.33333333333333331</v>
      </c>
      <c r="E29" s="8">
        <f t="shared" si="13"/>
        <v>46046</v>
      </c>
      <c r="F29" s="288">
        <v>0.33333333333333331</v>
      </c>
      <c r="G29" s="10">
        <f t="shared" si="12"/>
        <v>1</v>
      </c>
      <c r="H29" s="11">
        <f t="shared" si="26"/>
        <v>622206.4</v>
      </c>
      <c r="I29" s="11">
        <v>628423.65</v>
      </c>
      <c r="J29" s="11">
        <f t="shared" ref="J29" si="36">I29-H29</f>
        <v>6217.25</v>
      </c>
      <c r="K29" s="27">
        <f t="shared" ref="K29" si="37">J29/24</f>
        <v>259.05208333333331</v>
      </c>
      <c r="L29" s="28"/>
    </row>
    <row r="30" spans="1:14">
      <c r="A30" s="12">
        <f t="shared" si="29"/>
        <v>24</v>
      </c>
      <c r="B30" s="8">
        <f t="shared" si="29"/>
        <v>46046</v>
      </c>
      <c r="C30" s="8">
        <f t="shared" si="2"/>
        <v>46046</v>
      </c>
      <c r="D30" s="288">
        <v>0.33333333333333331</v>
      </c>
      <c r="E30" s="8">
        <f t="shared" si="13"/>
        <v>46047</v>
      </c>
      <c r="F30" s="288">
        <v>0.33333333333333331</v>
      </c>
      <c r="G30" s="10">
        <f t="shared" ref="G30:G31" si="38">IFERROR(((E30-C30)+(F30-D30)),"")</f>
        <v>1</v>
      </c>
      <c r="H30" s="11">
        <f t="shared" si="26"/>
        <v>628423.65</v>
      </c>
      <c r="I30" s="11">
        <v>633173.39</v>
      </c>
      <c r="J30" s="11">
        <f t="shared" ref="J30:J36" si="39">I30-H30</f>
        <v>4749.7399999999907</v>
      </c>
      <c r="K30" s="27">
        <f t="shared" ref="K30:K37" si="40">J30/24</f>
        <v>197.90583333333294</v>
      </c>
      <c r="L30" s="28"/>
    </row>
    <row r="31" spans="1:14">
      <c r="A31" s="12">
        <f t="shared" si="29"/>
        <v>25</v>
      </c>
      <c r="B31" s="8">
        <f t="shared" si="29"/>
        <v>46047</v>
      </c>
      <c r="C31" s="8">
        <f t="shared" si="2"/>
        <v>46047</v>
      </c>
      <c r="D31" s="288">
        <v>0.33333333333333331</v>
      </c>
      <c r="E31" s="8">
        <f t="shared" si="13"/>
        <v>46048</v>
      </c>
      <c r="F31" s="288">
        <v>0.33333333333333331</v>
      </c>
      <c r="G31" s="10">
        <f t="shared" si="38"/>
        <v>1</v>
      </c>
      <c r="H31" s="11">
        <f t="shared" si="26"/>
        <v>633173.39</v>
      </c>
      <c r="I31" s="11">
        <v>633173.39</v>
      </c>
      <c r="J31" s="11">
        <f t="shared" si="39"/>
        <v>0</v>
      </c>
      <c r="K31" s="27">
        <f t="shared" si="40"/>
        <v>0</v>
      </c>
      <c r="L31" s="726" t="s">
        <v>161</v>
      </c>
    </row>
    <row r="32" spans="1:14">
      <c r="A32" s="12">
        <f t="shared" si="29"/>
        <v>26</v>
      </c>
      <c r="B32" s="8">
        <f t="shared" si="29"/>
        <v>46048</v>
      </c>
      <c r="C32" s="8">
        <f t="shared" si="2"/>
        <v>46048</v>
      </c>
      <c r="D32" s="288">
        <v>0.33333333333333331</v>
      </c>
      <c r="E32" s="8">
        <f t="shared" si="13"/>
        <v>46049</v>
      </c>
      <c r="F32" s="288">
        <v>0.33333333333333331</v>
      </c>
      <c r="G32" s="10">
        <f t="shared" ref="G32:G33" si="41">IFERROR(((E32-C32)+(F32-D32)),"")</f>
        <v>1</v>
      </c>
      <c r="H32" s="11">
        <f t="shared" si="26"/>
        <v>633173.39</v>
      </c>
      <c r="I32" s="11">
        <v>639979.19999999995</v>
      </c>
      <c r="J32" s="11">
        <f t="shared" ref="J32" si="42">I32-H32</f>
        <v>6805.8099999999395</v>
      </c>
      <c r="K32" s="27">
        <f t="shared" ref="K32" si="43">J32/24</f>
        <v>283.57541666666413</v>
      </c>
      <c r="L32" s="28"/>
    </row>
    <row r="33" spans="1:12">
      <c r="A33" s="12">
        <f t="shared" si="29"/>
        <v>27</v>
      </c>
      <c r="B33" s="8">
        <f t="shared" si="29"/>
        <v>46049</v>
      </c>
      <c r="C33" s="8">
        <f t="shared" si="2"/>
        <v>46049</v>
      </c>
      <c r="D33" s="288">
        <v>0.33333333333333331</v>
      </c>
      <c r="E33" s="8">
        <f t="shared" si="13"/>
        <v>46050</v>
      </c>
      <c r="F33" s="288">
        <v>0.33333333333333331</v>
      </c>
      <c r="G33" s="10">
        <f t="shared" si="41"/>
        <v>1</v>
      </c>
      <c r="H33" s="11">
        <f t="shared" si="26"/>
        <v>639979.19999999995</v>
      </c>
      <c r="I33" s="11">
        <v>646029.57999999996</v>
      </c>
      <c r="J33" s="11">
        <f t="shared" ref="J33" si="44">I33-H33</f>
        <v>6050.3800000000047</v>
      </c>
      <c r="K33" s="27">
        <f t="shared" ref="K33" si="45">J33/24</f>
        <v>252.09916666666686</v>
      </c>
      <c r="L33" s="28"/>
    </row>
    <row r="34" spans="1:12">
      <c r="A34" s="12">
        <f t="shared" si="29"/>
        <v>28</v>
      </c>
      <c r="B34" s="8">
        <f t="shared" si="29"/>
        <v>46050</v>
      </c>
      <c r="C34" s="8">
        <f t="shared" si="2"/>
        <v>46050</v>
      </c>
      <c r="D34" s="288">
        <v>0.33333333333333331</v>
      </c>
      <c r="E34" s="8">
        <f t="shared" si="13"/>
        <v>46051</v>
      </c>
      <c r="F34" s="288">
        <v>0.33333333333333331</v>
      </c>
      <c r="G34" s="10">
        <f t="shared" si="12"/>
        <v>1</v>
      </c>
      <c r="H34" s="11">
        <f t="shared" si="26"/>
        <v>646029.57999999996</v>
      </c>
      <c r="I34" s="11">
        <v>654466.28</v>
      </c>
      <c r="J34" s="11">
        <f t="shared" ref="J34" si="46">I34-H34</f>
        <v>8436.7000000000698</v>
      </c>
      <c r="K34" s="27">
        <f t="shared" ref="K34" si="47">J34/24</f>
        <v>351.5291666666696</v>
      </c>
      <c r="L34" s="28"/>
    </row>
    <row r="35" spans="1:12">
      <c r="A35" s="12">
        <f t="shared" ref="A35:B35" si="48">A34+1</f>
        <v>29</v>
      </c>
      <c r="B35" s="8">
        <f t="shared" si="48"/>
        <v>46051</v>
      </c>
      <c r="C35" s="8">
        <f t="shared" ref="C35:C36" si="49">B35</f>
        <v>46051</v>
      </c>
      <c r="D35" s="288">
        <v>0.33333333333333331</v>
      </c>
      <c r="E35" s="8">
        <f t="shared" si="13"/>
        <v>46052</v>
      </c>
      <c r="F35" s="288">
        <v>0.33333333333333331</v>
      </c>
      <c r="G35" s="10">
        <f t="shared" ref="G35:G36" si="50">IFERROR(((E35-C35)+(F35-D35)),"")</f>
        <v>1</v>
      </c>
      <c r="H35" s="11">
        <f t="shared" si="26"/>
        <v>654466.28</v>
      </c>
      <c r="I35" s="11">
        <v>662395.97</v>
      </c>
      <c r="J35" s="11">
        <f t="shared" si="39"/>
        <v>7929.6899999999441</v>
      </c>
      <c r="K35" s="27">
        <f t="shared" si="40"/>
        <v>330.40374999999767</v>
      </c>
      <c r="L35" s="28"/>
    </row>
    <row r="36" spans="1:12">
      <c r="A36" s="12">
        <f t="shared" ref="A36:B37" si="51">A35+1</f>
        <v>30</v>
      </c>
      <c r="B36" s="8">
        <f t="shared" si="51"/>
        <v>46052</v>
      </c>
      <c r="C36" s="8">
        <f t="shared" si="49"/>
        <v>46052</v>
      </c>
      <c r="D36" s="288">
        <v>0.33333333333333331</v>
      </c>
      <c r="E36" s="8">
        <f t="shared" si="13"/>
        <v>46053</v>
      </c>
      <c r="F36" s="288">
        <v>0.33333333333333331</v>
      </c>
      <c r="G36" s="10">
        <f t="shared" si="50"/>
        <v>1</v>
      </c>
      <c r="H36" s="11">
        <f t="shared" si="26"/>
        <v>662395.97</v>
      </c>
      <c r="I36" s="11">
        <v>669139.79</v>
      </c>
      <c r="J36" s="11">
        <f t="shared" si="39"/>
        <v>6743.8200000000652</v>
      </c>
      <c r="K36" s="27">
        <f t="shared" si="40"/>
        <v>280.99250000000274</v>
      </c>
      <c r="L36" s="606"/>
    </row>
    <row r="37" spans="1:12">
      <c r="A37" s="12">
        <f t="shared" si="51"/>
        <v>31</v>
      </c>
      <c r="B37" s="8">
        <f t="shared" si="51"/>
        <v>46053</v>
      </c>
      <c r="C37" s="8">
        <f t="shared" ref="C37" si="52">B37</f>
        <v>46053</v>
      </c>
      <c r="D37" s="288">
        <v>0.33333333333333331</v>
      </c>
      <c r="E37" s="8">
        <f t="shared" ref="E37" si="53">C37+1</f>
        <v>46054</v>
      </c>
      <c r="F37" s="288">
        <v>0.33333333333333331</v>
      </c>
      <c r="G37" s="10">
        <f t="shared" ref="G37" si="54">IFERROR(((E37-C37)+(F37-D37)),"")</f>
        <v>1</v>
      </c>
      <c r="H37" s="11">
        <f t="shared" si="26"/>
        <v>669139.79</v>
      </c>
      <c r="I37" s="11">
        <v>669613.4</v>
      </c>
      <c r="J37" s="11">
        <f t="shared" ref="J37" si="55">I37-H37</f>
        <v>473.60999999998603</v>
      </c>
      <c r="K37" s="27">
        <f t="shared" si="40"/>
        <v>19.733749999999418</v>
      </c>
      <c r="L37" s="606"/>
    </row>
    <row r="38" spans="1:12" ht="15.75" thickBot="1">
      <c r="A38" s="12"/>
      <c r="B38" s="8"/>
      <c r="C38" s="8"/>
      <c r="D38" s="288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136908.58999999997</v>
      </c>
      <c r="K39" s="32">
        <f>AVERAGE(K7:K38)</f>
        <v>184.01692204301077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7.0775739247311833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2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149</v>
      </c>
      <c r="D2" s="2"/>
      <c r="E2" s="2"/>
      <c r="F2" s="2"/>
      <c r="L2" s="98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333.19583333333384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9">
        <v>0.33333333333333331</v>
      </c>
      <c r="E7" s="7">
        <f>C7+1</f>
        <v>46024</v>
      </c>
      <c r="F7" s="9">
        <v>0.33333333333333331</v>
      </c>
      <c r="G7" s="10">
        <f>IFERROR(((E7-C7)+(F7-D7)),"")</f>
        <v>1</v>
      </c>
      <c r="H7" s="11">
        <v>150455.53</v>
      </c>
      <c r="I7" s="11">
        <v>150551.41</v>
      </c>
      <c r="J7" s="11">
        <f t="shared" ref="J7:J37" si="0">I7-H7</f>
        <v>95.880000000004657</v>
      </c>
      <c r="K7" s="27">
        <f t="shared" ref="K7:K37" si="1">J7/24</f>
        <v>3.9950000000001942</v>
      </c>
      <c r="L7" s="101"/>
    </row>
    <row r="8" spans="1:12">
      <c r="A8" s="12">
        <f>A7+1</f>
        <v>2</v>
      </c>
      <c r="B8" s="8">
        <f>B7+1</f>
        <v>46024</v>
      </c>
      <c r="C8" s="8">
        <f t="shared" ref="C8:C37" si="2">B8</f>
        <v>46024</v>
      </c>
      <c r="D8" s="9">
        <v>0.33333333333333331</v>
      </c>
      <c r="E8" s="8">
        <f t="shared" ref="E8:E37" si="3">C8+1</f>
        <v>46025</v>
      </c>
      <c r="F8" s="9">
        <v>0.33333333333333331</v>
      </c>
      <c r="G8" s="10">
        <f>IFERROR(((E8-C8)+(F8-D8)),"")</f>
        <v>1</v>
      </c>
      <c r="H8" s="11">
        <f t="shared" ref="H8:H37" si="4">I7</f>
        <v>150551.41</v>
      </c>
      <c r="I8" s="11">
        <v>155075.64000000001</v>
      </c>
      <c r="J8" s="11">
        <f t="shared" si="0"/>
        <v>4524.2300000000105</v>
      </c>
      <c r="K8" s="27">
        <f t="shared" si="1"/>
        <v>188.50958333333378</v>
      </c>
      <c r="L8" s="28"/>
    </row>
    <row r="9" spans="1:12">
      <c r="A9" s="12">
        <f t="shared" ref="A9:B24" si="5">A8+1</f>
        <v>3</v>
      </c>
      <c r="B9" s="8">
        <f t="shared" si="5"/>
        <v>46025</v>
      </c>
      <c r="C9" s="8">
        <f t="shared" si="2"/>
        <v>46025</v>
      </c>
      <c r="D9" s="9">
        <v>0.33333333333333331</v>
      </c>
      <c r="E9" s="8">
        <f t="shared" si="3"/>
        <v>46026</v>
      </c>
      <c r="F9" s="9">
        <v>0.33333333333333331</v>
      </c>
      <c r="G9" s="10">
        <f>IFERROR(((E9-C9)+(F9-D9)),"")</f>
        <v>1</v>
      </c>
      <c r="H9" s="11">
        <f t="shared" si="4"/>
        <v>155075.64000000001</v>
      </c>
      <c r="I9" s="11">
        <v>159519.07</v>
      </c>
      <c r="J9" s="11">
        <f t="shared" si="0"/>
        <v>4443.429999999993</v>
      </c>
      <c r="K9" s="27">
        <f t="shared" si="1"/>
        <v>185.14291666666637</v>
      </c>
      <c r="L9" s="28"/>
    </row>
    <row r="10" spans="1:12">
      <c r="A10" s="12">
        <f t="shared" si="5"/>
        <v>4</v>
      </c>
      <c r="B10" s="8">
        <f t="shared" si="5"/>
        <v>46026</v>
      </c>
      <c r="C10" s="8">
        <f t="shared" si="2"/>
        <v>46026</v>
      </c>
      <c r="D10" s="9">
        <v>0.33333333333333331</v>
      </c>
      <c r="E10" s="8">
        <f t="shared" si="3"/>
        <v>46027</v>
      </c>
      <c r="F10" s="9">
        <v>0.33333333333333331</v>
      </c>
      <c r="G10" s="10">
        <f>IFERROR(((E10-C10)+(F10-D10)),"")</f>
        <v>1</v>
      </c>
      <c r="H10" s="11">
        <f t="shared" si="4"/>
        <v>159519.07</v>
      </c>
      <c r="I10" s="11">
        <v>161079.17000000001</v>
      </c>
      <c r="J10" s="11">
        <f t="shared" si="0"/>
        <v>1560.1000000000058</v>
      </c>
      <c r="K10" s="27">
        <f t="shared" si="1"/>
        <v>65.004166666666904</v>
      </c>
      <c r="L10" s="28"/>
    </row>
    <row r="11" spans="1:12">
      <c r="A11" s="12">
        <f t="shared" si="5"/>
        <v>5</v>
      </c>
      <c r="B11" s="8">
        <f t="shared" si="5"/>
        <v>46027</v>
      </c>
      <c r="C11" s="8">
        <f t="shared" si="2"/>
        <v>46027</v>
      </c>
      <c r="D11" s="9">
        <v>0.33333333333333331</v>
      </c>
      <c r="E11" s="8">
        <f t="shared" si="3"/>
        <v>46028</v>
      </c>
      <c r="F11" s="9">
        <v>0.33333333333333331</v>
      </c>
      <c r="G11" s="10">
        <f t="shared" ref="G11:G37" si="6">IFERROR(((E11-C11)+(F11-D11)),"")</f>
        <v>1</v>
      </c>
      <c r="H11" s="11">
        <f t="shared" si="4"/>
        <v>161079.17000000001</v>
      </c>
      <c r="I11" s="11">
        <v>166810.62</v>
      </c>
      <c r="J11" s="11">
        <f t="shared" si="0"/>
        <v>5731.4499999999825</v>
      </c>
      <c r="K11" s="27">
        <f t="shared" si="1"/>
        <v>238.81041666666593</v>
      </c>
      <c r="L11" s="28"/>
    </row>
    <row r="12" spans="1:12">
      <c r="A12" s="12">
        <f t="shared" si="5"/>
        <v>6</v>
      </c>
      <c r="B12" s="8">
        <f t="shared" si="5"/>
        <v>46028</v>
      </c>
      <c r="C12" s="8">
        <f t="shared" si="2"/>
        <v>46028</v>
      </c>
      <c r="D12" s="9">
        <v>0.33333333333333331</v>
      </c>
      <c r="E12" s="8">
        <f t="shared" si="3"/>
        <v>46029</v>
      </c>
      <c r="F12" s="9">
        <v>0.33333333333333331</v>
      </c>
      <c r="G12" s="10">
        <f t="shared" si="6"/>
        <v>1</v>
      </c>
      <c r="H12" s="11">
        <f t="shared" si="4"/>
        <v>166810.62</v>
      </c>
      <c r="I12" s="11">
        <v>174807.32</v>
      </c>
      <c r="J12" s="11">
        <f t="shared" si="0"/>
        <v>7996.7000000000116</v>
      </c>
      <c r="K12" s="27">
        <f t="shared" si="1"/>
        <v>333.19583333333384</v>
      </c>
      <c r="L12" s="28"/>
    </row>
    <row r="13" spans="1:12">
      <c r="A13" s="12">
        <f t="shared" si="5"/>
        <v>7</v>
      </c>
      <c r="B13" s="8">
        <f t="shared" si="5"/>
        <v>46029</v>
      </c>
      <c r="C13" s="8">
        <f t="shared" si="2"/>
        <v>46029</v>
      </c>
      <c r="D13" s="9">
        <v>0.33333333333333331</v>
      </c>
      <c r="E13" s="8">
        <f t="shared" si="3"/>
        <v>46030</v>
      </c>
      <c r="F13" s="9">
        <v>0.33333333333333331</v>
      </c>
      <c r="G13" s="10">
        <f t="shared" si="6"/>
        <v>1</v>
      </c>
      <c r="H13" s="11">
        <f t="shared" si="4"/>
        <v>174807.32</v>
      </c>
      <c r="I13" s="11">
        <v>180066.2</v>
      </c>
      <c r="J13" s="11">
        <f t="shared" si="0"/>
        <v>5258.8800000000047</v>
      </c>
      <c r="K13" s="27">
        <f t="shared" si="1"/>
        <v>219.1200000000002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2"/>
        <v>46030</v>
      </c>
      <c r="D14" s="9">
        <v>0.33333333333333331</v>
      </c>
      <c r="E14" s="8">
        <f t="shared" si="3"/>
        <v>46031</v>
      </c>
      <c r="F14" s="9">
        <v>0.33333333333333331</v>
      </c>
      <c r="G14" s="10">
        <f t="shared" si="6"/>
        <v>1</v>
      </c>
      <c r="H14" s="11">
        <f t="shared" si="4"/>
        <v>180066.2</v>
      </c>
      <c r="I14" s="309">
        <v>184790.08</v>
      </c>
      <c r="J14" s="11">
        <f t="shared" si="0"/>
        <v>4723.8799999999756</v>
      </c>
      <c r="K14" s="27">
        <f t="shared" si="1"/>
        <v>196.82833333333232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2"/>
        <v>46031</v>
      </c>
      <c r="D15" s="9">
        <v>0.33333333333333331</v>
      </c>
      <c r="E15" s="8">
        <f t="shared" si="3"/>
        <v>46032</v>
      </c>
      <c r="F15" s="9">
        <v>0.33333333333333331</v>
      </c>
      <c r="G15" s="10">
        <f t="shared" si="6"/>
        <v>1</v>
      </c>
      <c r="H15" s="11">
        <f t="shared" si="4"/>
        <v>184790.08</v>
      </c>
      <c r="I15" s="309">
        <v>188752.21</v>
      </c>
      <c r="J15" s="11">
        <f t="shared" si="0"/>
        <v>3962.1300000000047</v>
      </c>
      <c r="K15" s="27">
        <f t="shared" si="1"/>
        <v>165.0887500000002</v>
      </c>
      <c r="L15" s="28"/>
    </row>
    <row r="16" spans="1:12">
      <c r="A16" s="12">
        <f t="shared" si="5"/>
        <v>10</v>
      </c>
      <c r="B16" s="8">
        <f t="shared" si="5"/>
        <v>46032</v>
      </c>
      <c r="C16" s="8">
        <f t="shared" si="2"/>
        <v>46032</v>
      </c>
      <c r="D16" s="9">
        <v>0.33333333333333331</v>
      </c>
      <c r="E16" s="8">
        <f t="shared" si="3"/>
        <v>46033</v>
      </c>
      <c r="F16" s="9">
        <v>0.33333333333333331</v>
      </c>
      <c r="G16" s="10">
        <f t="shared" si="6"/>
        <v>1</v>
      </c>
      <c r="H16" s="11">
        <f t="shared" si="4"/>
        <v>188752.21</v>
      </c>
      <c r="I16" s="309">
        <v>192274.61</v>
      </c>
      <c r="J16" s="11">
        <f t="shared" si="0"/>
        <v>3522.3999999999942</v>
      </c>
      <c r="K16" s="27">
        <f t="shared" si="1"/>
        <v>146.76666666666642</v>
      </c>
      <c r="L16" s="28"/>
    </row>
    <row r="17" spans="1:14">
      <c r="A17" s="12">
        <f t="shared" si="5"/>
        <v>11</v>
      </c>
      <c r="B17" s="8">
        <f t="shared" si="5"/>
        <v>46033</v>
      </c>
      <c r="C17" s="8">
        <f t="shared" si="2"/>
        <v>46033</v>
      </c>
      <c r="D17" s="9">
        <v>0.33333333333333331</v>
      </c>
      <c r="E17" s="8">
        <f t="shared" si="3"/>
        <v>46034</v>
      </c>
      <c r="F17" s="9">
        <v>0.33333333333333331</v>
      </c>
      <c r="G17" s="10">
        <f t="shared" si="6"/>
        <v>1</v>
      </c>
      <c r="H17" s="11">
        <f t="shared" si="4"/>
        <v>192274.61</v>
      </c>
      <c r="I17" s="11">
        <v>194545.92000000001</v>
      </c>
      <c r="J17" s="11">
        <f t="shared" si="0"/>
        <v>2271.3100000000268</v>
      </c>
      <c r="K17" s="27">
        <f t="shared" si="1"/>
        <v>94.637916666667778</v>
      </c>
      <c r="L17" s="28"/>
    </row>
    <row r="18" spans="1:14">
      <c r="A18" s="12">
        <f t="shared" si="5"/>
        <v>12</v>
      </c>
      <c r="B18" s="8">
        <f t="shared" si="5"/>
        <v>46034</v>
      </c>
      <c r="C18" s="8">
        <f t="shared" si="2"/>
        <v>46034</v>
      </c>
      <c r="D18" s="9">
        <v>0.33333333333333331</v>
      </c>
      <c r="E18" s="8">
        <f t="shared" si="3"/>
        <v>46035</v>
      </c>
      <c r="F18" s="9">
        <v>0.33333333333333331</v>
      </c>
      <c r="G18" s="10">
        <f t="shared" si="6"/>
        <v>1</v>
      </c>
      <c r="H18" s="11">
        <f t="shared" si="4"/>
        <v>194545.92000000001</v>
      </c>
      <c r="I18" s="1">
        <v>199311.72</v>
      </c>
      <c r="J18" s="11">
        <f t="shared" si="0"/>
        <v>4765.7999999999884</v>
      </c>
      <c r="K18" s="27">
        <f t="shared" si="1"/>
        <v>198.57499999999951</v>
      </c>
      <c r="L18" s="28"/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2"/>
        <v>46035</v>
      </c>
      <c r="D19" s="9">
        <v>0.33333333333333331</v>
      </c>
      <c r="E19" s="8">
        <f t="shared" si="3"/>
        <v>46036</v>
      </c>
      <c r="F19" s="9">
        <v>0.33333333333333331</v>
      </c>
      <c r="G19" s="10">
        <f t="shared" si="6"/>
        <v>1</v>
      </c>
      <c r="H19" s="11">
        <f t="shared" si="4"/>
        <v>199311.72</v>
      </c>
      <c r="I19" s="1">
        <v>203932.1</v>
      </c>
      <c r="J19" s="11">
        <f t="shared" si="0"/>
        <v>4620.3800000000047</v>
      </c>
      <c r="K19" s="27">
        <f t="shared" si="1"/>
        <v>192.51583333333352</v>
      </c>
      <c r="L19" s="28"/>
    </row>
    <row r="20" spans="1:14">
      <c r="A20" s="12">
        <f t="shared" si="5"/>
        <v>14</v>
      </c>
      <c r="B20" s="8">
        <f t="shared" si="5"/>
        <v>46036</v>
      </c>
      <c r="C20" s="8">
        <f t="shared" si="2"/>
        <v>46036</v>
      </c>
      <c r="D20" s="9">
        <v>0.33333333333333331</v>
      </c>
      <c r="E20" s="8">
        <f t="shared" si="3"/>
        <v>46037</v>
      </c>
      <c r="F20" s="9">
        <v>0.33333333333333331</v>
      </c>
      <c r="G20" s="10">
        <f t="shared" si="6"/>
        <v>1</v>
      </c>
      <c r="H20" s="11">
        <f t="shared" si="4"/>
        <v>203932.1</v>
      </c>
      <c r="I20" s="11">
        <v>208592.95</v>
      </c>
      <c r="J20" s="11">
        <f t="shared" si="0"/>
        <v>4660.8500000000058</v>
      </c>
      <c r="K20" s="27">
        <f t="shared" si="1"/>
        <v>194.20208333333358</v>
      </c>
      <c r="L20" s="105"/>
    </row>
    <row r="21" spans="1:14">
      <c r="A21" s="12">
        <f t="shared" si="5"/>
        <v>15</v>
      </c>
      <c r="B21" s="8">
        <f t="shared" si="5"/>
        <v>46037</v>
      </c>
      <c r="C21" s="8">
        <f t="shared" si="2"/>
        <v>46037</v>
      </c>
      <c r="D21" s="9">
        <v>0.33333333333333331</v>
      </c>
      <c r="E21" s="8">
        <f t="shared" si="3"/>
        <v>46038</v>
      </c>
      <c r="F21" s="9">
        <v>0.33333333333333331</v>
      </c>
      <c r="G21" s="10">
        <f t="shared" si="6"/>
        <v>1</v>
      </c>
      <c r="H21" s="11">
        <f t="shared" si="4"/>
        <v>208592.95</v>
      </c>
      <c r="I21" s="11">
        <v>211823.26</v>
      </c>
      <c r="J21" s="11">
        <f t="shared" si="0"/>
        <v>3230.3099999999977</v>
      </c>
      <c r="K21" s="27">
        <f t="shared" si="1"/>
        <v>134.59624999999991</v>
      </c>
      <c r="L21" s="105"/>
    </row>
    <row r="22" spans="1:14">
      <c r="A22" s="12">
        <f t="shared" si="5"/>
        <v>16</v>
      </c>
      <c r="B22" s="8">
        <f t="shared" si="5"/>
        <v>46038</v>
      </c>
      <c r="C22" s="8">
        <f t="shared" si="2"/>
        <v>46038</v>
      </c>
      <c r="D22" s="9">
        <v>0.33333333333333331</v>
      </c>
      <c r="E22" s="8">
        <f t="shared" si="3"/>
        <v>46039</v>
      </c>
      <c r="F22" s="9">
        <v>0.33333333333333331</v>
      </c>
      <c r="G22" s="10">
        <f t="shared" si="6"/>
        <v>1</v>
      </c>
      <c r="H22" s="11">
        <f t="shared" si="4"/>
        <v>211823.26</v>
      </c>
      <c r="I22" s="11">
        <v>215511.66</v>
      </c>
      <c r="J22" s="11">
        <f t="shared" si="0"/>
        <v>3688.3999999999942</v>
      </c>
      <c r="K22" s="27">
        <f t="shared" si="1"/>
        <v>153.68333333333308</v>
      </c>
      <c r="L22" s="105"/>
    </row>
    <row r="23" spans="1:14">
      <c r="A23" s="12">
        <f t="shared" si="5"/>
        <v>17</v>
      </c>
      <c r="B23" s="8">
        <f t="shared" si="5"/>
        <v>46039</v>
      </c>
      <c r="C23" s="8">
        <f t="shared" si="2"/>
        <v>46039</v>
      </c>
      <c r="D23" s="9">
        <v>0.33333333333333331</v>
      </c>
      <c r="E23" s="8">
        <f t="shared" si="3"/>
        <v>46040</v>
      </c>
      <c r="F23" s="9">
        <v>0.33333333333333331</v>
      </c>
      <c r="G23" s="10">
        <f t="shared" si="6"/>
        <v>1</v>
      </c>
      <c r="H23" s="11">
        <f t="shared" si="4"/>
        <v>215511.66</v>
      </c>
      <c r="I23" s="1">
        <v>219349.28</v>
      </c>
      <c r="J23" s="11">
        <f t="shared" si="0"/>
        <v>3837.6199999999953</v>
      </c>
      <c r="K23" s="27">
        <f t="shared" si="1"/>
        <v>159.90083333333314</v>
      </c>
      <c r="L23" s="105"/>
    </row>
    <row r="24" spans="1:14">
      <c r="A24" s="12">
        <f t="shared" si="5"/>
        <v>18</v>
      </c>
      <c r="B24" s="8">
        <f t="shared" si="5"/>
        <v>46040</v>
      </c>
      <c r="C24" s="8">
        <f t="shared" si="2"/>
        <v>46040</v>
      </c>
      <c r="D24" s="9">
        <v>0.33333333333333331</v>
      </c>
      <c r="E24" s="8">
        <f t="shared" si="3"/>
        <v>46041</v>
      </c>
      <c r="F24" s="9">
        <v>0.33333333333333331</v>
      </c>
      <c r="G24" s="10">
        <f t="shared" si="6"/>
        <v>1</v>
      </c>
      <c r="H24" s="11">
        <f t="shared" si="4"/>
        <v>219349.28</v>
      </c>
      <c r="I24" s="11">
        <v>223117.35</v>
      </c>
      <c r="J24" s="11">
        <f t="shared" si="0"/>
        <v>3768.070000000007</v>
      </c>
      <c r="K24" s="27">
        <f t="shared" si="1"/>
        <v>157.00291666666695</v>
      </c>
      <c r="L24" s="105"/>
    </row>
    <row r="25" spans="1:14">
      <c r="A25" s="12">
        <f t="shared" ref="A25:B37" si="7">A24+1</f>
        <v>19</v>
      </c>
      <c r="B25" s="8">
        <f t="shared" si="7"/>
        <v>46041</v>
      </c>
      <c r="C25" s="8">
        <f t="shared" si="2"/>
        <v>46041</v>
      </c>
      <c r="D25" s="9">
        <v>0.33333333333333331</v>
      </c>
      <c r="E25" s="8">
        <f t="shared" si="3"/>
        <v>46042</v>
      </c>
      <c r="F25" s="9">
        <v>0.33333333333333331</v>
      </c>
      <c r="G25" s="10">
        <f t="shared" si="6"/>
        <v>1</v>
      </c>
      <c r="H25" s="11">
        <f t="shared" si="4"/>
        <v>223117.35</v>
      </c>
      <c r="I25" s="11">
        <v>226873.4</v>
      </c>
      <c r="J25" s="11">
        <f t="shared" si="0"/>
        <v>3756.0499999999884</v>
      </c>
      <c r="K25" s="27">
        <f t="shared" si="1"/>
        <v>156.50208333333285</v>
      </c>
      <c r="L25" s="105"/>
    </row>
    <row r="26" spans="1:14">
      <c r="A26" s="12">
        <f t="shared" si="7"/>
        <v>20</v>
      </c>
      <c r="B26" s="8">
        <f t="shared" si="7"/>
        <v>46042</v>
      </c>
      <c r="C26" s="8">
        <f t="shared" si="2"/>
        <v>46042</v>
      </c>
      <c r="D26" s="9">
        <v>0.33333333333333331</v>
      </c>
      <c r="E26" s="8">
        <f t="shared" si="3"/>
        <v>46043</v>
      </c>
      <c r="F26" s="9">
        <v>0.33333333333333331</v>
      </c>
      <c r="G26" s="10">
        <f t="shared" si="6"/>
        <v>1</v>
      </c>
      <c r="H26" s="11">
        <f t="shared" si="4"/>
        <v>226873.4</v>
      </c>
      <c r="I26" s="11">
        <v>231655.56</v>
      </c>
      <c r="J26" s="11">
        <f t="shared" si="0"/>
        <v>4782.1600000000035</v>
      </c>
      <c r="K26" s="27">
        <f t="shared" si="1"/>
        <v>199.2566666666668</v>
      </c>
      <c r="L26" s="105"/>
    </row>
    <row r="27" spans="1:14">
      <c r="A27" s="12">
        <f t="shared" si="7"/>
        <v>21</v>
      </c>
      <c r="B27" s="8">
        <f t="shared" si="7"/>
        <v>46043</v>
      </c>
      <c r="C27" s="8">
        <f t="shared" si="2"/>
        <v>46043</v>
      </c>
      <c r="D27" s="9">
        <v>0.33333333333333331</v>
      </c>
      <c r="E27" s="8">
        <f t="shared" si="3"/>
        <v>46044</v>
      </c>
      <c r="F27" s="9">
        <v>0.33333333333333331</v>
      </c>
      <c r="G27" s="10">
        <f t="shared" si="6"/>
        <v>1</v>
      </c>
      <c r="H27" s="11">
        <f t="shared" si="4"/>
        <v>231655.56</v>
      </c>
      <c r="I27" s="11">
        <v>236144.24</v>
      </c>
      <c r="J27" s="11">
        <f t="shared" si="0"/>
        <v>4488.679999999993</v>
      </c>
      <c r="K27" s="27">
        <f t="shared" si="1"/>
        <v>187.02833333333305</v>
      </c>
      <c r="L27" s="105"/>
    </row>
    <row r="28" spans="1:14">
      <c r="A28" s="12">
        <f t="shared" si="7"/>
        <v>22</v>
      </c>
      <c r="B28" s="8">
        <f t="shared" si="7"/>
        <v>46044</v>
      </c>
      <c r="C28" s="8">
        <f t="shared" si="2"/>
        <v>46044</v>
      </c>
      <c r="D28" s="9">
        <v>0.33333333333333331</v>
      </c>
      <c r="E28" s="8">
        <f t="shared" si="3"/>
        <v>46045</v>
      </c>
      <c r="F28" s="9">
        <v>0.33333333333333331</v>
      </c>
      <c r="G28" s="10">
        <f t="shared" si="6"/>
        <v>1</v>
      </c>
      <c r="H28" s="11">
        <f t="shared" si="4"/>
        <v>236144.24</v>
      </c>
      <c r="I28" s="1">
        <v>239668.02</v>
      </c>
      <c r="J28" s="11">
        <f t="shared" si="0"/>
        <v>3523.7799999999988</v>
      </c>
      <c r="K28" s="27">
        <f t="shared" si="1"/>
        <v>146.82416666666663</v>
      </c>
      <c r="L28" s="105"/>
    </row>
    <row r="29" spans="1:14">
      <c r="A29" s="12">
        <f t="shared" si="7"/>
        <v>23</v>
      </c>
      <c r="B29" s="8">
        <f t="shared" si="7"/>
        <v>46045</v>
      </c>
      <c r="C29" s="8">
        <f t="shared" si="2"/>
        <v>46045</v>
      </c>
      <c r="D29" s="9">
        <v>0.33333333333333331</v>
      </c>
      <c r="E29" s="8">
        <f t="shared" si="3"/>
        <v>46046</v>
      </c>
      <c r="F29" s="9">
        <v>0.33333333333333331</v>
      </c>
      <c r="G29" s="10">
        <f t="shared" si="6"/>
        <v>1</v>
      </c>
      <c r="H29" s="11">
        <f t="shared" si="4"/>
        <v>239668.02</v>
      </c>
      <c r="I29" s="11">
        <v>243564.62</v>
      </c>
      <c r="J29" s="11">
        <f t="shared" si="0"/>
        <v>3896.6000000000058</v>
      </c>
      <c r="K29" s="27">
        <f t="shared" si="1"/>
        <v>162.35833333333358</v>
      </c>
      <c r="L29" s="105"/>
    </row>
    <row r="30" spans="1:14">
      <c r="A30" s="12">
        <f t="shared" si="7"/>
        <v>24</v>
      </c>
      <c r="B30" s="8">
        <f t="shared" si="7"/>
        <v>46046</v>
      </c>
      <c r="C30" s="8">
        <f t="shared" si="2"/>
        <v>46046</v>
      </c>
      <c r="D30" s="9">
        <v>0.33333333333333331</v>
      </c>
      <c r="E30" s="8">
        <f t="shared" si="3"/>
        <v>46047</v>
      </c>
      <c r="F30" s="9">
        <v>0.33333333333333331</v>
      </c>
      <c r="G30" s="10">
        <f t="shared" si="6"/>
        <v>1</v>
      </c>
      <c r="H30" s="11">
        <f t="shared" si="4"/>
        <v>243564.62</v>
      </c>
      <c r="I30" s="11">
        <v>246674.39</v>
      </c>
      <c r="J30" s="11">
        <f t="shared" si="0"/>
        <v>3109.7700000000186</v>
      </c>
      <c r="K30" s="27">
        <f t="shared" si="1"/>
        <v>129.57375000000079</v>
      </c>
      <c r="L30" s="105"/>
    </row>
    <row r="31" spans="1:14">
      <c r="A31" s="12">
        <f t="shared" si="7"/>
        <v>25</v>
      </c>
      <c r="B31" s="8">
        <f t="shared" si="7"/>
        <v>46047</v>
      </c>
      <c r="C31" s="8">
        <f t="shared" si="2"/>
        <v>46047</v>
      </c>
      <c r="D31" s="9">
        <v>0.33333333333333331</v>
      </c>
      <c r="E31" s="8">
        <f t="shared" si="3"/>
        <v>46048</v>
      </c>
      <c r="F31" s="9">
        <v>0.33333333333333331</v>
      </c>
      <c r="G31" s="10">
        <f t="shared" si="6"/>
        <v>1</v>
      </c>
      <c r="H31" s="11">
        <f t="shared" si="4"/>
        <v>246674.39</v>
      </c>
      <c r="I31" s="11">
        <v>249710.89</v>
      </c>
      <c r="J31" s="11">
        <f t="shared" si="0"/>
        <v>3036.5</v>
      </c>
      <c r="K31" s="27">
        <f t="shared" si="1"/>
        <v>126.52083333333333</v>
      </c>
      <c r="L31" s="105"/>
    </row>
    <row r="32" spans="1:14">
      <c r="A32" s="12">
        <f t="shared" si="7"/>
        <v>26</v>
      </c>
      <c r="B32" s="8">
        <f t="shared" si="7"/>
        <v>46048</v>
      </c>
      <c r="C32" s="8">
        <f t="shared" si="2"/>
        <v>46048</v>
      </c>
      <c r="D32" s="9">
        <v>0.33333333333333331</v>
      </c>
      <c r="E32" s="8">
        <f t="shared" si="3"/>
        <v>46049</v>
      </c>
      <c r="F32" s="9">
        <v>0.33333333333333331</v>
      </c>
      <c r="G32" s="10">
        <f t="shared" si="6"/>
        <v>1</v>
      </c>
      <c r="H32" s="11">
        <f t="shared" si="4"/>
        <v>249710.89</v>
      </c>
      <c r="I32" s="11">
        <v>254983.44</v>
      </c>
      <c r="J32" s="11">
        <f t="shared" si="0"/>
        <v>5272.5499999999884</v>
      </c>
      <c r="K32" s="27">
        <f t="shared" si="1"/>
        <v>219.68958333333285</v>
      </c>
      <c r="L32" s="105"/>
    </row>
    <row r="33" spans="1:12">
      <c r="A33" s="12">
        <f t="shared" si="7"/>
        <v>27</v>
      </c>
      <c r="B33" s="8">
        <f t="shared" si="7"/>
        <v>46049</v>
      </c>
      <c r="C33" s="8">
        <f t="shared" si="2"/>
        <v>46049</v>
      </c>
      <c r="D33" s="9">
        <v>0.33333333333333331</v>
      </c>
      <c r="E33" s="8">
        <f t="shared" si="3"/>
        <v>46050</v>
      </c>
      <c r="F33" s="9">
        <v>0.33333333333333331</v>
      </c>
      <c r="G33" s="10">
        <f t="shared" si="6"/>
        <v>1</v>
      </c>
      <c r="H33" s="11">
        <f t="shared" si="4"/>
        <v>254983.44</v>
      </c>
      <c r="I33" s="11">
        <v>259989.43</v>
      </c>
      <c r="J33" s="11">
        <f t="shared" si="0"/>
        <v>5005.9899999999907</v>
      </c>
      <c r="K33" s="27">
        <f t="shared" si="1"/>
        <v>208.58291666666628</v>
      </c>
      <c r="L33" s="105"/>
    </row>
    <row r="34" spans="1:12">
      <c r="A34" s="12">
        <f t="shared" si="7"/>
        <v>28</v>
      </c>
      <c r="B34" s="8">
        <f t="shared" si="7"/>
        <v>46050</v>
      </c>
      <c r="C34" s="8">
        <f t="shared" si="2"/>
        <v>46050</v>
      </c>
      <c r="D34" s="9">
        <v>0.33333333333333331</v>
      </c>
      <c r="E34" s="8">
        <f t="shared" si="3"/>
        <v>46051</v>
      </c>
      <c r="F34" s="9">
        <v>0.33333333333333331</v>
      </c>
      <c r="G34" s="10">
        <f t="shared" si="6"/>
        <v>1</v>
      </c>
      <c r="H34" s="11">
        <f t="shared" si="4"/>
        <v>259989.43</v>
      </c>
      <c r="I34" s="11">
        <v>264362.25</v>
      </c>
      <c r="J34" s="11">
        <f t="shared" si="0"/>
        <v>4372.820000000007</v>
      </c>
      <c r="K34" s="27">
        <f t="shared" si="1"/>
        <v>182.20083333333363</v>
      </c>
      <c r="L34" s="28"/>
    </row>
    <row r="35" spans="1:12">
      <c r="A35" s="12">
        <f t="shared" si="7"/>
        <v>29</v>
      </c>
      <c r="B35" s="8">
        <f t="shared" si="7"/>
        <v>46051</v>
      </c>
      <c r="C35" s="8">
        <f t="shared" si="2"/>
        <v>46051</v>
      </c>
      <c r="D35" s="9">
        <v>0.33333333333333331</v>
      </c>
      <c r="E35" s="8">
        <f t="shared" si="3"/>
        <v>46052</v>
      </c>
      <c r="F35" s="9">
        <v>0.33333333333333331</v>
      </c>
      <c r="G35" s="10">
        <f t="shared" si="6"/>
        <v>1</v>
      </c>
      <c r="H35" s="11">
        <f t="shared" si="4"/>
        <v>264362.25</v>
      </c>
      <c r="I35" s="11">
        <v>267050.65000000002</v>
      </c>
      <c r="J35" s="11">
        <f t="shared" si="0"/>
        <v>2688.4000000000233</v>
      </c>
      <c r="K35" s="27">
        <f t="shared" si="1"/>
        <v>112.01666666666763</v>
      </c>
      <c r="L35" s="28"/>
    </row>
    <row r="36" spans="1:12">
      <c r="A36" s="12">
        <f t="shared" si="7"/>
        <v>30</v>
      </c>
      <c r="B36" s="8">
        <f t="shared" si="7"/>
        <v>46052</v>
      </c>
      <c r="C36" s="8">
        <f t="shared" si="2"/>
        <v>46052</v>
      </c>
      <c r="D36" s="9">
        <v>0.33333333333333331</v>
      </c>
      <c r="E36" s="8">
        <f t="shared" si="3"/>
        <v>46053</v>
      </c>
      <c r="F36" s="9">
        <v>0.33333333333333331</v>
      </c>
      <c r="G36" s="10">
        <f t="shared" si="6"/>
        <v>1</v>
      </c>
      <c r="H36" s="11">
        <f t="shared" si="4"/>
        <v>267050.65000000002</v>
      </c>
      <c r="I36" s="11">
        <v>270134.3</v>
      </c>
      <c r="J36" s="11">
        <f t="shared" si="0"/>
        <v>3083.6499999999651</v>
      </c>
      <c r="K36" s="27">
        <f t="shared" si="1"/>
        <v>128.4854166666652</v>
      </c>
      <c r="L36" s="28"/>
    </row>
    <row r="37" spans="1:12">
      <c r="A37" s="12">
        <f t="shared" si="7"/>
        <v>31</v>
      </c>
      <c r="B37" s="8">
        <f t="shared" si="7"/>
        <v>46053</v>
      </c>
      <c r="C37" s="8">
        <f t="shared" si="2"/>
        <v>46053</v>
      </c>
      <c r="D37" s="9">
        <v>0.33333333333333331</v>
      </c>
      <c r="E37" s="8">
        <f t="shared" si="3"/>
        <v>46054</v>
      </c>
      <c r="F37" s="9">
        <v>0.33333333333333331</v>
      </c>
      <c r="G37" s="10">
        <f t="shared" si="6"/>
        <v>1</v>
      </c>
      <c r="H37" s="11">
        <f t="shared" si="4"/>
        <v>270134.3</v>
      </c>
      <c r="I37" s="11">
        <v>272384.44</v>
      </c>
      <c r="J37" s="11">
        <f t="shared" si="0"/>
        <v>2250.140000000014</v>
      </c>
      <c r="K37" s="27">
        <f t="shared" si="1"/>
        <v>93.755833333333911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121928.91</v>
      </c>
      <c r="K39" s="32">
        <f>AVERAGE(K7:K37)</f>
        <v>163.88294354838706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5.2865465660770017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ySplit="6" topLeftCell="A7" activePane="bottomLeft" state="frozen"/>
      <selection pane="bottomLeft" activeCell="N9" sqref="N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9" width="10.28515625" style="1" customWidth="1"/>
    <col min="10" max="11" width="11.5703125" style="42" customWidth="1"/>
    <col min="12" max="12" width="12.85546875" style="42" customWidth="1"/>
    <col min="13" max="13" width="9.140625" style="1"/>
    <col min="14" max="14" width="28.42578125" style="1" customWidth="1"/>
    <col min="15" max="16384" width="9.140625" style="1"/>
  </cols>
  <sheetData>
    <row r="1" spans="1:14">
      <c r="B1" s="2"/>
      <c r="C1" s="3" t="s">
        <v>135</v>
      </c>
      <c r="D1" s="2"/>
      <c r="E1" s="2"/>
      <c r="F1" s="2"/>
      <c r="G1" s="2"/>
      <c r="H1" s="2"/>
      <c r="I1" s="2"/>
      <c r="J1" s="61"/>
      <c r="K1" s="61"/>
      <c r="L1" s="61"/>
      <c r="M1" s="2"/>
      <c r="N1" s="2"/>
    </row>
    <row r="2" spans="1:14">
      <c r="B2" s="2"/>
      <c r="C2" s="3" t="s">
        <v>183</v>
      </c>
      <c r="D2" s="2"/>
      <c r="E2" s="2"/>
      <c r="F2" s="2"/>
      <c r="G2" s="2"/>
      <c r="H2" s="2"/>
      <c r="I2" s="2"/>
      <c r="J2" s="61"/>
      <c r="K2" s="61"/>
      <c r="L2" s="61"/>
      <c r="M2" s="2"/>
      <c r="N2" s="25" t="s">
        <v>137</v>
      </c>
    </row>
    <row r="3" spans="1:14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61"/>
      <c r="K3" s="61"/>
      <c r="L3" s="61"/>
      <c r="M3" s="2"/>
      <c r="N3" s="2"/>
    </row>
    <row r="4" spans="1:14">
      <c r="B4" s="4"/>
      <c r="C4" s="4">
        <f>SCI!C4</f>
        <v>46023</v>
      </c>
      <c r="D4" s="2"/>
      <c r="E4" s="2"/>
      <c r="F4" s="2"/>
      <c r="G4" s="2"/>
      <c r="H4" s="2"/>
      <c r="I4" s="2"/>
      <c r="J4" s="61" t="s">
        <v>138</v>
      </c>
      <c r="K4" s="61"/>
      <c r="L4" s="61"/>
      <c r="M4" s="26">
        <f>MAX(M7:M36)</f>
        <v>0</v>
      </c>
      <c r="N4" s="2"/>
    </row>
    <row r="5" spans="1:14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58" t="s">
        <v>96</v>
      </c>
      <c r="K5" s="860" t="s">
        <v>184</v>
      </c>
      <c r="L5" s="858" t="s">
        <v>143</v>
      </c>
      <c r="M5" s="843" t="s">
        <v>144</v>
      </c>
      <c r="N5" s="837" t="s">
        <v>145</v>
      </c>
    </row>
    <row r="6" spans="1:14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59"/>
      <c r="K6" s="861"/>
      <c r="L6" s="859"/>
      <c r="M6" s="844"/>
      <c r="N6" s="838"/>
    </row>
    <row r="7" spans="1:14" ht="15.75" thickTop="1">
      <c r="A7" s="6">
        <v>1</v>
      </c>
      <c r="B7" s="7">
        <f>C4</f>
        <v>46023</v>
      </c>
      <c r="C7" s="8">
        <f>B7</f>
        <v>46023</v>
      </c>
      <c r="D7" s="9">
        <v>0.625</v>
      </c>
      <c r="E7" s="8">
        <f>C7+1</f>
        <v>46024</v>
      </c>
      <c r="F7" s="9">
        <v>0.625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v>1.7979849999999999</v>
      </c>
      <c r="L7" s="27">
        <f>J7*K7</f>
        <v>0</v>
      </c>
      <c r="M7" s="27">
        <f>J7/24</f>
        <v>0</v>
      </c>
      <c r="N7" s="101" t="s">
        <v>148</v>
      </c>
    </row>
    <row r="8" spans="1:14">
      <c r="A8" s="12">
        <f>A7+1</f>
        <v>2</v>
      </c>
      <c r="B8" s="8">
        <f>B7+1</f>
        <v>46024</v>
      </c>
      <c r="C8" s="8">
        <f>B8</f>
        <v>46024</v>
      </c>
      <c r="D8" s="9">
        <v>0.625</v>
      </c>
      <c r="E8" s="8">
        <f>C8+1</f>
        <v>46025</v>
      </c>
      <c r="F8" s="9">
        <v>0.625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v>1.7979849999999999</v>
      </c>
      <c r="L8" s="27">
        <f t="shared" ref="L8" si="1">J8*K8</f>
        <v>0</v>
      </c>
      <c r="M8" s="27">
        <f>J8/24</f>
        <v>0</v>
      </c>
      <c r="N8" s="639" t="s">
        <v>148</v>
      </c>
    </row>
    <row r="9" spans="1:14">
      <c r="A9" s="12">
        <f t="shared" ref="A9:B24" si="2">A8+1</f>
        <v>3</v>
      </c>
      <c r="B9" s="8">
        <f t="shared" si="2"/>
        <v>46025</v>
      </c>
      <c r="C9" s="8">
        <f t="shared" ref="C9:C34" si="3">B9</f>
        <v>46025</v>
      </c>
      <c r="D9" s="9">
        <v>0.625</v>
      </c>
      <c r="E9" s="8">
        <f t="shared" ref="E9:E34" si="4">C9+1</f>
        <v>46026</v>
      </c>
      <c r="F9" s="9">
        <v>0.625</v>
      </c>
      <c r="G9" s="10">
        <f t="shared" ref="G9:G34" si="5">IFERROR(((E9-C9)+(F9-D9)),"")</f>
        <v>1</v>
      </c>
      <c r="H9" s="11"/>
      <c r="I9" s="11"/>
      <c r="J9" s="11">
        <f t="shared" ref="J9" si="6">I9-H9</f>
        <v>0</v>
      </c>
      <c r="K9" s="27">
        <v>1.7979849999999999</v>
      </c>
      <c r="L9" s="27">
        <f t="shared" ref="L9" si="7">J9*K9</f>
        <v>0</v>
      </c>
      <c r="M9" s="27">
        <f t="shared" ref="M9" si="8">J9/24</f>
        <v>0</v>
      </c>
      <c r="N9" s="105"/>
    </row>
    <row r="10" spans="1:14">
      <c r="A10" s="12">
        <f t="shared" si="2"/>
        <v>4</v>
      </c>
      <c r="B10" s="8">
        <f t="shared" si="2"/>
        <v>46026</v>
      </c>
      <c r="C10" s="8">
        <f t="shared" si="3"/>
        <v>46026</v>
      </c>
      <c r="D10" s="9">
        <v>0.625</v>
      </c>
      <c r="E10" s="8">
        <f t="shared" si="4"/>
        <v>46027</v>
      </c>
      <c r="F10" s="9">
        <v>0.625</v>
      </c>
      <c r="G10" s="10">
        <f t="shared" si="5"/>
        <v>1</v>
      </c>
      <c r="H10" s="11"/>
      <c r="I10" s="11"/>
      <c r="J10" s="11">
        <f t="shared" ref="J10" si="9">I10-H10</f>
        <v>0</v>
      </c>
      <c r="K10" s="27">
        <v>1.7979849999999999</v>
      </c>
      <c r="L10" s="27">
        <f t="shared" ref="L10" si="10">J10*K10</f>
        <v>0</v>
      </c>
      <c r="M10" s="27">
        <f t="shared" ref="M10" si="11">J10/24</f>
        <v>0</v>
      </c>
      <c r="N10" s="105"/>
    </row>
    <row r="11" spans="1:14">
      <c r="A11" s="12">
        <f t="shared" si="2"/>
        <v>5</v>
      </c>
      <c r="B11" s="8">
        <f t="shared" si="2"/>
        <v>46027</v>
      </c>
      <c r="C11" s="8">
        <f t="shared" si="3"/>
        <v>46027</v>
      </c>
      <c r="D11" s="9">
        <v>0.625</v>
      </c>
      <c r="E11" s="8">
        <f t="shared" si="4"/>
        <v>46028</v>
      </c>
      <c r="F11" s="9">
        <v>0.625</v>
      </c>
      <c r="G11" s="10">
        <f t="shared" si="5"/>
        <v>1</v>
      </c>
      <c r="H11" s="11"/>
      <c r="I11" s="11"/>
      <c r="J11" s="11">
        <f t="shared" ref="J11" si="12">I11-H11</f>
        <v>0</v>
      </c>
      <c r="K11" s="27">
        <v>1.7979849999999999</v>
      </c>
      <c r="L11" s="27">
        <f t="shared" ref="L11" si="13">J11*K11</f>
        <v>0</v>
      </c>
      <c r="M11" s="27">
        <f t="shared" ref="M11" si="14">J11/24</f>
        <v>0</v>
      </c>
      <c r="N11" s="105"/>
    </row>
    <row r="12" spans="1:14">
      <c r="A12" s="12">
        <f t="shared" si="2"/>
        <v>6</v>
      </c>
      <c r="B12" s="8">
        <f t="shared" si="2"/>
        <v>46028</v>
      </c>
      <c r="C12" s="8">
        <f t="shared" si="3"/>
        <v>46028</v>
      </c>
      <c r="D12" s="9">
        <v>0.625</v>
      </c>
      <c r="E12" s="8">
        <f t="shared" si="4"/>
        <v>46029</v>
      </c>
      <c r="F12" s="9">
        <v>0.625</v>
      </c>
      <c r="G12" s="10">
        <f t="shared" si="5"/>
        <v>1</v>
      </c>
      <c r="H12" s="11"/>
      <c r="I12" s="11"/>
      <c r="J12" s="11">
        <f t="shared" ref="J12" si="15">I12-H12</f>
        <v>0</v>
      </c>
      <c r="K12" s="27">
        <v>1.7979849999999999</v>
      </c>
      <c r="L12" s="27">
        <f t="shared" ref="L12" si="16">J12*K12</f>
        <v>0</v>
      </c>
      <c r="M12" s="27">
        <f t="shared" ref="M12" si="17">J12/24</f>
        <v>0</v>
      </c>
      <c r="N12" s="105"/>
    </row>
    <row r="13" spans="1:14">
      <c r="A13" s="12">
        <f t="shared" si="2"/>
        <v>7</v>
      </c>
      <c r="B13" s="8">
        <f t="shared" si="2"/>
        <v>46029</v>
      </c>
      <c r="C13" s="8">
        <f t="shared" si="3"/>
        <v>46029</v>
      </c>
      <c r="D13" s="9">
        <v>0.625</v>
      </c>
      <c r="E13" s="8">
        <f t="shared" si="4"/>
        <v>46030</v>
      </c>
      <c r="F13" s="9">
        <v>0.625</v>
      </c>
      <c r="G13" s="10">
        <f t="shared" si="5"/>
        <v>1</v>
      </c>
      <c r="H13" s="11"/>
      <c r="I13" s="11"/>
      <c r="J13" s="11">
        <f t="shared" ref="J13" si="18">I13-H13</f>
        <v>0</v>
      </c>
      <c r="K13" s="27">
        <v>1.7979849999999999</v>
      </c>
      <c r="L13" s="27">
        <f t="shared" ref="L13" si="19">J13*K13</f>
        <v>0</v>
      </c>
      <c r="M13" s="27">
        <f t="shared" ref="M13" si="20">J13/24</f>
        <v>0</v>
      </c>
      <c r="N13" s="105"/>
    </row>
    <row r="14" spans="1:14">
      <c r="A14" s="12">
        <f t="shared" si="2"/>
        <v>8</v>
      </c>
      <c r="B14" s="8">
        <f t="shared" si="2"/>
        <v>46030</v>
      </c>
      <c r="C14" s="8">
        <f t="shared" si="3"/>
        <v>46030</v>
      </c>
      <c r="D14" s="9">
        <v>0.625</v>
      </c>
      <c r="E14" s="8">
        <f t="shared" si="4"/>
        <v>46031</v>
      </c>
      <c r="F14" s="9">
        <v>0.625</v>
      </c>
      <c r="G14" s="10">
        <f t="shared" si="5"/>
        <v>1</v>
      </c>
      <c r="H14" s="11"/>
      <c r="I14" s="11"/>
      <c r="J14" s="11">
        <f t="shared" ref="J14" si="21">I14-H14</f>
        <v>0</v>
      </c>
      <c r="K14" s="27">
        <v>1.7979849999999999</v>
      </c>
      <c r="L14" s="27">
        <f t="shared" ref="L14" si="22">J14*K14</f>
        <v>0</v>
      </c>
      <c r="M14" s="27">
        <f t="shared" ref="M14" si="23">J14/24</f>
        <v>0</v>
      </c>
      <c r="N14" s="105"/>
    </row>
    <row r="15" spans="1:14">
      <c r="A15" s="12">
        <f t="shared" si="2"/>
        <v>9</v>
      </c>
      <c r="B15" s="8">
        <f t="shared" si="2"/>
        <v>46031</v>
      </c>
      <c r="C15" s="8">
        <f t="shared" si="3"/>
        <v>46031</v>
      </c>
      <c r="D15" s="9">
        <v>0.625</v>
      </c>
      <c r="E15" s="8">
        <f t="shared" si="4"/>
        <v>46032</v>
      </c>
      <c r="F15" s="9">
        <v>0.625</v>
      </c>
      <c r="G15" s="10">
        <f t="shared" si="5"/>
        <v>1</v>
      </c>
      <c r="H15" s="11"/>
      <c r="I15" s="11"/>
      <c r="J15" s="11">
        <f t="shared" ref="J15" si="24">I15-H15</f>
        <v>0</v>
      </c>
      <c r="K15" s="27">
        <v>1.7979849999999999</v>
      </c>
      <c r="L15" s="27">
        <f t="shared" ref="L15" si="25">J15*K15</f>
        <v>0</v>
      </c>
      <c r="M15" s="27">
        <f t="shared" ref="M15" si="26">J15/24</f>
        <v>0</v>
      </c>
      <c r="N15" s="105"/>
    </row>
    <row r="16" spans="1:14">
      <c r="A16" s="12">
        <f t="shared" si="2"/>
        <v>10</v>
      </c>
      <c r="B16" s="8">
        <f t="shared" si="2"/>
        <v>46032</v>
      </c>
      <c r="C16" s="8">
        <f t="shared" si="3"/>
        <v>46032</v>
      </c>
      <c r="D16" s="9">
        <v>0.625</v>
      </c>
      <c r="E16" s="8">
        <f t="shared" si="4"/>
        <v>46033</v>
      </c>
      <c r="F16" s="9">
        <v>0.625</v>
      </c>
      <c r="G16" s="10">
        <f t="shared" si="5"/>
        <v>1</v>
      </c>
      <c r="H16" s="11"/>
      <c r="I16" s="11"/>
      <c r="J16" s="11">
        <f t="shared" ref="J16" si="27">I16-H16</f>
        <v>0</v>
      </c>
      <c r="K16" s="27">
        <v>1.7979849999999999</v>
      </c>
      <c r="L16" s="27">
        <f t="shared" ref="L16" si="28">J16*K16</f>
        <v>0</v>
      </c>
      <c r="M16" s="27">
        <f t="shared" ref="M16" si="29">J16/24</f>
        <v>0</v>
      </c>
      <c r="N16" s="105"/>
    </row>
    <row r="17" spans="1:16">
      <c r="A17" s="12">
        <f t="shared" si="2"/>
        <v>11</v>
      </c>
      <c r="B17" s="8">
        <f t="shared" si="2"/>
        <v>46033</v>
      </c>
      <c r="C17" s="8">
        <f t="shared" si="3"/>
        <v>46033</v>
      </c>
      <c r="D17" s="9">
        <v>0.625</v>
      </c>
      <c r="E17" s="8">
        <f t="shared" si="4"/>
        <v>46034</v>
      </c>
      <c r="F17" s="9">
        <v>0.625</v>
      </c>
      <c r="G17" s="10">
        <f t="shared" si="5"/>
        <v>1</v>
      </c>
      <c r="H17" s="11"/>
      <c r="I17" s="11"/>
      <c r="J17" s="11">
        <f t="shared" ref="J17" si="30">I17-H17</f>
        <v>0</v>
      </c>
      <c r="K17" s="27">
        <v>1.7979849999999999</v>
      </c>
      <c r="L17" s="27">
        <f t="shared" ref="L17" si="31">J17*K17</f>
        <v>0</v>
      </c>
      <c r="M17" s="27">
        <f t="shared" ref="M17" si="32">J17/24</f>
        <v>0</v>
      </c>
      <c r="N17" s="105"/>
    </row>
    <row r="18" spans="1:16">
      <c r="A18" s="12">
        <f t="shared" si="2"/>
        <v>12</v>
      </c>
      <c r="B18" s="8">
        <f t="shared" si="2"/>
        <v>46034</v>
      </c>
      <c r="C18" s="8">
        <f t="shared" si="3"/>
        <v>46034</v>
      </c>
      <c r="D18" s="9">
        <v>0.625</v>
      </c>
      <c r="E18" s="8">
        <f t="shared" si="4"/>
        <v>46035</v>
      </c>
      <c r="F18" s="9">
        <v>0.625</v>
      </c>
      <c r="G18" s="10">
        <f t="shared" si="5"/>
        <v>1</v>
      </c>
      <c r="H18" s="11"/>
      <c r="I18" s="11"/>
      <c r="J18" s="11">
        <f t="shared" ref="J18" si="33">I18-H18</f>
        <v>0</v>
      </c>
      <c r="K18" s="27">
        <v>1.7979849999999999</v>
      </c>
      <c r="L18" s="27">
        <f t="shared" ref="L18" si="34">J18*K18</f>
        <v>0</v>
      </c>
      <c r="M18" s="27">
        <f t="shared" ref="M18" si="35">J18/24</f>
        <v>0</v>
      </c>
      <c r="N18" s="105"/>
      <c r="P18" s="29"/>
    </row>
    <row r="19" spans="1:16">
      <c r="A19" s="12">
        <f t="shared" si="2"/>
        <v>13</v>
      </c>
      <c r="B19" s="8">
        <f t="shared" si="2"/>
        <v>46035</v>
      </c>
      <c r="C19" s="8">
        <f t="shared" si="3"/>
        <v>46035</v>
      </c>
      <c r="D19" s="9">
        <v>0.625</v>
      </c>
      <c r="E19" s="8">
        <f t="shared" si="4"/>
        <v>46036</v>
      </c>
      <c r="F19" s="9">
        <v>0.625</v>
      </c>
      <c r="G19" s="10">
        <f t="shared" si="5"/>
        <v>1</v>
      </c>
      <c r="H19" s="11"/>
      <c r="I19" s="11"/>
      <c r="J19" s="11">
        <f t="shared" ref="J19" si="36">I19-H19</f>
        <v>0</v>
      </c>
      <c r="K19" s="27">
        <v>1.7979849999999999</v>
      </c>
      <c r="L19" s="27">
        <f t="shared" ref="L19" si="37">J19*K19</f>
        <v>0</v>
      </c>
      <c r="M19" s="27">
        <f t="shared" ref="M19" si="38">J19/24</f>
        <v>0</v>
      </c>
      <c r="N19" s="105"/>
    </row>
    <row r="20" spans="1:16">
      <c r="A20" s="12">
        <f t="shared" si="2"/>
        <v>14</v>
      </c>
      <c r="B20" s="8">
        <f t="shared" si="2"/>
        <v>46036</v>
      </c>
      <c r="C20" s="8">
        <f t="shared" si="3"/>
        <v>46036</v>
      </c>
      <c r="D20" s="9">
        <v>0.625</v>
      </c>
      <c r="E20" s="8">
        <f t="shared" si="4"/>
        <v>46037</v>
      </c>
      <c r="F20" s="9">
        <v>0.625</v>
      </c>
      <c r="G20" s="10">
        <f t="shared" si="5"/>
        <v>1</v>
      </c>
      <c r="H20" s="11"/>
      <c r="I20" s="11"/>
      <c r="J20" s="11">
        <f t="shared" ref="J20" si="39">I20-H20</f>
        <v>0</v>
      </c>
      <c r="K20" s="27">
        <v>1.7979849999999999</v>
      </c>
      <c r="L20" s="27">
        <f t="shared" ref="L20" si="40">J20*K20</f>
        <v>0</v>
      </c>
      <c r="M20" s="27">
        <f t="shared" ref="M20" si="41">J20/24</f>
        <v>0</v>
      </c>
      <c r="N20" s="105"/>
    </row>
    <row r="21" spans="1:16">
      <c r="A21" s="12">
        <f t="shared" si="2"/>
        <v>15</v>
      </c>
      <c r="B21" s="8">
        <f t="shared" si="2"/>
        <v>46037</v>
      </c>
      <c r="C21" s="8">
        <f t="shared" si="3"/>
        <v>46037</v>
      </c>
      <c r="D21" s="9">
        <v>0.625</v>
      </c>
      <c r="E21" s="8">
        <f t="shared" si="4"/>
        <v>46038</v>
      </c>
      <c r="F21" s="9">
        <v>0.625</v>
      </c>
      <c r="G21" s="10">
        <f t="shared" si="5"/>
        <v>1</v>
      </c>
      <c r="H21" s="11"/>
      <c r="I21" s="11"/>
      <c r="J21" s="11">
        <f t="shared" ref="J21" si="42">I21-H21</f>
        <v>0</v>
      </c>
      <c r="K21" s="27">
        <v>1.7979849999999999</v>
      </c>
      <c r="L21" s="27">
        <f t="shared" ref="L21" si="43">J21*K21</f>
        <v>0</v>
      </c>
      <c r="M21" s="27">
        <f t="shared" ref="M21" si="44">J21/24</f>
        <v>0</v>
      </c>
      <c r="N21" s="105"/>
    </row>
    <row r="22" spans="1:16">
      <c r="A22" s="12">
        <f t="shared" si="2"/>
        <v>16</v>
      </c>
      <c r="B22" s="8">
        <f t="shared" si="2"/>
        <v>46038</v>
      </c>
      <c r="C22" s="8">
        <f t="shared" si="3"/>
        <v>46038</v>
      </c>
      <c r="D22" s="9">
        <v>0.625</v>
      </c>
      <c r="E22" s="8">
        <f t="shared" si="4"/>
        <v>46039</v>
      </c>
      <c r="F22" s="9">
        <v>0.625</v>
      </c>
      <c r="G22" s="10">
        <f t="shared" si="5"/>
        <v>1</v>
      </c>
      <c r="H22" s="11"/>
      <c r="I22" s="11"/>
      <c r="J22" s="11">
        <f t="shared" ref="J22" si="45">I22-H22</f>
        <v>0</v>
      </c>
      <c r="K22" s="27">
        <v>1.7979849999999999</v>
      </c>
      <c r="L22" s="27">
        <f t="shared" ref="L22" si="46">J22*K22</f>
        <v>0</v>
      </c>
      <c r="M22" s="27">
        <f t="shared" ref="M22" si="47">J22/24</f>
        <v>0</v>
      </c>
      <c r="N22" s="105"/>
    </row>
    <row r="23" spans="1:16">
      <c r="A23" s="12">
        <f t="shared" si="2"/>
        <v>17</v>
      </c>
      <c r="B23" s="8">
        <f t="shared" si="2"/>
        <v>46039</v>
      </c>
      <c r="C23" s="8">
        <f t="shared" si="3"/>
        <v>46039</v>
      </c>
      <c r="D23" s="9">
        <v>0.625</v>
      </c>
      <c r="E23" s="8">
        <f t="shared" si="4"/>
        <v>46040</v>
      </c>
      <c r="F23" s="9">
        <v>0.625</v>
      </c>
      <c r="G23" s="10">
        <f t="shared" si="5"/>
        <v>1</v>
      </c>
      <c r="H23" s="11"/>
      <c r="I23" s="11"/>
      <c r="J23" s="11">
        <f t="shared" ref="J23" si="48">I23-H23</f>
        <v>0</v>
      </c>
      <c r="K23" s="27">
        <v>1.7979849999999999</v>
      </c>
      <c r="L23" s="27">
        <f t="shared" ref="L23" si="49">J23*K23</f>
        <v>0</v>
      </c>
      <c r="M23" s="27">
        <f t="shared" ref="M23" si="50">J23/24</f>
        <v>0</v>
      </c>
      <c r="N23" s="105"/>
    </row>
    <row r="24" spans="1:16">
      <c r="A24" s="12">
        <f t="shared" si="2"/>
        <v>18</v>
      </c>
      <c r="B24" s="8">
        <f t="shared" si="2"/>
        <v>46040</v>
      </c>
      <c r="C24" s="8">
        <f t="shared" si="3"/>
        <v>46040</v>
      </c>
      <c r="D24" s="9">
        <v>0.625</v>
      </c>
      <c r="E24" s="8">
        <f t="shared" si="4"/>
        <v>46041</v>
      </c>
      <c r="F24" s="9">
        <v>0.625</v>
      </c>
      <c r="G24" s="10">
        <f t="shared" si="5"/>
        <v>1</v>
      </c>
      <c r="H24" s="11"/>
      <c r="I24" s="11"/>
      <c r="J24" s="11">
        <f t="shared" ref="J24" si="51">I24-H24</f>
        <v>0</v>
      </c>
      <c r="K24" s="27">
        <v>1.7979849999999999</v>
      </c>
      <c r="L24" s="27">
        <f t="shared" ref="L24" si="52">J24*K24</f>
        <v>0</v>
      </c>
      <c r="M24" s="27">
        <f t="shared" ref="M24" si="53">J24/24</f>
        <v>0</v>
      </c>
      <c r="N24" s="105"/>
    </row>
    <row r="25" spans="1:16">
      <c r="A25" s="12">
        <f t="shared" ref="A25:B34" si="54">A24+1</f>
        <v>19</v>
      </c>
      <c r="B25" s="8">
        <f>B24+1</f>
        <v>46041</v>
      </c>
      <c r="C25" s="8">
        <f t="shared" si="3"/>
        <v>46041</v>
      </c>
      <c r="D25" s="9">
        <v>0.625</v>
      </c>
      <c r="E25" s="8">
        <f t="shared" si="4"/>
        <v>46042</v>
      </c>
      <c r="F25" s="9">
        <v>0.625</v>
      </c>
      <c r="G25" s="10">
        <f t="shared" si="5"/>
        <v>1</v>
      </c>
      <c r="H25" s="11"/>
      <c r="I25" s="11"/>
      <c r="J25" s="11">
        <f t="shared" ref="J25" si="55">I25-H25</f>
        <v>0</v>
      </c>
      <c r="K25" s="27">
        <v>1.7979849999999999</v>
      </c>
      <c r="L25" s="27">
        <f t="shared" ref="L25" si="56">J25*K25</f>
        <v>0</v>
      </c>
      <c r="M25" s="27">
        <f t="shared" ref="M25" si="57">J25/24</f>
        <v>0</v>
      </c>
      <c r="N25" s="105"/>
    </row>
    <row r="26" spans="1:16">
      <c r="A26" s="12">
        <f t="shared" si="54"/>
        <v>20</v>
      </c>
      <c r="B26" s="8">
        <f>B25+1</f>
        <v>46042</v>
      </c>
      <c r="C26" s="8">
        <f t="shared" si="3"/>
        <v>46042</v>
      </c>
      <c r="D26" s="9">
        <v>0.625</v>
      </c>
      <c r="E26" s="8">
        <f t="shared" si="4"/>
        <v>46043</v>
      </c>
      <c r="F26" s="9">
        <v>0.625</v>
      </c>
      <c r="G26" s="10">
        <f t="shared" ref="G26" si="58">IFERROR(((E26-C26)+(F26-D26)),"")</f>
        <v>1</v>
      </c>
      <c r="H26" s="11"/>
      <c r="I26" s="11"/>
      <c r="J26" s="11">
        <f t="shared" ref="J26" si="59">I26-H26</f>
        <v>0</v>
      </c>
      <c r="K26" s="27">
        <v>1.7979849999999999</v>
      </c>
      <c r="L26" s="27">
        <f t="shared" ref="L26" si="60">J26*K26</f>
        <v>0</v>
      </c>
      <c r="M26" s="27">
        <f t="shared" ref="M26" si="61">J26/24</f>
        <v>0</v>
      </c>
      <c r="N26" s="105"/>
    </row>
    <row r="27" spans="1:16">
      <c r="A27" s="12">
        <f t="shared" si="54"/>
        <v>21</v>
      </c>
      <c r="B27" s="8">
        <f>B26+1</f>
        <v>46043</v>
      </c>
      <c r="C27" s="8">
        <f t="shared" si="3"/>
        <v>46043</v>
      </c>
      <c r="D27" s="9">
        <v>0.625</v>
      </c>
      <c r="E27" s="8">
        <f t="shared" si="4"/>
        <v>46044</v>
      </c>
      <c r="F27" s="9">
        <v>0.625</v>
      </c>
      <c r="G27" s="10">
        <f t="shared" si="5"/>
        <v>1</v>
      </c>
      <c r="H27" s="11"/>
      <c r="I27" s="11"/>
      <c r="J27" s="11">
        <f t="shared" ref="J27" si="62">I27-H27</f>
        <v>0</v>
      </c>
      <c r="K27" s="27">
        <v>1.7979849999999999</v>
      </c>
      <c r="L27" s="27">
        <f t="shared" ref="L27" si="63">J27*K27</f>
        <v>0</v>
      </c>
      <c r="M27" s="27">
        <f t="shared" ref="M27" si="64">J27/24</f>
        <v>0</v>
      </c>
      <c r="N27" s="105"/>
    </row>
    <row r="28" spans="1:16">
      <c r="A28" s="12">
        <f t="shared" si="54"/>
        <v>22</v>
      </c>
      <c r="B28" s="8">
        <f t="shared" si="54"/>
        <v>46044</v>
      </c>
      <c r="C28" s="8">
        <f t="shared" si="3"/>
        <v>46044</v>
      </c>
      <c r="D28" s="9">
        <v>0.625</v>
      </c>
      <c r="E28" s="8">
        <f t="shared" si="4"/>
        <v>46045</v>
      </c>
      <c r="F28" s="9">
        <v>0.625</v>
      </c>
      <c r="G28" s="10">
        <f t="shared" si="5"/>
        <v>1</v>
      </c>
      <c r="H28" s="11"/>
      <c r="I28" s="11"/>
      <c r="J28" s="11">
        <f t="shared" ref="J28" si="65">I28-H28</f>
        <v>0</v>
      </c>
      <c r="K28" s="27">
        <v>1.7979849999999999</v>
      </c>
      <c r="L28" s="27">
        <f t="shared" ref="L28" si="66">J28*K28</f>
        <v>0</v>
      </c>
      <c r="M28" s="27">
        <f t="shared" ref="M28" si="67">J28/24</f>
        <v>0</v>
      </c>
      <c r="N28" s="105"/>
    </row>
    <row r="29" spans="1:16">
      <c r="A29" s="12">
        <f t="shared" si="54"/>
        <v>23</v>
      </c>
      <c r="B29" s="8">
        <f t="shared" si="54"/>
        <v>46045</v>
      </c>
      <c r="C29" s="8">
        <f t="shared" si="3"/>
        <v>46045</v>
      </c>
      <c r="D29" s="9">
        <v>0.625</v>
      </c>
      <c r="E29" s="8">
        <f t="shared" si="4"/>
        <v>46046</v>
      </c>
      <c r="F29" s="9">
        <v>0.625</v>
      </c>
      <c r="G29" s="10">
        <f t="shared" si="5"/>
        <v>1</v>
      </c>
      <c r="H29" s="11"/>
      <c r="I29" s="11"/>
      <c r="J29" s="11">
        <f t="shared" ref="J29" si="68">I29-H29</f>
        <v>0</v>
      </c>
      <c r="K29" s="27">
        <v>1.7979849999999999</v>
      </c>
      <c r="L29" s="27">
        <f t="shared" ref="L29" si="69">J29*K29</f>
        <v>0</v>
      </c>
      <c r="M29" s="27">
        <f t="shared" ref="M29" si="70">J29/24</f>
        <v>0</v>
      </c>
      <c r="N29" s="105"/>
    </row>
    <row r="30" spans="1:16">
      <c r="A30" s="12">
        <f t="shared" si="54"/>
        <v>24</v>
      </c>
      <c r="B30" s="8">
        <f t="shared" si="54"/>
        <v>46046</v>
      </c>
      <c r="C30" s="8">
        <f t="shared" si="3"/>
        <v>46046</v>
      </c>
      <c r="D30" s="9">
        <v>0.625</v>
      </c>
      <c r="E30" s="8">
        <f t="shared" si="4"/>
        <v>46047</v>
      </c>
      <c r="F30" s="9">
        <v>0.625</v>
      </c>
      <c r="G30" s="10">
        <f t="shared" si="5"/>
        <v>1</v>
      </c>
      <c r="H30" s="11"/>
      <c r="I30" s="11"/>
      <c r="J30" s="11">
        <f t="shared" ref="J30:J31" si="71">I30-H30</f>
        <v>0</v>
      </c>
      <c r="K30" s="27">
        <v>1.7979849999999999</v>
      </c>
      <c r="L30" s="27">
        <f t="shared" ref="L30:L31" si="72">J30*K30</f>
        <v>0</v>
      </c>
      <c r="M30" s="27">
        <f t="shared" ref="M30:M31" si="73">J30/24</f>
        <v>0</v>
      </c>
      <c r="N30" s="105"/>
    </row>
    <row r="31" spans="1:16">
      <c r="A31" s="12">
        <f t="shared" si="54"/>
        <v>25</v>
      </c>
      <c r="B31" s="8">
        <f t="shared" si="54"/>
        <v>46047</v>
      </c>
      <c r="C31" s="8">
        <f t="shared" si="3"/>
        <v>46047</v>
      </c>
      <c r="D31" s="9">
        <v>0.625</v>
      </c>
      <c r="E31" s="8">
        <f t="shared" si="4"/>
        <v>46048</v>
      </c>
      <c r="F31" s="9">
        <v>0.625</v>
      </c>
      <c r="G31" s="10">
        <f t="shared" si="5"/>
        <v>1</v>
      </c>
      <c r="H31" s="11"/>
      <c r="I31" s="11"/>
      <c r="J31" s="11">
        <f t="shared" si="71"/>
        <v>0</v>
      </c>
      <c r="K31" s="27">
        <v>1.7979849999999999</v>
      </c>
      <c r="L31" s="27">
        <f t="shared" si="72"/>
        <v>0</v>
      </c>
      <c r="M31" s="27">
        <f t="shared" si="73"/>
        <v>0</v>
      </c>
      <c r="N31" s="105"/>
    </row>
    <row r="32" spans="1:16">
      <c r="A32" s="12">
        <f t="shared" si="54"/>
        <v>26</v>
      </c>
      <c r="B32" s="8">
        <f t="shared" si="54"/>
        <v>46048</v>
      </c>
      <c r="C32" s="8">
        <f t="shared" si="3"/>
        <v>46048</v>
      </c>
      <c r="D32" s="9">
        <v>0.625</v>
      </c>
      <c r="E32" s="8">
        <f t="shared" si="4"/>
        <v>46049</v>
      </c>
      <c r="F32" s="9">
        <v>0.625</v>
      </c>
      <c r="G32" s="10">
        <f t="shared" si="5"/>
        <v>1</v>
      </c>
      <c r="H32" s="11"/>
      <c r="I32" s="11"/>
      <c r="J32" s="11">
        <f t="shared" ref="J32" si="74">I32-H32</f>
        <v>0</v>
      </c>
      <c r="K32" s="27">
        <v>1.7979849999999999</v>
      </c>
      <c r="L32" s="27">
        <f t="shared" ref="L32" si="75">J32*K32</f>
        <v>0</v>
      </c>
      <c r="M32" s="27">
        <f t="shared" ref="M32" si="76">J32/24</f>
        <v>0</v>
      </c>
      <c r="N32" s="105"/>
    </row>
    <row r="33" spans="1:14">
      <c r="A33" s="12">
        <f t="shared" si="54"/>
        <v>27</v>
      </c>
      <c r="B33" s="8">
        <f t="shared" si="54"/>
        <v>46049</v>
      </c>
      <c r="C33" s="8">
        <f t="shared" si="3"/>
        <v>46049</v>
      </c>
      <c r="D33" s="9">
        <v>0.625</v>
      </c>
      <c r="E33" s="8">
        <f t="shared" si="4"/>
        <v>46050</v>
      </c>
      <c r="F33" s="9">
        <v>0.625</v>
      </c>
      <c r="G33" s="10">
        <f t="shared" si="5"/>
        <v>1</v>
      </c>
      <c r="H33" s="11"/>
      <c r="I33" s="11"/>
      <c r="J33" s="11">
        <f t="shared" ref="J33" si="77">I33-H33</f>
        <v>0</v>
      </c>
      <c r="K33" s="27">
        <v>1.7979849999999999</v>
      </c>
      <c r="L33" s="27">
        <f t="shared" ref="L33" si="78">J33*K33</f>
        <v>0</v>
      </c>
      <c r="M33" s="27">
        <f t="shared" ref="M33" si="79">J33/24</f>
        <v>0</v>
      </c>
      <c r="N33" s="105"/>
    </row>
    <row r="34" spans="1:14">
      <c r="A34" s="12">
        <f t="shared" si="54"/>
        <v>28</v>
      </c>
      <c r="B34" s="8">
        <f t="shared" si="54"/>
        <v>46050</v>
      </c>
      <c r="C34" s="8">
        <f t="shared" si="3"/>
        <v>46050</v>
      </c>
      <c r="D34" s="9">
        <v>0.625</v>
      </c>
      <c r="E34" s="8">
        <f t="shared" si="4"/>
        <v>46051</v>
      </c>
      <c r="F34" s="9">
        <v>0.625</v>
      </c>
      <c r="G34" s="10">
        <f t="shared" si="5"/>
        <v>1</v>
      </c>
      <c r="H34" s="11"/>
      <c r="I34" s="11"/>
      <c r="J34" s="11">
        <f t="shared" ref="J34" si="80">I34-H34</f>
        <v>0</v>
      </c>
      <c r="K34" s="27">
        <v>1.7979849999999999</v>
      </c>
      <c r="L34" s="27">
        <f t="shared" ref="L34" si="81">J34*K34</f>
        <v>0</v>
      </c>
      <c r="M34" s="27">
        <f t="shared" ref="M34:M35" si="82">J34/24</f>
        <v>0</v>
      </c>
      <c r="N34" s="105"/>
    </row>
    <row r="35" spans="1:14">
      <c r="A35" s="12">
        <f t="shared" ref="A35:B35" si="83">A34+1</f>
        <v>29</v>
      </c>
      <c r="B35" s="8">
        <f t="shared" si="83"/>
        <v>46051</v>
      </c>
      <c r="C35" s="8">
        <f t="shared" ref="C35:C36" si="84">B35</f>
        <v>46051</v>
      </c>
      <c r="D35" s="9">
        <v>0.625</v>
      </c>
      <c r="E35" s="8">
        <f t="shared" ref="E35:E36" si="85">C35+1</f>
        <v>46052</v>
      </c>
      <c r="F35" s="9">
        <v>0.625</v>
      </c>
      <c r="G35" s="10">
        <f t="shared" ref="G35:G36" si="86">IFERROR(((E35-C35)+(F35-D35)),"")</f>
        <v>1</v>
      </c>
      <c r="H35" s="11"/>
      <c r="I35" s="11"/>
      <c r="J35" s="11">
        <f t="shared" ref="J35" si="87">I35-H35</f>
        <v>0</v>
      </c>
      <c r="K35" s="27">
        <v>1.7979849999999999</v>
      </c>
      <c r="L35" s="27">
        <f t="shared" ref="L35" si="88">J35*K35</f>
        <v>0</v>
      </c>
      <c r="M35" s="27">
        <f t="shared" si="82"/>
        <v>0</v>
      </c>
      <c r="N35" s="105"/>
    </row>
    <row r="36" spans="1:14">
      <c r="A36" s="12">
        <f t="shared" ref="A36:B37" si="89">A35+1</f>
        <v>30</v>
      </c>
      <c r="B36" s="8">
        <f t="shared" si="89"/>
        <v>46052</v>
      </c>
      <c r="C36" s="8">
        <f t="shared" si="84"/>
        <v>46052</v>
      </c>
      <c r="D36" s="9">
        <v>0.625</v>
      </c>
      <c r="E36" s="8">
        <f t="shared" si="85"/>
        <v>46053</v>
      </c>
      <c r="F36" s="9">
        <v>0.625</v>
      </c>
      <c r="G36" s="10">
        <f t="shared" si="86"/>
        <v>1</v>
      </c>
      <c r="H36" s="11"/>
      <c r="I36" s="11"/>
      <c r="J36" s="11">
        <f t="shared" ref="J36" si="90">I36-H36</f>
        <v>0</v>
      </c>
      <c r="K36" s="27">
        <v>1.7979849999999999</v>
      </c>
      <c r="L36" s="27">
        <f t="shared" ref="L36" si="91">J36*K36</f>
        <v>0</v>
      </c>
      <c r="M36" s="27">
        <f t="shared" ref="M36" si="92">J36/24</f>
        <v>0</v>
      </c>
      <c r="N36" s="105"/>
    </row>
    <row r="37" spans="1:14">
      <c r="A37" s="12">
        <f t="shared" si="89"/>
        <v>31</v>
      </c>
      <c r="B37" s="8">
        <f t="shared" si="89"/>
        <v>46053</v>
      </c>
      <c r="C37" s="8">
        <f t="shared" ref="C37" si="93">B37</f>
        <v>46053</v>
      </c>
      <c r="D37" s="9">
        <v>0.625</v>
      </c>
      <c r="E37" s="8">
        <f t="shared" ref="E37" si="94">C37+1</f>
        <v>46054</v>
      </c>
      <c r="F37" s="9">
        <v>0.625</v>
      </c>
      <c r="G37" s="10">
        <f t="shared" ref="G37" si="95">IFERROR(((E37-C37)+(F37-D37)),"")</f>
        <v>1</v>
      </c>
      <c r="H37" s="11"/>
      <c r="I37" s="11"/>
      <c r="J37" s="11">
        <f t="shared" ref="J37" si="96">I37-H37</f>
        <v>0</v>
      </c>
      <c r="K37" s="27">
        <v>1.7979849999999999</v>
      </c>
      <c r="L37" s="27">
        <f t="shared" ref="L37" si="97">J37*K37</f>
        <v>0</v>
      </c>
      <c r="M37" s="27">
        <f t="shared" ref="M37" si="98">J37/24</f>
        <v>0</v>
      </c>
      <c r="N37" s="105"/>
    </row>
    <row r="38" spans="1:14">
      <c r="A38" s="12"/>
      <c r="B38" s="8"/>
      <c r="C38" s="8"/>
      <c r="D38" s="9"/>
      <c r="E38" s="8"/>
      <c r="F38" s="9"/>
      <c r="G38" s="10"/>
      <c r="H38" s="287"/>
      <c r="I38" s="11"/>
      <c r="J38" s="11"/>
      <c r="K38" s="27"/>
      <c r="L38" s="27"/>
      <c r="M38" s="27"/>
      <c r="N38" s="105"/>
    </row>
    <row r="39" spans="1:14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/>
      <c r="L39" s="32">
        <f>SUM(L7:L38)</f>
        <v>0</v>
      </c>
      <c r="M39" s="32">
        <f>AVERAGE(M7:M38)</f>
        <v>0</v>
      </c>
      <c r="N39" s="33"/>
    </row>
    <row r="40" spans="1:14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/>
      <c r="L40" s="24"/>
      <c r="M40" s="24" t="e">
        <f>M39/SUMPRODUCT((M7:M38&gt;0)*1)</f>
        <v>#DIV/0!</v>
      </c>
      <c r="N40" s="34"/>
    </row>
  </sheetData>
  <mergeCells count="11">
    <mergeCell ref="J5:J6"/>
    <mergeCell ref="K5:K6"/>
    <mergeCell ref="L5:L6"/>
    <mergeCell ref="M5:M6"/>
    <mergeCell ref="N5:N6"/>
    <mergeCell ref="C5:D5"/>
    <mergeCell ref="E5:F5"/>
    <mergeCell ref="H5:I5"/>
    <mergeCell ref="A5:A6"/>
    <mergeCell ref="B5:B6"/>
    <mergeCell ref="G5:G6"/>
  </mergeCells>
  <hyperlinks>
    <hyperlink ref="N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3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196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74.829583333332266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0.33333333333333298</v>
      </c>
      <c r="E7" s="8">
        <f>C7+1</f>
        <v>46024</v>
      </c>
      <c r="F7" s="9">
        <v>0.33333333333333298</v>
      </c>
      <c r="G7" s="10">
        <f>IFERROR(((E7-C7)+(F7-D7)),"")</f>
        <v>1</v>
      </c>
      <c r="H7" s="11">
        <v>486324.45</v>
      </c>
      <c r="I7" s="11">
        <v>486863.98</v>
      </c>
      <c r="J7" s="11">
        <f t="shared" ref="J7" si="0">I7-H7</f>
        <v>539.52999999996973</v>
      </c>
      <c r="K7" s="27">
        <f t="shared" ref="K7" si="1">J7/24</f>
        <v>22.480416666665406</v>
      </c>
      <c r="L7" s="2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0.33333333333333298</v>
      </c>
      <c r="E8" s="8">
        <f>C8+1</f>
        <v>46025</v>
      </c>
      <c r="F8" s="9">
        <v>0.33333333333333298</v>
      </c>
      <c r="G8" s="10">
        <f>IFERROR(((E8-C8)+(F8-D8)),"")</f>
        <v>1</v>
      </c>
      <c r="H8" s="247">
        <f t="shared" ref="H8:H23" si="2">I7</f>
        <v>486863.98</v>
      </c>
      <c r="I8" s="11">
        <v>487322.1</v>
      </c>
      <c r="J8" s="11">
        <f t="shared" ref="J8" si="3">I8-H8</f>
        <v>458.11999999999534</v>
      </c>
      <c r="K8" s="27">
        <f t="shared" ref="K8" si="4">J8/24</f>
        <v>19.088333333333139</v>
      </c>
      <c r="L8" s="28"/>
    </row>
    <row r="9" spans="1:12">
      <c r="A9" s="12">
        <f t="shared" ref="A9:B24" si="5">A8+1</f>
        <v>3</v>
      </c>
      <c r="B9" s="8">
        <f t="shared" si="5"/>
        <v>46025</v>
      </c>
      <c r="C9" s="8">
        <f t="shared" ref="C9:C34" si="6">B9</f>
        <v>46025</v>
      </c>
      <c r="D9" s="9">
        <v>0.33333333333333298</v>
      </c>
      <c r="E9" s="8">
        <f t="shared" ref="E9:E34" si="7">C9+1</f>
        <v>46026</v>
      </c>
      <c r="F9" s="9">
        <v>0.33333333333333298</v>
      </c>
      <c r="G9" s="10">
        <f t="shared" ref="G9:G34" si="8">IFERROR(((E9-C9)+(F9-D9)),"")</f>
        <v>1</v>
      </c>
      <c r="H9" s="247">
        <f t="shared" si="2"/>
        <v>487322.1</v>
      </c>
      <c r="I9" s="11">
        <v>487322.1</v>
      </c>
      <c r="J9" s="11">
        <f t="shared" ref="J9" si="9">I9-H9</f>
        <v>0</v>
      </c>
      <c r="K9" s="27">
        <f t="shared" ref="K9" si="10">J9/24</f>
        <v>0</v>
      </c>
      <c r="L9" s="640" t="s">
        <v>161</v>
      </c>
    </row>
    <row r="10" spans="1:12">
      <c r="A10" s="12">
        <f t="shared" si="5"/>
        <v>4</v>
      </c>
      <c r="B10" s="8">
        <f t="shared" si="5"/>
        <v>46026</v>
      </c>
      <c r="C10" s="8">
        <f t="shared" si="6"/>
        <v>46026</v>
      </c>
      <c r="D10" s="9">
        <v>0.33333333333333298</v>
      </c>
      <c r="E10" s="8">
        <f t="shared" si="7"/>
        <v>46027</v>
      </c>
      <c r="F10" s="9">
        <v>0.33333333333333298</v>
      </c>
      <c r="G10" s="10">
        <f t="shared" si="8"/>
        <v>1</v>
      </c>
      <c r="H10" s="247">
        <f t="shared" si="2"/>
        <v>487322.1</v>
      </c>
      <c r="I10" s="11">
        <v>487323.5</v>
      </c>
      <c r="J10" s="11">
        <f t="shared" ref="J10" si="11">I10-H10</f>
        <v>1.4000000000232831</v>
      </c>
      <c r="K10" s="27">
        <f t="shared" ref="K10" si="12">J10/24</f>
        <v>5.8333333334303461E-2</v>
      </c>
      <c r="L10" s="640" t="s">
        <v>161</v>
      </c>
    </row>
    <row r="11" spans="1:12">
      <c r="A11" s="12">
        <f t="shared" si="5"/>
        <v>5</v>
      </c>
      <c r="B11" s="8">
        <f t="shared" si="5"/>
        <v>46027</v>
      </c>
      <c r="C11" s="8">
        <f t="shared" si="6"/>
        <v>46027</v>
      </c>
      <c r="D11" s="9">
        <v>0.33333333333333298</v>
      </c>
      <c r="E11" s="8">
        <f t="shared" si="7"/>
        <v>46028</v>
      </c>
      <c r="F11" s="9">
        <v>0.33333333333333298</v>
      </c>
      <c r="G11" s="10">
        <f t="shared" si="8"/>
        <v>1</v>
      </c>
      <c r="H11" s="247">
        <f t="shared" si="2"/>
        <v>487323.5</v>
      </c>
      <c r="I11" s="11">
        <v>487841.55</v>
      </c>
      <c r="J11" s="11">
        <f t="shared" ref="J11" si="13">I11-H11</f>
        <v>518.04999999998836</v>
      </c>
      <c r="K11" s="27">
        <f t="shared" ref="K11" si="14">J11/24</f>
        <v>21.58541666666618</v>
      </c>
      <c r="L11" s="28"/>
    </row>
    <row r="12" spans="1:12">
      <c r="A12" s="12">
        <f t="shared" si="5"/>
        <v>6</v>
      </c>
      <c r="B12" s="8">
        <f t="shared" si="5"/>
        <v>46028</v>
      </c>
      <c r="C12" s="8">
        <f t="shared" si="6"/>
        <v>46028</v>
      </c>
      <c r="D12" s="9">
        <v>0.33333333333333298</v>
      </c>
      <c r="E12" s="8">
        <f t="shared" si="7"/>
        <v>46029</v>
      </c>
      <c r="F12" s="9">
        <v>0.33333333333333298</v>
      </c>
      <c r="G12" s="10">
        <f t="shared" si="8"/>
        <v>1</v>
      </c>
      <c r="H12" s="247">
        <f t="shared" si="2"/>
        <v>487841.55</v>
      </c>
      <c r="I12" s="11">
        <v>488380.67</v>
      </c>
      <c r="J12" s="11">
        <f t="shared" ref="J12" si="15">I12-H12</f>
        <v>539.11999999999534</v>
      </c>
      <c r="K12" s="27">
        <f t="shared" ref="K12" si="16">J12/24</f>
        <v>22.463333333333139</v>
      </c>
      <c r="L12" s="28"/>
    </row>
    <row r="13" spans="1:12">
      <c r="A13" s="12">
        <f t="shared" si="5"/>
        <v>7</v>
      </c>
      <c r="B13" s="8">
        <f t="shared" si="5"/>
        <v>46029</v>
      </c>
      <c r="C13" s="8">
        <f t="shared" si="6"/>
        <v>46029</v>
      </c>
      <c r="D13" s="9">
        <v>0.33333333333333298</v>
      </c>
      <c r="E13" s="8">
        <f t="shared" si="7"/>
        <v>46030</v>
      </c>
      <c r="F13" s="9">
        <v>0.33333333333333298</v>
      </c>
      <c r="G13" s="10">
        <f t="shared" si="8"/>
        <v>1</v>
      </c>
      <c r="H13" s="247">
        <f t="shared" si="2"/>
        <v>488380.67</v>
      </c>
      <c r="I13" s="11">
        <v>488921.91</v>
      </c>
      <c r="J13" s="11">
        <f t="shared" ref="J13" si="17">I13-H13</f>
        <v>541.23999999999069</v>
      </c>
      <c r="K13" s="27">
        <f t="shared" ref="K13" si="18">J13/24</f>
        <v>22.551666666666279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6"/>
        <v>46030</v>
      </c>
      <c r="D14" s="9">
        <v>0.33333333333333298</v>
      </c>
      <c r="E14" s="8">
        <f t="shared" si="7"/>
        <v>46031</v>
      </c>
      <c r="F14" s="9">
        <v>0.33333333333333298</v>
      </c>
      <c r="G14" s="10">
        <f t="shared" si="8"/>
        <v>1</v>
      </c>
      <c r="H14" s="247">
        <f t="shared" si="2"/>
        <v>488921.91</v>
      </c>
      <c r="I14" s="247">
        <v>490590</v>
      </c>
      <c r="J14" s="11">
        <f t="shared" ref="J14" si="19">I14-H14</f>
        <v>1668.0900000000256</v>
      </c>
      <c r="K14" s="27">
        <f t="shared" ref="K14" si="20">J14/24</f>
        <v>69.503750000001062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6"/>
        <v>46031</v>
      </c>
      <c r="D15" s="9">
        <v>0.33333333333333298</v>
      </c>
      <c r="E15" s="8">
        <f t="shared" si="7"/>
        <v>46032</v>
      </c>
      <c r="F15" s="9">
        <v>0.33333333333333298</v>
      </c>
      <c r="G15" s="10">
        <f t="shared" si="8"/>
        <v>1</v>
      </c>
      <c r="H15" s="247">
        <f t="shared" si="2"/>
        <v>490590</v>
      </c>
      <c r="I15" s="247">
        <v>492083.69</v>
      </c>
      <c r="J15" s="11">
        <f t="shared" ref="J15" si="21">I15-H15</f>
        <v>1493.6900000000023</v>
      </c>
      <c r="K15" s="27">
        <f t="shared" ref="K15" si="22">J15/24</f>
        <v>62.23708333333343</v>
      </c>
      <c r="L15" s="28"/>
    </row>
    <row r="16" spans="1:12">
      <c r="A16" s="12">
        <f t="shared" si="5"/>
        <v>10</v>
      </c>
      <c r="B16" s="8">
        <f t="shared" si="5"/>
        <v>46032</v>
      </c>
      <c r="C16" s="8">
        <f t="shared" si="6"/>
        <v>46032</v>
      </c>
      <c r="D16" s="9">
        <v>0.33333333333333298</v>
      </c>
      <c r="E16" s="8">
        <f t="shared" si="7"/>
        <v>46033</v>
      </c>
      <c r="F16" s="9">
        <v>0.33333333333333298</v>
      </c>
      <c r="G16" s="10">
        <f t="shared" si="8"/>
        <v>1</v>
      </c>
      <c r="H16" s="247">
        <f t="shared" si="2"/>
        <v>492083.69</v>
      </c>
      <c r="I16" s="247">
        <v>492586.27</v>
      </c>
      <c r="J16" s="11">
        <f t="shared" ref="J16" si="23">I16-H16</f>
        <v>502.5800000000163</v>
      </c>
      <c r="K16" s="27">
        <f t="shared" ref="K16" si="24">J16/24</f>
        <v>20.940833333334012</v>
      </c>
      <c r="L16" s="28"/>
    </row>
    <row r="17" spans="1:14">
      <c r="A17" s="12">
        <f t="shared" si="5"/>
        <v>11</v>
      </c>
      <c r="B17" s="8">
        <f t="shared" si="5"/>
        <v>46033</v>
      </c>
      <c r="C17" s="8">
        <f t="shared" si="6"/>
        <v>46033</v>
      </c>
      <c r="D17" s="9">
        <v>0.33333333333333298</v>
      </c>
      <c r="E17" s="8">
        <f t="shared" si="7"/>
        <v>46034</v>
      </c>
      <c r="F17" s="9">
        <v>0.33333333333333298</v>
      </c>
      <c r="G17" s="10">
        <f t="shared" si="8"/>
        <v>1</v>
      </c>
      <c r="H17" s="247">
        <f t="shared" si="2"/>
        <v>492586.27</v>
      </c>
      <c r="I17" s="247">
        <v>492589.5</v>
      </c>
      <c r="J17" s="11">
        <f t="shared" ref="J17" si="25">I17-H17</f>
        <v>3.2299999999813735</v>
      </c>
      <c r="K17" s="27">
        <f t="shared" ref="K17" si="26">J17/24</f>
        <v>0.13458333333255723</v>
      </c>
      <c r="L17" s="28"/>
    </row>
    <row r="18" spans="1:14">
      <c r="A18" s="12">
        <f t="shared" si="5"/>
        <v>12</v>
      </c>
      <c r="B18" s="8">
        <f t="shared" si="5"/>
        <v>46034</v>
      </c>
      <c r="C18" s="8">
        <f t="shared" si="6"/>
        <v>46034</v>
      </c>
      <c r="D18" s="9">
        <v>0.33333333333333298</v>
      </c>
      <c r="E18" s="8">
        <f t="shared" si="7"/>
        <v>46035</v>
      </c>
      <c r="F18" s="9">
        <v>0.33333333333333298</v>
      </c>
      <c r="G18" s="10">
        <f t="shared" si="8"/>
        <v>1</v>
      </c>
      <c r="H18" s="247">
        <f t="shared" si="2"/>
        <v>492589.5</v>
      </c>
      <c r="I18" s="11">
        <v>493901.15</v>
      </c>
      <c r="J18" s="11">
        <f t="shared" ref="J18:J19" si="27">I18-H18</f>
        <v>1311.6500000000233</v>
      </c>
      <c r="K18" s="27">
        <f t="shared" ref="K18:K19" si="28">J18/24</f>
        <v>54.652083333334303</v>
      </c>
      <c r="L18" s="28"/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6"/>
        <v>46035</v>
      </c>
      <c r="D19" s="9">
        <v>0.33333333333333298</v>
      </c>
      <c r="E19" s="8">
        <f t="shared" si="7"/>
        <v>46036</v>
      </c>
      <c r="F19" s="9">
        <v>0.33333333333333298</v>
      </c>
      <c r="G19" s="10">
        <f t="shared" si="8"/>
        <v>1</v>
      </c>
      <c r="H19" s="247">
        <f t="shared" si="2"/>
        <v>493901.15</v>
      </c>
      <c r="I19" s="11">
        <v>495574.58</v>
      </c>
      <c r="J19" s="11">
        <f t="shared" si="27"/>
        <v>1673.429999999993</v>
      </c>
      <c r="K19" s="27">
        <f t="shared" si="28"/>
        <v>69.726249999999709</v>
      </c>
      <c r="L19" s="28"/>
    </row>
    <row r="20" spans="1:14">
      <c r="A20" s="12">
        <f t="shared" si="5"/>
        <v>14</v>
      </c>
      <c r="B20" s="8">
        <f t="shared" si="5"/>
        <v>46036</v>
      </c>
      <c r="C20" s="8">
        <f t="shared" si="6"/>
        <v>46036</v>
      </c>
      <c r="D20" s="9">
        <v>0.33333333333333298</v>
      </c>
      <c r="E20" s="8">
        <f t="shared" si="7"/>
        <v>46037</v>
      </c>
      <c r="F20" s="9">
        <v>0.33333333333333298</v>
      </c>
      <c r="G20" s="10">
        <f t="shared" si="8"/>
        <v>1</v>
      </c>
      <c r="H20" s="247">
        <f t="shared" si="2"/>
        <v>495574.58</v>
      </c>
      <c r="I20" s="11">
        <v>496338.2</v>
      </c>
      <c r="J20" s="11">
        <f t="shared" ref="J20" si="29">I20-H20</f>
        <v>763.61999999999534</v>
      </c>
      <c r="K20" s="27">
        <f t="shared" ref="K20" si="30">J20/24</f>
        <v>31.817499999999807</v>
      </c>
      <c r="L20" s="28"/>
    </row>
    <row r="21" spans="1:14">
      <c r="A21" s="12">
        <f t="shared" si="5"/>
        <v>15</v>
      </c>
      <c r="B21" s="8">
        <f t="shared" si="5"/>
        <v>46037</v>
      </c>
      <c r="C21" s="8">
        <f t="shared" si="6"/>
        <v>46037</v>
      </c>
      <c r="D21" s="9">
        <v>0.33333333333333298</v>
      </c>
      <c r="E21" s="8">
        <f t="shared" si="7"/>
        <v>46038</v>
      </c>
      <c r="F21" s="9">
        <v>0.33333333333333298</v>
      </c>
      <c r="G21" s="10">
        <f t="shared" si="8"/>
        <v>1</v>
      </c>
      <c r="H21" s="247">
        <f t="shared" si="2"/>
        <v>496338.2</v>
      </c>
      <c r="I21" s="11">
        <v>497639.17</v>
      </c>
      <c r="J21" s="11">
        <f t="shared" ref="J21" si="31">I21-H21</f>
        <v>1300.9699999999721</v>
      </c>
      <c r="K21" s="27">
        <f t="shared" ref="K21" si="32">J21/24</f>
        <v>54.207083333332172</v>
      </c>
      <c r="L21" s="28"/>
    </row>
    <row r="22" spans="1:14">
      <c r="A22" s="12">
        <f t="shared" si="5"/>
        <v>16</v>
      </c>
      <c r="B22" s="8">
        <f t="shared" si="5"/>
        <v>46038</v>
      </c>
      <c r="C22" s="8">
        <f t="shared" si="6"/>
        <v>46038</v>
      </c>
      <c r="D22" s="9">
        <v>0.33333333333333298</v>
      </c>
      <c r="E22" s="8">
        <f t="shared" si="7"/>
        <v>46039</v>
      </c>
      <c r="F22" s="9">
        <v>0.33333333333333298</v>
      </c>
      <c r="G22" s="10">
        <f t="shared" si="8"/>
        <v>1</v>
      </c>
      <c r="H22" s="247">
        <f t="shared" si="2"/>
        <v>497639.17</v>
      </c>
      <c r="I22" s="11">
        <v>499209.53</v>
      </c>
      <c r="J22" s="11">
        <f t="shared" ref="J22:J23" si="33">I22-H22</f>
        <v>1570.3600000000442</v>
      </c>
      <c r="K22" s="27">
        <f t="shared" ref="K22" si="34">J22/24</f>
        <v>65.431666666668505</v>
      </c>
      <c r="L22" s="28"/>
    </row>
    <row r="23" spans="1:14">
      <c r="A23" s="12">
        <f t="shared" si="5"/>
        <v>17</v>
      </c>
      <c r="B23" s="8">
        <f t="shared" si="5"/>
        <v>46039</v>
      </c>
      <c r="C23" s="8">
        <f t="shared" si="6"/>
        <v>46039</v>
      </c>
      <c r="D23" s="9">
        <v>0.33333333333333298</v>
      </c>
      <c r="E23" s="8">
        <f t="shared" si="7"/>
        <v>46040</v>
      </c>
      <c r="F23" s="9">
        <v>0.33333333333333298</v>
      </c>
      <c r="G23" s="10">
        <f t="shared" si="8"/>
        <v>1</v>
      </c>
      <c r="H23" s="247">
        <f t="shared" si="2"/>
        <v>499209.53</v>
      </c>
      <c r="I23" s="11">
        <v>499209.53</v>
      </c>
      <c r="J23" s="11">
        <f t="shared" si="33"/>
        <v>0</v>
      </c>
      <c r="K23" s="27">
        <f t="shared" ref="K23" si="35">J23/24</f>
        <v>0</v>
      </c>
      <c r="L23" s="640" t="s">
        <v>161</v>
      </c>
    </row>
    <row r="24" spans="1:14">
      <c r="A24" s="12">
        <f t="shared" si="5"/>
        <v>18</v>
      </c>
      <c r="B24" s="8">
        <f t="shared" si="5"/>
        <v>46040</v>
      </c>
      <c r="C24" s="8">
        <f t="shared" si="6"/>
        <v>46040</v>
      </c>
      <c r="D24" s="9">
        <v>0.33333333333333298</v>
      </c>
      <c r="E24" s="8">
        <f t="shared" si="7"/>
        <v>46041</v>
      </c>
      <c r="F24" s="9">
        <v>0.33333333333333298</v>
      </c>
      <c r="G24" s="10">
        <f t="shared" si="8"/>
        <v>1</v>
      </c>
      <c r="H24" s="247">
        <f t="shared" ref="H24:H37" si="36">I23</f>
        <v>499209.53</v>
      </c>
      <c r="I24" s="11">
        <v>499209.53</v>
      </c>
      <c r="J24" s="11">
        <f t="shared" ref="J24" si="37">I24-H24</f>
        <v>0</v>
      </c>
      <c r="K24" s="27">
        <f t="shared" ref="K24" si="38">J24/24</f>
        <v>0</v>
      </c>
      <c r="L24" s="640" t="s">
        <v>161</v>
      </c>
    </row>
    <row r="25" spans="1:14">
      <c r="A25" s="12">
        <f t="shared" ref="A25:B34" si="39">A24+1</f>
        <v>19</v>
      </c>
      <c r="B25" s="8">
        <f>B24+1</f>
        <v>46041</v>
      </c>
      <c r="C25" s="8">
        <f t="shared" si="6"/>
        <v>46041</v>
      </c>
      <c r="D25" s="9">
        <v>0.33333333333333298</v>
      </c>
      <c r="E25" s="8">
        <f t="shared" si="7"/>
        <v>46042</v>
      </c>
      <c r="F25" s="9">
        <v>0.33333333333333298</v>
      </c>
      <c r="G25" s="10">
        <f t="shared" si="8"/>
        <v>1</v>
      </c>
      <c r="H25" s="247">
        <f t="shared" si="36"/>
        <v>499209.53</v>
      </c>
      <c r="I25" s="11">
        <v>500277.55</v>
      </c>
      <c r="J25" s="11">
        <f t="shared" ref="J25" si="40">I25-H25</f>
        <v>1068.0199999999604</v>
      </c>
      <c r="K25" s="27">
        <f t="shared" ref="K25" si="41">J25/24</f>
        <v>44.500833333331684</v>
      </c>
      <c r="L25" s="28"/>
    </row>
    <row r="26" spans="1:14">
      <c r="A26" s="12">
        <f t="shared" si="39"/>
        <v>20</v>
      </c>
      <c r="B26" s="8">
        <f>B25+1</f>
        <v>46042</v>
      </c>
      <c r="C26" s="8">
        <f t="shared" si="6"/>
        <v>46042</v>
      </c>
      <c r="D26" s="9">
        <v>0.33333333333333298</v>
      </c>
      <c r="E26" s="8">
        <f t="shared" si="7"/>
        <v>46043</v>
      </c>
      <c r="F26" s="9">
        <v>0.33333333333333298</v>
      </c>
      <c r="G26" s="10">
        <f t="shared" si="8"/>
        <v>1</v>
      </c>
      <c r="H26" s="247">
        <f t="shared" si="36"/>
        <v>500277.55</v>
      </c>
      <c r="I26" s="11">
        <v>501469.21</v>
      </c>
      <c r="J26" s="11">
        <f t="shared" ref="J26" si="42">I26-H26</f>
        <v>1191.6600000000326</v>
      </c>
      <c r="K26" s="27">
        <f t="shared" ref="K26" si="43">J26/24</f>
        <v>49.652500000001361</v>
      </c>
      <c r="L26" s="28"/>
    </row>
    <row r="27" spans="1:14">
      <c r="A27" s="12">
        <f t="shared" si="39"/>
        <v>21</v>
      </c>
      <c r="B27" s="8">
        <f>B26+1</f>
        <v>46043</v>
      </c>
      <c r="C27" s="8">
        <f t="shared" si="6"/>
        <v>46043</v>
      </c>
      <c r="D27" s="9">
        <v>0.33333333333333298</v>
      </c>
      <c r="E27" s="8">
        <f t="shared" si="7"/>
        <v>46044</v>
      </c>
      <c r="F27" s="9">
        <v>0.33333333333333298</v>
      </c>
      <c r="G27" s="10">
        <f t="shared" si="8"/>
        <v>1</v>
      </c>
      <c r="H27" s="247">
        <f t="shared" si="36"/>
        <v>501469.21</v>
      </c>
      <c r="I27" s="11">
        <v>502567.91</v>
      </c>
      <c r="J27" s="11">
        <f t="shared" ref="J27" si="44">I27-H27</f>
        <v>1098.6999999999534</v>
      </c>
      <c r="K27" s="27">
        <f t="shared" ref="K27" si="45">J27/24</f>
        <v>45.779166666664729</v>
      </c>
      <c r="L27" s="28"/>
    </row>
    <row r="28" spans="1:14">
      <c r="A28" s="12">
        <f t="shared" si="39"/>
        <v>22</v>
      </c>
      <c r="B28" s="8">
        <f t="shared" si="39"/>
        <v>46044</v>
      </c>
      <c r="C28" s="8">
        <f t="shared" si="6"/>
        <v>46044</v>
      </c>
      <c r="D28" s="9">
        <v>0.33333333333333298</v>
      </c>
      <c r="E28" s="8">
        <f t="shared" si="7"/>
        <v>46045</v>
      </c>
      <c r="F28" s="9">
        <v>0.33333333333333298</v>
      </c>
      <c r="G28" s="10">
        <f t="shared" si="8"/>
        <v>1</v>
      </c>
      <c r="H28" s="247">
        <f t="shared" si="36"/>
        <v>502567.91</v>
      </c>
      <c r="I28" s="11">
        <v>503629.39</v>
      </c>
      <c r="J28" s="11">
        <f t="shared" ref="J28" si="46">I28-H28</f>
        <v>1061.4800000000396</v>
      </c>
      <c r="K28" s="27">
        <f t="shared" ref="K28" si="47">J28/24</f>
        <v>44.22833333333498</v>
      </c>
      <c r="L28" s="28"/>
    </row>
    <row r="29" spans="1:14">
      <c r="A29" s="12">
        <f t="shared" si="39"/>
        <v>23</v>
      </c>
      <c r="B29" s="8">
        <f t="shared" si="39"/>
        <v>46045</v>
      </c>
      <c r="C29" s="8">
        <f t="shared" si="6"/>
        <v>46045</v>
      </c>
      <c r="D29" s="9">
        <v>0.33333333333333298</v>
      </c>
      <c r="E29" s="8">
        <f t="shared" si="7"/>
        <v>46046</v>
      </c>
      <c r="F29" s="9">
        <v>0.33333333333333298</v>
      </c>
      <c r="G29" s="10">
        <f t="shared" si="8"/>
        <v>1</v>
      </c>
      <c r="H29" s="247">
        <f t="shared" si="36"/>
        <v>503629.39</v>
      </c>
      <c r="I29" s="11">
        <v>504028.4</v>
      </c>
      <c r="J29" s="11">
        <f t="shared" ref="J29" si="48">I29-H29</f>
        <v>399.01000000000931</v>
      </c>
      <c r="K29" s="27">
        <f t="shared" ref="K29" si="49">J29/24</f>
        <v>16.625416666667054</v>
      </c>
      <c r="L29" s="28"/>
    </row>
    <row r="30" spans="1:14">
      <c r="A30" s="12">
        <f t="shared" si="39"/>
        <v>24</v>
      </c>
      <c r="B30" s="8">
        <f t="shared" si="39"/>
        <v>46046</v>
      </c>
      <c r="C30" s="8">
        <f t="shared" si="6"/>
        <v>46046</v>
      </c>
      <c r="D30" s="9">
        <v>0.33333333333333298</v>
      </c>
      <c r="E30" s="8">
        <f t="shared" si="7"/>
        <v>46047</v>
      </c>
      <c r="F30" s="9">
        <v>0.33333333333333298</v>
      </c>
      <c r="G30" s="10">
        <f t="shared" si="8"/>
        <v>1</v>
      </c>
      <c r="H30" s="247">
        <f t="shared" si="36"/>
        <v>504028.4</v>
      </c>
      <c r="I30" s="11">
        <v>504028.4</v>
      </c>
      <c r="J30" s="11">
        <f t="shared" ref="J30" si="50">I30-H30</f>
        <v>0</v>
      </c>
      <c r="K30" s="27">
        <f t="shared" ref="K30" si="51">J30/24</f>
        <v>0</v>
      </c>
      <c r="L30" s="640" t="s">
        <v>161</v>
      </c>
    </row>
    <row r="31" spans="1:14">
      <c r="A31" s="12">
        <f t="shared" si="39"/>
        <v>25</v>
      </c>
      <c r="B31" s="8">
        <f t="shared" si="39"/>
        <v>46047</v>
      </c>
      <c r="C31" s="8">
        <f t="shared" si="6"/>
        <v>46047</v>
      </c>
      <c r="D31" s="9">
        <v>0.33333333333333298</v>
      </c>
      <c r="E31" s="8">
        <f t="shared" si="7"/>
        <v>46048</v>
      </c>
      <c r="F31" s="9">
        <v>0.33333333333333298</v>
      </c>
      <c r="G31" s="10">
        <f t="shared" si="8"/>
        <v>1</v>
      </c>
      <c r="H31" s="247">
        <f t="shared" si="36"/>
        <v>504028.4</v>
      </c>
      <c r="I31" s="11">
        <v>504030.49</v>
      </c>
      <c r="J31" s="11">
        <f t="shared" ref="J31" si="52">I31-H31</f>
        <v>2.0899999999674037</v>
      </c>
      <c r="K31" s="27">
        <f t="shared" ref="K31" si="53">J31/24</f>
        <v>8.7083333331975155E-2</v>
      </c>
      <c r="L31" s="28"/>
    </row>
    <row r="32" spans="1:14">
      <c r="A32" s="12">
        <f t="shared" si="39"/>
        <v>26</v>
      </c>
      <c r="B32" s="8">
        <f t="shared" si="39"/>
        <v>46048</v>
      </c>
      <c r="C32" s="8">
        <f t="shared" si="6"/>
        <v>46048</v>
      </c>
      <c r="D32" s="9">
        <v>0.33333333333333298</v>
      </c>
      <c r="E32" s="8">
        <f t="shared" si="7"/>
        <v>46049</v>
      </c>
      <c r="F32" s="9">
        <v>0.33333333333333298</v>
      </c>
      <c r="G32" s="10">
        <f t="shared" si="8"/>
        <v>1</v>
      </c>
      <c r="H32" s="247">
        <f t="shared" si="36"/>
        <v>504030.49</v>
      </c>
      <c r="I32" s="11">
        <v>505806.72</v>
      </c>
      <c r="J32" s="11">
        <f t="shared" ref="J32" si="54">I32-H32</f>
        <v>1776.2299999999814</v>
      </c>
      <c r="K32" s="27">
        <f t="shared" ref="K32" si="55">J32/24</f>
        <v>74.009583333332557</v>
      </c>
      <c r="L32" s="28"/>
    </row>
    <row r="33" spans="1:12">
      <c r="A33" s="12">
        <f t="shared" si="39"/>
        <v>27</v>
      </c>
      <c r="B33" s="8">
        <f t="shared" si="39"/>
        <v>46049</v>
      </c>
      <c r="C33" s="8">
        <f t="shared" si="6"/>
        <v>46049</v>
      </c>
      <c r="D33" s="9">
        <v>0.33333333333333298</v>
      </c>
      <c r="E33" s="8">
        <f t="shared" si="7"/>
        <v>46050</v>
      </c>
      <c r="F33" s="9">
        <v>0.33333333333333298</v>
      </c>
      <c r="G33" s="10">
        <f t="shared" si="8"/>
        <v>1</v>
      </c>
      <c r="H33" s="247">
        <f t="shared" si="36"/>
        <v>505806.72</v>
      </c>
      <c r="I33" s="11">
        <v>507381</v>
      </c>
      <c r="J33" s="11">
        <f t="shared" ref="J33" si="56">I33-H33</f>
        <v>1574.2800000000279</v>
      </c>
      <c r="K33" s="27">
        <f t="shared" ref="K33" si="57">J33/24</f>
        <v>65.595000000001164</v>
      </c>
      <c r="L33" s="28"/>
    </row>
    <row r="34" spans="1:12">
      <c r="A34" s="12">
        <f t="shared" si="39"/>
        <v>28</v>
      </c>
      <c r="B34" s="8">
        <f t="shared" si="39"/>
        <v>46050</v>
      </c>
      <c r="C34" s="8">
        <f t="shared" si="6"/>
        <v>46050</v>
      </c>
      <c r="D34" s="9">
        <v>0.33333333333333298</v>
      </c>
      <c r="E34" s="8">
        <f t="shared" si="7"/>
        <v>46051</v>
      </c>
      <c r="F34" s="9">
        <v>0.33333333333333298</v>
      </c>
      <c r="G34" s="10">
        <f t="shared" si="8"/>
        <v>1</v>
      </c>
      <c r="H34" s="247">
        <f t="shared" si="36"/>
        <v>507381</v>
      </c>
      <c r="I34" s="11">
        <v>509176.91</v>
      </c>
      <c r="J34" s="11">
        <f t="shared" ref="J34" si="58">I34-H34</f>
        <v>1795.9099999999744</v>
      </c>
      <c r="K34" s="27">
        <f t="shared" ref="K34" si="59">J34/24</f>
        <v>74.829583333332266</v>
      </c>
      <c r="L34" s="28"/>
    </row>
    <row r="35" spans="1:12">
      <c r="A35" s="12">
        <f t="shared" ref="A35:B35" si="60">A34+1</f>
        <v>29</v>
      </c>
      <c r="B35" s="8">
        <f t="shared" si="60"/>
        <v>46051</v>
      </c>
      <c r="C35" s="8">
        <f t="shared" ref="C35:C36" si="61">B35</f>
        <v>46051</v>
      </c>
      <c r="D35" s="9">
        <v>0.33333333333333298</v>
      </c>
      <c r="E35" s="8">
        <f t="shared" ref="E35:E36" si="62">C35+1</f>
        <v>46052</v>
      </c>
      <c r="F35" s="9">
        <v>0.33333333333333298</v>
      </c>
      <c r="G35" s="10">
        <f t="shared" ref="G35:G36" si="63">IFERROR(((E35-C35)+(F35-D35)),"")</f>
        <v>1</v>
      </c>
      <c r="H35" s="247">
        <f t="shared" si="36"/>
        <v>509176.91</v>
      </c>
      <c r="I35" s="11">
        <v>510876.98</v>
      </c>
      <c r="J35" s="11">
        <f t="shared" ref="J35" si="64">I35-H35</f>
        <v>1700.070000000007</v>
      </c>
      <c r="K35" s="27">
        <f t="shared" ref="K35" si="65">J35/24</f>
        <v>70.836250000000291</v>
      </c>
      <c r="L35" s="28"/>
    </row>
    <row r="36" spans="1:12">
      <c r="A36" s="12">
        <f t="shared" ref="A36:B37" si="66">A35+1</f>
        <v>30</v>
      </c>
      <c r="B36" s="8">
        <f t="shared" si="66"/>
        <v>46052</v>
      </c>
      <c r="C36" s="8">
        <f t="shared" si="61"/>
        <v>46052</v>
      </c>
      <c r="D36" s="9">
        <v>0.33333333333333298</v>
      </c>
      <c r="E36" s="8">
        <f t="shared" si="62"/>
        <v>46053</v>
      </c>
      <c r="F36" s="9">
        <v>0.33333333333333298</v>
      </c>
      <c r="G36" s="10">
        <f t="shared" si="63"/>
        <v>1</v>
      </c>
      <c r="H36" s="247">
        <f t="shared" si="36"/>
        <v>510876.98</v>
      </c>
      <c r="I36" s="11">
        <v>512437.63</v>
      </c>
      <c r="J36" s="11">
        <f t="shared" ref="J36" si="67">I36-H36</f>
        <v>1560.6500000000233</v>
      </c>
      <c r="K36" s="27">
        <f t="shared" ref="K36" si="68">J36/24</f>
        <v>65.027083333334303</v>
      </c>
      <c r="L36" s="28"/>
    </row>
    <row r="37" spans="1:12">
      <c r="A37" s="12">
        <f t="shared" si="66"/>
        <v>31</v>
      </c>
      <c r="B37" s="8">
        <f t="shared" si="66"/>
        <v>46053</v>
      </c>
      <c r="C37" s="8">
        <f t="shared" ref="C37" si="69">B37</f>
        <v>46053</v>
      </c>
      <c r="D37" s="9">
        <v>0.33333333333333298</v>
      </c>
      <c r="E37" s="8">
        <f t="shared" ref="E37" si="70">C37+1</f>
        <v>46054</v>
      </c>
      <c r="F37" s="9">
        <v>0.33333333333333298</v>
      </c>
      <c r="G37" s="10">
        <f t="shared" ref="G37" si="71">IFERROR(((E37-C37)+(F37-D37)),"")</f>
        <v>1</v>
      </c>
      <c r="H37" s="247">
        <f t="shared" si="36"/>
        <v>512437.63</v>
      </c>
      <c r="I37" s="11">
        <v>513083.98</v>
      </c>
      <c r="J37" s="11">
        <f t="shared" ref="J37" si="72">I37-H37</f>
        <v>646.34999999997672</v>
      </c>
      <c r="K37" s="27">
        <f t="shared" ref="K37" si="73">J37/24</f>
        <v>26.931249999999029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26759.52999999997</v>
      </c>
      <c r="K39" s="32">
        <f>AVERAGE(K7:K38)</f>
        <v>35.967110215053722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1.3321151931501378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80" zoomScaleNormal="80" workbookViewId="0">
      <pane ySplit="6" topLeftCell="A30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5.5703125" style="1" customWidth="1"/>
    <col min="8" max="8" width="15.28515625" style="1" customWidth="1"/>
    <col min="9" max="9" width="14.28515625" style="1" customWidth="1"/>
    <col min="10" max="10" width="16.42578125" style="1" customWidth="1"/>
    <col min="11" max="11" width="12" style="1" customWidth="1"/>
    <col min="12" max="12" width="13.42578125" style="42" hidden="1" customWidth="1"/>
    <col min="13" max="13" width="14.7109375" style="42" hidden="1" customWidth="1"/>
    <col min="14" max="14" width="9.140625" style="1" hidden="1" customWidth="1"/>
    <col min="15" max="15" width="13.28515625" style="1" hidden="1" customWidth="1"/>
    <col min="16" max="16" width="19.28515625" style="1" hidden="1" customWidth="1"/>
    <col min="17" max="17" width="59.7109375" style="1" customWidth="1"/>
    <col min="18" max="18" width="9.140625" style="1"/>
    <col min="19" max="19" width="10.85546875" style="1" customWidth="1"/>
    <col min="20" max="16384" width="9.140625" style="1"/>
  </cols>
  <sheetData>
    <row r="1" spans="1:17">
      <c r="C1" s="282" t="s">
        <v>135</v>
      </c>
      <c r="L1" s="61"/>
      <c r="M1" s="61"/>
      <c r="N1" s="2"/>
      <c r="O1" s="2"/>
      <c r="P1" s="2"/>
      <c r="Q1" s="2"/>
    </row>
    <row r="2" spans="1:17">
      <c r="C2" s="282" t="s">
        <v>186</v>
      </c>
      <c r="L2" s="61"/>
      <c r="M2" s="61"/>
      <c r="N2" s="2"/>
      <c r="O2" s="2"/>
      <c r="P2" s="2"/>
      <c r="Q2" s="25" t="s">
        <v>137</v>
      </c>
    </row>
    <row r="3" spans="1:17">
      <c r="C3" s="282" t="str">
        <f>SCI!C3</f>
        <v>Bulan Januari 2026</v>
      </c>
      <c r="L3" s="61"/>
      <c r="M3" s="61"/>
      <c r="N3" s="2"/>
      <c r="O3" s="2"/>
      <c r="P3" s="2"/>
      <c r="Q3" s="2"/>
    </row>
    <row r="4" spans="1:17">
      <c r="B4" s="283"/>
      <c r="C4" s="76">
        <f>'Summary sales'!A4</f>
        <v>46023</v>
      </c>
      <c r="J4" s="1" t="s">
        <v>138</v>
      </c>
      <c r="K4" s="29">
        <f>MAX(K7:K38)</f>
        <v>279.50541666666203</v>
      </c>
      <c r="L4" s="61"/>
      <c r="M4" s="61"/>
      <c r="N4" s="26"/>
      <c r="O4" s="26"/>
      <c r="P4" s="26"/>
      <c r="Q4" s="2"/>
    </row>
    <row r="5" spans="1:17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58" t="s">
        <v>187</v>
      </c>
      <c r="M5" s="858"/>
      <c r="N5" s="860" t="s">
        <v>96</v>
      </c>
      <c r="O5" s="843" t="s">
        <v>188</v>
      </c>
      <c r="P5" s="843" t="s">
        <v>189</v>
      </c>
      <c r="Q5" s="837" t="s">
        <v>145</v>
      </c>
    </row>
    <row r="6" spans="1:17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191" t="s">
        <v>139</v>
      </c>
      <c r="M6" s="191" t="s">
        <v>140</v>
      </c>
      <c r="N6" s="861"/>
      <c r="O6" s="844"/>
      <c r="P6" s="844"/>
      <c r="Q6" s="838"/>
    </row>
    <row r="7" spans="1:17">
      <c r="A7" s="6">
        <v>1</v>
      </c>
      <c r="B7" s="7">
        <f>C4</f>
        <v>46023</v>
      </c>
      <c r="C7" s="8">
        <f>B7</f>
        <v>46023</v>
      </c>
      <c r="D7" s="9">
        <v>0.33333333333333298</v>
      </c>
      <c r="E7" s="8">
        <f>C7+1</f>
        <v>46024</v>
      </c>
      <c r="F7" s="9">
        <v>0.33333333333333298</v>
      </c>
      <c r="G7" s="10">
        <f>IFERROR(((E7-C7)+(F7-D7)),"")</f>
        <v>1</v>
      </c>
      <c r="H7" s="11">
        <v>5034932.12</v>
      </c>
      <c r="I7" s="11">
        <v>5040529.8499999996</v>
      </c>
      <c r="J7" s="11">
        <f t="shared" ref="J7" si="0">I7-H7</f>
        <v>5597.7299999995157</v>
      </c>
      <c r="K7" s="27">
        <f t="shared" ref="K7" si="1">J7/24</f>
        <v>233.23874999997983</v>
      </c>
      <c r="L7" s="27">
        <v>0</v>
      </c>
      <c r="M7" s="27">
        <v>0</v>
      </c>
      <c r="N7" s="27">
        <f t="shared" ref="N7" si="2">M7-L7</f>
        <v>0</v>
      </c>
      <c r="O7" s="27">
        <v>2.5617131424467399</v>
      </c>
      <c r="P7" s="27">
        <f t="shared" ref="P7" si="3">ROUND(IF(N7=0,0,+O7*N7),2)</f>
        <v>0</v>
      </c>
      <c r="Q7" s="28"/>
    </row>
    <row r="8" spans="1:17">
      <c r="A8" s="12">
        <f>A7+1</f>
        <v>2</v>
      </c>
      <c r="B8" s="8">
        <f>B7+1</f>
        <v>46024</v>
      </c>
      <c r="C8" s="8">
        <f>B8</f>
        <v>46024</v>
      </c>
      <c r="D8" s="9">
        <f>D7</f>
        <v>0.33333333333333298</v>
      </c>
      <c r="E8" s="8">
        <f>C8+1</f>
        <v>46025</v>
      </c>
      <c r="F8" s="9">
        <v>0.33333333333333298</v>
      </c>
      <c r="G8" s="10">
        <f t="shared" ref="G8:G34" si="4">IFERROR(((E8-C8)+(F8-D8)),"")</f>
        <v>1</v>
      </c>
      <c r="H8" s="11">
        <f t="shared" ref="H8:H37" si="5">I7</f>
        <v>5040529.8499999996</v>
      </c>
      <c r="I8" s="11">
        <v>5045874.99</v>
      </c>
      <c r="J8" s="11">
        <f t="shared" ref="J8" si="6">I8-H8</f>
        <v>5345.140000000596</v>
      </c>
      <c r="K8" s="27">
        <f t="shared" ref="K8" si="7">J8/24</f>
        <v>222.71416666669151</v>
      </c>
      <c r="L8" s="27">
        <v>0</v>
      </c>
      <c r="M8" s="27">
        <v>0</v>
      </c>
      <c r="N8" s="27">
        <f t="shared" ref="N8" si="8">M8-L8</f>
        <v>0</v>
      </c>
      <c r="O8" s="27">
        <v>2.5617131424467399</v>
      </c>
      <c r="P8" s="27">
        <f t="shared" ref="P8" si="9">ROUND(IF(N8=0,0,+O8*N8),2)</f>
        <v>0</v>
      </c>
      <c r="Q8" s="28"/>
    </row>
    <row r="9" spans="1:17">
      <c r="A9" s="12">
        <f t="shared" ref="A9:B24" si="10">A8+1</f>
        <v>3</v>
      </c>
      <c r="B9" s="8">
        <f t="shared" si="10"/>
        <v>46025</v>
      </c>
      <c r="C9" s="8">
        <f t="shared" ref="C9:C34" si="11">B9</f>
        <v>46025</v>
      </c>
      <c r="D9" s="9">
        <f t="shared" ref="D9:D37" si="12">D8</f>
        <v>0.33333333333333298</v>
      </c>
      <c r="E9" s="8">
        <f t="shared" ref="E9:E26" si="13">C9+1</f>
        <v>46026</v>
      </c>
      <c r="F9" s="9">
        <v>0.33333333333333298</v>
      </c>
      <c r="G9" s="10">
        <f t="shared" si="4"/>
        <v>1</v>
      </c>
      <c r="H9" s="11">
        <f t="shared" si="5"/>
        <v>5045874.99</v>
      </c>
      <c r="I9" s="11">
        <v>5051699.37</v>
      </c>
      <c r="J9" s="11">
        <f t="shared" ref="J9:J10" si="14">I9-H9</f>
        <v>5824.3799999998882</v>
      </c>
      <c r="K9" s="27">
        <f t="shared" ref="K9" si="15">J9/24</f>
        <v>242.68249999999534</v>
      </c>
      <c r="L9" s="27">
        <v>0</v>
      </c>
      <c r="M9" s="27">
        <v>0</v>
      </c>
      <c r="N9" s="27">
        <f t="shared" ref="N9" si="16">M9-L9</f>
        <v>0</v>
      </c>
      <c r="O9" s="27">
        <v>2.5617131424467399</v>
      </c>
      <c r="P9" s="27">
        <f t="shared" ref="P9" si="17">ROUND(IF(N9=0,0,+O9*N9),2)</f>
        <v>0</v>
      </c>
      <c r="Q9" s="28"/>
    </row>
    <row r="10" spans="1:17">
      <c r="A10" s="12">
        <f t="shared" si="10"/>
        <v>4</v>
      </c>
      <c r="B10" s="8">
        <f t="shared" si="10"/>
        <v>46026</v>
      </c>
      <c r="C10" s="8">
        <f t="shared" si="11"/>
        <v>46026</v>
      </c>
      <c r="D10" s="9">
        <f t="shared" si="12"/>
        <v>0.33333333333333298</v>
      </c>
      <c r="E10" s="8">
        <f t="shared" si="13"/>
        <v>46027</v>
      </c>
      <c r="F10" s="9">
        <v>0.33333333333333298</v>
      </c>
      <c r="G10" s="10">
        <f t="shared" si="4"/>
        <v>1</v>
      </c>
      <c r="H10" s="11">
        <f t="shared" si="5"/>
        <v>5051699.37</v>
      </c>
      <c r="I10" s="11">
        <v>5053467.25</v>
      </c>
      <c r="J10" s="11">
        <f t="shared" si="14"/>
        <v>1767.8799999998882</v>
      </c>
      <c r="K10" s="27">
        <f t="shared" ref="K10" si="18">J10/24</f>
        <v>73.661666666662015</v>
      </c>
      <c r="L10" s="27">
        <v>0</v>
      </c>
      <c r="M10" s="27">
        <v>0</v>
      </c>
      <c r="N10" s="27">
        <f t="shared" ref="N10" si="19">M10-L10</f>
        <v>0</v>
      </c>
      <c r="O10" s="27">
        <v>2.5617131424467399</v>
      </c>
      <c r="P10" s="27">
        <f t="shared" ref="P10" si="20">ROUND(IF(N10=0,0,+O10*N10),2)</f>
        <v>0</v>
      </c>
      <c r="Q10" s="28"/>
    </row>
    <row r="11" spans="1:17">
      <c r="A11" s="12">
        <f t="shared" si="10"/>
        <v>5</v>
      </c>
      <c r="B11" s="8">
        <f t="shared" si="10"/>
        <v>46027</v>
      </c>
      <c r="C11" s="8">
        <f t="shared" si="11"/>
        <v>46027</v>
      </c>
      <c r="D11" s="9">
        <f t="shared" si="12"/>
        <v>0.33333333333333298</v>
      </c>
      <c r="E11" s="8">
        <f t="shared" si="13"/>
        <v>46028</v>
      </c>
      <c r="F11" s="9">
        <v>0.33333333333333298</v>
      </c>
      <c r="G11" s="10">
        <f t="shared" si="4"/>
        <v>1</v>
      </c>
      <c r="H11" s="11">
        <f t="shared" si="5"/>
        <v>5053467.25</v>
      </c>
      <c r="I11" s="11">
        <v>5055286.4400000004</v>
      </c>
      <c r="J11" s="11">
        <f t="shared" ref="J11" si="21">I11-H11</f>
        <v>1819.1900000004098</v>
      </c>
      <c r="K11" s="27">
        <f t="shared" ref="K11" si="22">J11/24</f>
        <v>75.799583333350412</v>
      </c>
      <c r="L11" s="27">
        <v>0</v>
      </c>
      <c r="M11" s="27">
        <v>0</v>
      </c>
      <c r="N11" s="27">
        <f t="shared" ref="N11" si="23">M11-L11</f>
        <v>0</v>
      </c>
      <c r="O11" s="27">
        <v>2.5617131424467399</v>
      </c>
      <c r="P11" s="27">
        <f t="shared" ref="P11" si="24">ROUND(IF(N11=0,0,+O11*N11),2)</f>
        <v>0</v>
      </c>
      <c r="Q11" s="28"/>
    </row>
    <row r="12" spans="1:17">
      <c r="A12" s="12">
        <f t="shared" si="10"/>
        <v>6</v>
      </c>
      <c r="B12" s="8">
        <f t="shared" si="10"/>
        <v>46028</v>
      </c>
      <c r="C12" s="8">
        <f t="shared" si="11"/>
        <v>46028</v>
      </c>
      <c r="D12" s="9">
        <f t="shared" si="12"/>
        <v>0.33333333333333298</v>
      </c>
      <c r="E12" s="8">
        <f t="shared" si="13"/>
        <v>46029</v>
      </c>
      <c r="F12" s="9">
        <v>0.33333333333333298</v>
      </c>
      <c r="G12" s="10">
        <f t="shared" si="4"/>
        <v>1</v>
      </c>
      <c r="H12" s="11">
        <f t="shared" si="5"/>
        <v>5055286.4400000004</v>
      </c>
      <c r="I12" s="11">
        <v>5056963.8899999997</v>
      </c>
      <c r="J12" s="11">
        <f t="shared" ref="J12" si="25">I12-H12</f>
        <v>1677.4499999992549</v>
      </c>
      <c r="K12" s="27">
        <f t="shared" ref="K12" si="26">J12/24</f>
        <v>69.893749999968961</v>
      </c>
      <c r="L12" s="27">
        <v>0</v>
      </c>
      <c r="M12" s="27">
        <v>0</v>
      </c>
      <c r="N12" s="27">
        <f t="shared" ref="N12" si="27">M12-L12</f>
        <v>0</v>
      </c>
      <c r="O12" s="27">
        <v>2.5617131424467399</v>
      </c>
      <c r="P12" s="27">
        <f t="shared" ref="P12" si="28">ROUND(IF(N12=0,0,+O12*N12),2)</f>
        <v>0</v>
      </c>
      <c r="Q12" s="28"/>
    </row>
    <row r="13" spans="1:17">
      <c r="A13" s="12">
        <f t="shared" si="10"/>
        <v>7</v>
      </c>
      <c r="B13" s="8">
        <f t="shared" si="10"/>
        <v>46029</v>
      </c>
      <c r="C13" s="8">
        <f t="shared" si="11"/>
        <v>46029</v>
      </c>
      <c r="D13" s="9">
        <f t="shared" si="12"/>
        <v>0.33333333333333298</v>
      </c>
      <c r="E13" s="8">
        <f t="shared" si="13"/>
        <v>46030</v>
      </c>
      <c r="F13" s="9">
        <v>0.33333333333333298</v>
      </c>
      <c r="G13" s="10">
        <f t="shared" si="4"/>
        <v>1</v>
      </c>
      <c r="H13" s="11">
        <f t="shared" si="5"/>
        <v>5056963.8899999997</v>
      </c>
      <c r="I13" s="11">
        <v>5063364.1399999997</v>
      </c>
      <c r="J13" s="11">
        <f t="shared" ref="J13" si="29">I13-H13</f>
        <v>6400.25</v>
      </c>
      <c r="K13" s="27">
        <f t="shared" ref="K13" si="30">J13/24</f>
        <v>266.67708333333331</v>
      </c>
      <c r="L13" s="27">
        <v>0</v>
      </c>
      <c r="M13" s="27">
        <v>0</v>
      </c>
      <c r="N13" s="27">
        <f t="shared" ref="N13" si="31">M13-L13</f>
        <v>0</v>
      </c>
      <c r="O13" s="27">
        <v>2.5617131424467399</v>
      </c>
      <c r="P13" s="27">
        <f t="shared" ref="P13" si="32">ROUND(IF(N13=0,0,+O13*N13),2)</f>
        <v>0</v>
      </c>
      <c r="Q13" s="28"/>
    </row>
    <row r="14" spans="1:17">
      <c r="A14" s="12">
        <f t="shared" si="10"/>
        <v>8</v>
      </c>
      <c r="B14" s="8">
        <f t="shared" si="10"/>
        <v>46030</v>
      </c>
      <c r="C14" s="8">
        <f t="shared" si="11"/>
        <v>46030</v>
      </c>
      <c r="D14" s="9">
        <f t="shared" si="12"/>
        <v>0.33333333333333298</v>
      </c>
      <c r="E14" s="8">
        <f t="shared" si="13"/>
        <v>46031</v>
      </c>
      <c r="F14" s="9">
        <v>0.33333333333333298</v>
      </c>
      <c r="G14" s="10">
        <f t="shared" si="4"/>
        <v>1</v>
      </c>
      <c r="H14" s="11">
        <f t="shared" si="5"/>
        <v>5063364.1399999997</v>
      </c>
      <c r="I14" s="11">
        <v>5069540.74</v>
      </c>
      <c r="J14" s="11">
        <f t="shared" ref="J14" si="33">I14-H14</f>
        <v>6176.6000000005588</v>
      </c>
      <c r="K14" s="27">
        <f t="shared" ref="K14" si="34">J14/24</f>
        <v>257.3583333333566</v>
      </c>
      <c r="L14" s="27">
        <v>0</v>
      </c>
      <c r="M14" s="27">
        <v>0</v>
      </c>
      <c r="N14" s="27">
        <f t="shared" ref="N14" si="35">M14-L14</f>
        <v>0</v>
      </c>
      <c r="O14" s="27">
        <v>2.5617131424467399</v>
      </c>
      <c r="P14" s="27">
        <f t="shared" ref="P14" si="36">ROUND(IF(N14=0,0,+O14*N14),2)</f>
        <v>0</v>
      </c>
      <c r="Q14" s="28"/>
    </row>
    <row r="15" spans="1:17">
      <c r="A15" s="12">
        <f t="shared" si="10"/>
        <v>9</v>
      </c>
      <c r="B15" s="8">
        <f t="shared" si="10"/>
        <v>46031</v>
      </c>
      <c r="C15" s="8">
        <f t="shared" si="11"/>
        <v>46031</v>
      </c>
      <c r="D15" s="9">
        <f t="shared" si="12"/>
        <v>0.33333333333333298</v>
      </c>
      <c r="E15" s="8">
        <f t="shared" si="13"/>
        <v>46032</v>
      </c>
      <c r="F15" s="9">
        <v>0.33333333333333298</v>
      </c>
      <c r="G15" s="10">
        <f t="shared" si="4"/>
        <v>1</v>
      </c>
      <c r="H15" s="11">
        <f t="shared" si="5"/>
        <v>5069540.74</v>
      </c>
      <c r="I15" s="11">
        <v>5075200.07</v>
      </c>
      <c r="J15" s="11">
        <f t="shared" ref="J15" si="37">I15-H15</f>
        <v>5659.3300000000745</v>
      </c>
      <c r="K15" s="27">
        <f t="shared" ref="K15" si="38">J15/24</f>
        <v>235.80541666666977</v>
      </c>
      <c r="L15" s="27">
        <v>0</v>
      </c>
      <c r="M15" s="27">
        <v>0</v>
      </c>
      <c r="N15" s="27">
        <f t="shared" ref="N15" si="39">M15-L15</f>
        <v>0</v>
      </c>
      <c r="O15" s="27">
        <v>2.5617131424467399</v>
      </c>
      <c r="P15" s="27">
        <f t="shared" ref="P15" si="40">ROUND(IF(N15=0,0,+O15*N15),2)</f>
        <v>0</v>
      </c>
      <c r="Q15" s="28"/>
    </row>
    <row r="16" spans="1:17">
      <c r="A16" s="12">
        <f t="shared" si="10"/>
        <v>10</v>
      </c>
      <c r="B16" s="8">
        <f t="shared" si="10"/>
        <v>46032</v>
      </c>
      <c r="C16" s="8">
        <f t="shared" si="11"/>
        <v>46032</v>
      </c>
      <c r="D16" s="9">
        <f t="shared" si="12"/>
        <v>0.33333333333333298</v>
      </c>
      <c r="E16" s="8">
        <f t="shared" si="13"/>
        <v>46033</v>
      </c>
      <c r="F16" s="9">
        <v>0.33333333333333298</v>
      </c>
      <c r="G16" s="10">
        <f t="shared" si="4"/>
        <v>1</v>
      </c>
      <c r="H16" s="11">
        <f t="shared" si="5"/>
        <v>5075200.07</v>
      </c>
      <c r="I16" s="11">
        <v>5081015.12</v>
      </c>
      <c r="J16" s="11">
        <f t="shared" ref="J16" si="41">I16-H16</f>
        <v>5815.0499999998137</v>
      </c>
      <c r="K16" s="27">
        <f t="shared" ref="K16" si="42">J16/24</f>
        <v>242.29374999999223</v>
      </c>
      <c r="L16" s="27">
        <v>0</v>
      </c>
      <c r="M16" s="27">
        <v>0</v>
      </c>
      <c r="N16" s="27">
        <f t="shared" ref="N16" si="43">M16-L16</f>
        <v>0</v>
      </c>
      <c r="O16" s="27">
        <v>2.5617131424467399</v>
      </c>
      <c r="P16" s="27">
        <f t="shared" ref="P16" si="44">ROUND(IF(N16=0,0,+O16*N16),2)</f>
        <v>0</v>
      </c>
      <c r="Q16" s="28"/>
    </row>
    <row r="17" spans="1:17">
      <c r="A17" s="12">
        <f t="shared" si="10"/>
        <v>11</v>
      </c>
      <c r="B17" s="8">
        <f t="shared" si="10"/>
        <v>46033</v>
      </c>
      <c r="C17" s="8">
        <f t="shared" si="11"/>
        <v>46033</v>
      </c>
      <c r="D17" s="9">
        <f t="shared" si="12"/>
        <v>0.33333333333333298</v>
      </c>
      <c r="E17" s="8">
        <f t="shared" si="13"/>
        <v>46034</v>
      </c>
      <c r="F17" s="9">
        <v>0.33333333333333298</v>
      </c>
      <c r="G17" s="10">
        <f t="shared" si="4"/>
        <v>1</v>
      </c>
      <c r="H17" s="11">
        <f t="shared" si="5"/>
        <v>5081015.12</v>
      </c>
      <c r="I17" s="11">
        <v>5087049.1399999997</v>
      </c>
      <c r="J17" s="11">
        <f t="shared" ref="J17" si="45">I17-H17</f>
        <v>6034.019999999553</v>
      </c>
      <c r="K17" s="27">
        <f t="shared" ref="K17" si="46">J17/24</f>
        <v>251.41749999998137</v>
      </c>
      <c r="L17" s="27">
        <v>0</v>
      </c>
      <c r="M17" s="27">
        <v>0</v>
      </c>
      <c r="N17" s="27">
        <f t="shared" ref="N17" si="47">M17-L17</f>
        <v>0</v>
      </c>
      <c r="O17" s="27">
        <v>2.5617131424467399</v>
      </c>
      <c r="P17" s="27">
        <f t="shared" ref="P17" si="48">ROUND(IF(N17=0,0,+O17*N17),2)</f>
        <v>0</v>
      </c>
      <c r="Q17" s="28"/>
    </row>
    <row r="18" spans="1:17">
      <c r="A18" s="12">
        <f t="shared" si="10"/>
        <v>12</v>
      </c>
      <c r="B18" s="8">
        <f t="shared" si="10"/>
        <v>46034</v>
      </c>
      <c r="C18" s="8">
        <f t="shared" si="11"/>
        <v>46034</v>
      </c>
      <c r="D18" s="9">
        <f t="shared" si="12"/>
        <v>0.33333333333333298</v>
      </c>
      <c r="E18" s="8">
        <f t="shared" si="13"/>
        <v>46035</v>
      </c>
      <c r="F18" s="9">
        <v>0.33333333333333298</v>
      </c>
      <c r="G18" s="10">
        <f t="shared" si="4"/>
        <v>1</v>
      </c>
      <c r="H18" s="11">
        <f t="shared" si="5"/>
        <v>5087049.1399999997</v>
      </c>
      <c r="I18" s="11">
        <v>5093654.1100000003</v>
      </c>
      <c r="J18" s="11">
        <f t="shared" ref="J18" si="49">I18-H18</f>
        <v>6604.9700000006706</v>
      </c>
      <c r="K18" s="27">
        <f t="shared" ref="K18" si="50">J18/24</f>
        <v>275.20708333336125</v>
      </c>
      <c r="L18" s="27">
        <v>0</v>
      </c>
      <c r="M18" s="27">
        <v>0</v>
      </c>
      <c r="N18" s="27">
        <f t="shared" ref="N18" si="51">M18-L18</f>
        <v>0</v>
      </c>
      <c r="O18" s="27">
        <v>2.5617131424467399</v>
      </c>
      <c r="P18" s="27">
        <f t="shared" ref="P18" si="52">ROUND(IF(N18=0,0,+O18*N18),2)</f>
        <v>0</v>
      </c>
      <c r="Q18" s="28"/>
    </row>
    <row r="19" spans="1:17">
      <c r="A19" s="12">
        <f t="shared" si="10"/>
        <v>13</v>
      </c>
      <c r="B19" s="8">
        <f t="shared" si="10"/>
        <v>46035</v>
      </c>
      <c r="C19" s="8">
        <f t="shared" si="11"/>
        <v>46035</v>
      </c>
      <c r="D19" s="9">
        <v>0.33333333333333298</v>
      </c>
      <c r="E19" s="8">
        <f t="shared" si="13"/>
        <v>46036</v>
      </c>
      <c r="F19" s="9">
        <v>0.33333333333333298</v>
      </c>
      <c r="G19" s="10">
        <f t="shared" si="4"/>
        <v>1</v>
      </c>
      <c r="H19" s="11">
        <f t="shared" si="5"/>
        <v>5093654.1100000003</v>
      </c>
      <c r="I19" s="11">
        <v>5099557.99</v>
      </c>
      <c r="J19" s="11">
        <f t="shared" ref="J19:J21" si="53">I19-H19</f>
        <v>5903.8799999998882</v>
      </c>
      <c r="K19" s="27">
        <f t="shared" ref="K19:K21" si="54">J19/24</f>
        <v>245.99499999999534</v>
      </c>
      <c r="L19" s="27">
        <v>0</v>
      </c>
      <c r="M19" s="27">
        <v>0</v>
      </c>
      <c r="N19" s="27">
        <f t="shared" ref="N19:N21" si="55">M19-L19</f>
        <v>0</v>
      </c>
      <c r="O19" s="27">
        <v>2.5617131424467399</v>
      </c>
      <c r="P19" s="27">
        <f t="shared" ref="P19:P21" si="56">ROUND(IF(N19=0,0,+O19*N19),2)</f>
        <v>0</v>
      </c>
      <c r="Q19" s="28"/>
    </row>
    <row r="20" spans="1:17">
      <c r="A20" s="12">
        <f t="shared" si="10"/>
        <v>14</v>
      </c>
      <c r="B20" s="8">
        <f t="shared" si="10"/>
        <v>46036</v>
      </c>
      <c r="C20" s="8">
        <f t="shared" si="11"/>
        <v>46036</v>
      </c>
      <c r="D20" s="9">
        <f>F19</f>
        <v>0.33333333333333298</v>
      </c>
      <c r="E20" s="8">
        <f t="shared" si="13"/>
        <v>46037</v>
      </c>
      <c r="F20" s="9">
        <v>0.33333333333333298</v>
      </c>
      <c r="G20" s="10">
        <f t="shared" si="4"/>
        <v>1</v>
      </c>
      <c r="H20" s="11">
        <f t="shared" si="5"/>
        <v>5099557.99</v>
      </c>
      <c r="I20" s="11">
        <v>5105653.6900000004</v>
      </c>
      <c r="J20" s="11">
        <f t="shared" ref="J20" si="57">I20-H20</f>
        <v>6095.7000000001863</v>
      </c>
      <c r="K20" s="27">
        <f t="shared" ref="K20" si="58">J20/24</f>
        <v>253.98750000000777</v>
      </c>
      <c r="L20" s="27">
        <v>0</v>
      </c>
      <c r="M20" s="27">
        <v>0</v>
      </c>
      <c r="N20" s="27">
        <f t="shared" ref="N20" si="59">M20-L20</f>
        <v>0</v>
      </c>
      <c r="O20" s="27">
        <v>2.5617131424467399</v>
      </c>
      <c r="P20" s="27">
        <f t="shared" ref="P20" si="60">ROUND(IF(N20=0,0,+O20*N20),2)</f>
        <v>0</v>
      </c>
      <c r="Q20" s="28"/>
    </row>
    <row r="21" spans="1:17">
      <c r="A21" s="12">
        <f t="shared" si="10"/>
        <v>15</v>
      </c>
      <c r="B21" s="8">
        <f t="shared" si="10"/>
        <v>46037</v>
      </c>
      <c r="C21" s="8">
        <f t="shared" si="11"/>
        <v>46037</v>
      </c>
      <c r="D21" s="9">
        <f t="shared" si="12"/>
        <v>0.33333333333333298</v>
      </c>
      <c r="E21" s="8">
        <f t="shared" si="13"/>
        <v>46038</v>
      </c>
      <c r="F21" s="9">
        <v>0.33333333333333298</v>
      </c>
      <c r="G21" s="10">
        <f t="shared" si="4"/>
        <v>1</v>
      </c>
      <c r="H21" s="11">
        <f t="shared" si="5"/>
        <v>5105653.6900000004</v>
      </c>
      <c r="I21" s="11">
        <v>5112126.24</v>
      </c>
      <c r="J21" s="11">
        <f t="shared" si="53"/>
        <v>6472.5499999998137</v>
      </c>
      <c r="K21" s="27">
        <f t="shared" si="54"/>
        <v>269.68958333332557</v>
      </c>
      <c r="L21" s="27">
        <v>0</v>
      </c>
      <c r="M21" s="27">
        <v>0</v>
      </c>
      <c r="N21" s="27">
        <f t="shared" si="55"/>
        <v>0</v>
      </c>
      <c r="O21" s="27">
        <v>2.5617131424467399</v>
      </c>
      <c r="P21" s="27">
        <f t="shared" si="56"/>
        <v>0</v>
      </c>
      <c r="Q21" s="28"/>
    </row>
    <row r="22" spans="1:17">
      <c r="A22" s="12">
        <f t="shared" si="10"/>
        <v>16</v>
      </c>
      <c r="B22" s="8">
        <f t="shared" si="10"/>
        <v>46038</v>
      </c>
      <c r="C22" s="8">
        <f t="shared" si="11"/>
        <v>46038</v>
      </c>
      <c r="D22" s="9">
        <f t="shared" si="12"/>
        <v>0.33333333333333298</v>
      </c>
      <c r="E22" s="8">
        <f t="shared" si="13"/>
        <v>46039</v>
      </c>
      <c r="F22" s="9">
        <v>0.33333333333333298</v>
      </c>
      <c r="G22" s="10">
        <f t="shared" si="4"/>
        <v>1</v>
      </c>
      <c r="H22" s="11">
        <f t="shared" si="5"/>
        <v>5112126.24</v>
      </c>
      <c r="I22" s="11">
        <v>5118095.66</v>
      </c>
      <c r="J22" s="11">
        <f t="shared" ref="J22" si="61">I22-H22</f>
        <v>5969.4199999999255</v>
      </c>
      <c r="K22" s="27">
        <f t="shared" ref="K22" si="62">J22/24</f>
        <v>248.72583333333023</v>
      </c>
      <c r="L22" s="27">
        <v>0</v>
      </c>
      <c r="M22" s="27">
        <v>0</v>
      </c>
      <c r="N22" s="27">
        <f t="shared" ref="N22" si="63">M22-L22</f>
        <v>0</v>
      </c>
      <c r="O22" s="27">
        <v>2.5617131424467399</v>
      </c>
      <c r="P22" s="27">
        <f t="shared" ref="P22" si="64">ROUND(IF(N22=0,0,+O22*N22),2)</f>
        <v>0</v>
      </c>
      <c r="Q22" s="28"/>
    </row>
    <row r="23" spans="1:17">
      <c r="A23" s="12">
        <f t="shared" si="10"/>
        <v>17</v>
      </c>
      <c r="B23" s="8">
        <f t="shared" si="10"/>
        <v>46039</v>
      </c>
      <c r="C23" s="8">
        <f t="shared" si="11"/>
        <v>46039</v>
      </c>
      <c r="D23" s="9">
        <f t="shared" si="12"/>
        <v>0.33333333333333298</v>
      </c>
      <c r="E23" s="8">
        <f t="shared" si="13"/>
        <v>46040</v>
      </c>
      <c r="F23" s="9">
        <v>0.33333333333333298</v>
      </c>
      <c r="G23" s="10">
        <f t="shared" si="4"/>
        <v>1</v>
      </c>
      <c r="H23" s="11">
        <f t="shared" si="5"/>
        <v>5118095.66</v>
      </c>
      <c r="I23" s="11">
        <v>5124119.3899999997</v>
      </c>
      <c r="J23" s="11">
        <f t="shared" ref="J23" si="65">I23-H23</f>
        <v>6023.7299999995157</v>
      </c>
      <c r="K23" s="27">
        <f t="shared" ref="K23" si="66">J23/24</f>
        <v>250.98874999997983</v>
      </c>
      <c r="L23" s="27">
        <v>0</v>
      </c>
      <c r="M23" s="27">
        <v>0</v>
      </c>
      <c r="N23" s="27">
        <f t="shared" ref="N23" si="67">M23-L23</f>
        <v>0</v>
      </c>
      <c r="O23" s="27">
        <v>2.5617131424467399</v>
      </c>
      <c r="P23" s="27">
        <f t="shared" ref="P23" si="68">ROUND(IF(N23=0,0,+O23*N23),2)</f>
        <v>0</v>
      </c>
      <c r="Q23" s="28"/>
    </row>
    <row r="24" spans="1:17">
      <c r="A24" s="12">
        <f t="shared" si="10"/>
        <v>18</v>
      </c>
      <c r="B24" s="8">
        <f t="shared" si="10"/>
        <v>46040</v>
      </c>
      <c r="C24" s="8">
        <f t="shared" si="11"/>
        <v>46040</v>
      </c>
      <c r="D24" s="9">
        <f t="shared" si="12"/>
        <v>0.33333333333333298</v>
      </c>
      <c r="E24" s="8">
        <f t="shared" si="13"/>
        <v>46041</v>
      </c>
      <c r="F24" s="9">
        <v>0.33333333333333298</v>
      </c>
      <c r="G24" s="10">
        <f t="shared" si="4"/>
        <v>1</v>
      </c>
      <c r="H24" s="11">
        <f t="shared" si="5"/>
        <v>5124119.3899999997</v>
      </c>
      <c r="I24" s="11">
        <v>5130217.6500000004</v>
      </c>
      <c r="J24" s="11">
        <f t="shared" ref="J24" si="69">I24-H24</f>
        <v>6098.2600000007078</v>
      </c>
      <c r="K24" s="27">
        <f t="shared" ref="K24" si="70">J24/24</f>
        <v>254.09416666669617</v>
      </c>
      <c r="L24" s="27">
        <v>0</v>
      </c>
      <c r="M24" s="27">
        <v>0</v>
      </c>
      <c r="N24" s="27">
        <f t="shared" ref="N24" si="71">M24-L24</f>
        <v>0</v>
      </c>
      <c r="O24" s="27">
        <v>2.5617131424467399</v>
      </c>
      <c r="P24" s="27">
        <f t="shared" ref="P24" si="72">ROUND(IF(N24=0,0,+O24*N24),2)</f>
        <v>0</v>
      </c>
      <c r="Q24" s="28"/>
    </row>
    <row r="25" spans="1:17">
      <c r="A25" s="12">
        <f t="shared" ref="A25:B34" si="73">A24+1</f>
        <v>19</v>
      </c>
      <c r="B25" s="8">
        <f>B24+1</f>
        <v>46041</v>
      </c>
      <c r="C25" s="8">
        <f t="shared" si="11"/>
        <v>46041</v>
      </c>
      <c r="D25" s="9">
        <f t="shared" si="12"/>
        <v>0.33333333333333298</v>
      </c>
      <c r="E25" s="8">
        <f t="shared" si="13"/>
        <v>46042</v>
      </c>
      <c r="F25" s="9">
        <v>0.33333333333333298</v>
      </c>
      <c r="G25" s="10">
        <f t="shared" si="4"/>
        <v>1</v>
      </c>
      <c r="H25" s="11">
        <f t="shared" si="5"/>
        <v>5130217.6500000004</v>
      </c>
      <c r="I25" s="11">
        <v>5136374.2300000004</v>
      </c>
      <c r="J25" s="11">
        <f t="shared" ref="J25" si="74">I25-H25</f>
        <v>6156.5800000000745</v>
      </c>
      <c r="K25" s="27">
        <f t="shared" ref="K25" si="75">J25/24</f>
        <v>256.52416666666977</v>
      </c>
      <c r="L25" s="27">
        <v>0</v>
      </c>
      <c r="M25" s="27">
        <v>0</v>
      </c>
      <c r="N25" s="27">
        <f t="shared" ref="N25" si="76">M25-L25</f>
        <v>0</v>
      </c>
      <c r="O25" s="27">
        <v>2.5617131424467399</v>
      </c>
      <c r="P25" s="27">
        <f t="shared" ref="P25" si="77">ROUND(IF(N25=0,0,+O25*N25),2)</f>
        <v>0</v>
      </c>
      <c r="Q25" s="28"/>
    </row>
    <row r="26" spans="1:17">
      <c r="A26" s="12">
        <f t="shared" si="73"/>
        <v>20</v>
      </c>
      <c r="B26" s="8">
        <f>B25+1</f>
        <v>46042</v>
      </c>
      <c r="C26" s="8">
        <f t="shared" si="11"/>
        <v>46042</v>
      </c>
      <c r="D26" s="9">
        <f t="shared" si="12"/>
        <v>0.33333333333333298</v>
      </c>
      <c r="E26" s="8">
        <f t="shared" si="13"/>
        <v>46043</v>
      </c>
      <c r="F26" s="9">
        <v>0.33333333333333298</v>
      </c>
      <c r="G26" s="10">
        <f t="shared" si="4"/>
        <v>1</v>
      </c>
      <c r="H26" s="11">
        <f t="shared" si="5"/>
        <v>5136374.2300000004</v>
      </c>
      <c r="I26" s="11">
        <v>5142463.2</v>
      </c>
      <c r="J26" s="11">
        <f t="shared" ref="J26" si="78">I26-H26</f>
        <v>6088.9699999997392</v>
      </c>
      <c r="K26" s="27">
        <f t="shared" ref="K26" si="79">J26/24</f>
        <v>253.70708333332246</v>
      </c>
      <c r="L26" s="27">
        <v>0</v>
      </c>
      <c r="M26" s="27">
        <v>0</v>
      </c>
      <c r="N26" s="27">
        <f t="shared" ref="N26" si="80">M26-L26</f>
        <v>0</v>
      </c>
      <c r="O26" s="27">
        <v>2.5617131424467399</v>
      </c>
      <c r="P26" s="27">
        <f t="shared" ref="P26" si="81">ROUND(IF(N26=0,0,+O26*N26),2)</f>
        <v>0</v>
      </c>
      <c r="Q26" s="28"/>
    </row>
    <row r="27" spans="1:17">
      <c r="A27" s="12">
        <f t="shared" si="73"/>
        <v>21</v>
      </c>
      <c r="B27" s="8">
        <f>B26+1</f>
        <v>46043</v>
      </c>
      <c r="C27" s="8">
        <f t="shared" si="11"/>
        <v>46043</v>
      </c>
      <c r="D27" s="9">
        <f t="shared" si="12"/>
        <v>0.33333333333333298</v>
      </c>
      <c r="E27" s="8">
        <f t="shared" ref="E27:E34" si="82">C27+1</f>
        <v>46044</v>
      </c>
      <c r="F27" s="9">
        <v>0.33333333333333298</v>
      </c>
      <c r="G27" s="10">
        <f t="shared" si="4"/>
        <v>1</v>
      </c>
      <c r="H27" s="11">
        <f t="shared" si="5"/>
        <v>5142463.2</v>
      </c>
      <c r="I27" s="11">
        <v>5149171.33</v>
      </c>
      <c r="J27" s="11">
        <f t="shared" ref="J27" si="83">I27-H27</f>
        <v>6708.1299999998882</v>
      </c>
      <c r="K27" s="27">
        <f t="shared" ref="K27" si="84">J27/24</f>
        <v>279.50541666666203</v>
      </c>
      <c r="L27" s="27">
        <v>0</v>
      </c>
      <c r="M27" s="27">
        <v>0</v>
      </c>
      <c r="N27" s="27">
        <f t="shared" ref="N27" si="85">M27-L27</f>
        <v>0</v>
      </c>
      <c r="O27" s="27">
        <v>2.5617131424467399</v>
      </c>
      <c r="P27" s="27">
        <f t="shared" ref="P27" si="86">ROUND(IF(N27=0,0,+O27*N27),2)</f>
        <v>0</v>
      </c>
      <c r="Q27" s="28"/>
    </row>
    <row r="28" spans="1:17">
      <c r="A28" s="12">
        <f t="shared" si="73"/>
        <v>22</v>
      </c>
      <c r="B28" s="8">
        <f t="shared" si="73"/>
        <v>46044</v>
      </c>
      <c r="C28" s="8">
        <f t="shared" si="11"/>
        <v>46044</v>
      </c>
      <c r="D28" s="9">
        <f t="shared" si="12"/>
        <v>0.33333333333333298</v>
      </c>
      <c r="E28" s="8">
        <f t="shared" si="82"/>
        <v>46045</v>
      </c>
      <c r="F28" s="9">
        <v>0.33333333333333298</v>
      </c>
      <c r="G28" s="10">
        <f t="shared" si="4"/>
        <v>1</v>
      </c>
      <c r="H28" s="11">
        <f t="shared" si="5"/>
        <v>5149171.33</v>
      </c>
      <c r="I28" s="11">
        <v>5155135.18</v>
      </c>
      <c r="J28" s="11">
        <f t="shared" ref="J28" si="87">I28-H28</f>
        <v>5963.8499999996275</v>
      </c>
      <c r="K28" s="27">
        <f t="shared" ref="K28" si="88">J28/24</f>
        <v>248.49374999998449</v>
      </c>
      <c r="L28" s="27">
        <v>0</v>
      </c>
      <c r="M28" s="27">
        <v>0</v>
      </c>
      <c r="N28" s="27">
        <f t="shared" ref="N28" si="89">M28-L28</f>
        <v>0</v>
      </c>
      <c r="O28" s="27">
        <v>2.5617131424467399</v>
      </c>
      <c r="P28" s="27">
        <f t="shared" ref="P28" si="90">ROUND(IF(N28=0,0,+O28*N28),2)</f>
        <v>0</v>
      </c>
      <c r="Q28" s="28"/>
    </row>
    <row r="29" spans="1:17">
      <c r="A29" s="12">
        <f t="shared" si="73"/>
        <v>23</v>
      </c>
      <c r="B29" s="8">
        <f t="shared" si="73"/>
        <v>46045</v>
      </c>
      <c r="C29" s="8">
        <f t="shared" si="11"/>
        <v>46045</v>
      </c>
      <c r="D29" s="9">
        <f t="shared" si="12"/>
        <v>0.33333333333333298</v>
      </c>
      <c r="E29" s="8">
        <f t="shared" si="82"/>
        <v>46046</v>
      </c>
      <c r="F29" s="9">
        <v>0.33333333333333298</v>
      </c>
      <c r="G29" s="10">
        <f t="shared" si="4"/>
        <v>1</v>
      </c>
      <c r="H29" s="11">
        <f t="shared" si="5"/>
        <v>5155135.18</v>
      </c>
      <c r="I29" s="11">
        <v>5161655.63</v>
      </c>
      <c r="J29" s="11">
        <f t="shared" ref="J29" si="91">I29-H29</f>
        <v>6520.4500000001863</v>
      </c>
      <c r="K29" s="27">
        <f t="shared" ref="K29" si="92">J29/24</f>
        <v>271.68541666667443</v>
      </c>
      <c r="L29" s="27">
        <v>0</v>
      </c>
      <c r="M29" s="27">
        <v>0</v>
      </c>
      <c r="N29" s="27">
        <f t="shared" ref="N29" si="93">M29-L29</f>
        <v>0</v>
      </c>
      <c r="O29" s="27">
        <v>2.5617131424467399</v>
      </c>
      <c r="P29" s="27">
        <f t="shared" ref="P29" si="94">ROUND(IF(N29=0,0,+O29*N29),2)</f>
        <v>0</v>
      </c>
      <c r="Q29" s="28"/>
    </row>
    <row r="30" spans="1:17">
      <c r="A30" s="12">
        <f t="shared" si="73"/>
        <v>24</v>
      </c>
      <c r="B30" s="8">
        <f t="shared" si="73"/>
        <v>46046</v>
      </c>
      <c r="C30" s="8">
        <f t="shared" si="11"/>
        <v>46046</v>
      </c>
      <c r="D30" s="9">
        <f t="shared" si="12"/>
        <v>0.33333333333333298</v>
      </c>
      <c r="E30" s="8">
        <f t="shared" si="82"/>
        <v>46047</v>
      </c>
      <c r="F30" s="9">
        <v>0.33333333333333298</v>
      </c>
      <c r="G30" s="10">
        <f t="shared" si="4"/>
        <v>1</v>
      </c>
      <c r="H30" s="11">
        <f t="shared" si="5"/>
        <v>5161655.63</v>
      </c>
      <c r="I30" s="11">
        <v>5167406.93</v>
      </c>
      <c r="J30" s="11">
        <f t="shared" ref="J30" si="95">I30-H30</f>
        <v>5751.2999999998137</v>
      </c>
      <c r="K30" s="27">
        <f t="shared" ref="K30" si="96">J30/24</f>
        <v>239.63749999999223</v>
      </c>
      <c r="L30" s="27">
        <v>0</v>
      </c>
      <c r="M30" s="27">
        <v>0</v>
      </c>
      <c r="N30" s="27">
        <f t="shared" ref="N30" si="97">M30-L30</f>
        <v>0</v>
      </c>
      <c r="O30" s="27">
        <v>2.5617131424467399</v>
      </c>
      <c r="P30" s="27">
        <f t="shared" ref="P30" si="98">ROUND(IF(N30=0,0,+O30*N30),2)</f>
        <v>0</v>
      </c>
      <c r="Q30" s="28"/>
    </row>
    <row r="31" spans="1:17">
      <c r="A31" s="12">
        <f t="shared" si="73"/>
        <v>25</v>
      </c>
      <c r="B31" s="8">
        <f t="shared" si="73"/>
        <v>46047</v>
      </c>
      <c r="C31" s="8">
        <f t="shared" si="11"/>
        <v>46047</v>
      </c>
      <c r="D31" s="9">
        <f t="shared" si="12"/>
        <v>0.33333333333333298</v>
      </c>
      <c r="E31" s="8">
        <f t="shared" si="82"/>
        <v>46048</v>
      </c>
      <c r="F31" s="9">
        <v>0.33333333333333298</v>
      </c>
      <c r="G31" s="10">
        <f t="shared" si="4"/>
        <v>1</v>
      </c>
      <c r="H31" s="11">
        <f t="shared" si="5"/>
        <v>5167406.93</v>
      </c>
      <c r="I31" s="11">
        <v>5167406.93</v>
      </c>
      <c r="J31" s="11">
        <f t="shared" ref="J31" si="99">I31-H31</f>
        <v>0</v>
      </c>
      <c r="K31" s="27">
        <f t="shared" ref="K31" si="100">J31/24</f>
        <v>0</v>
      </c>
      <c r="L31" s="27">
        <v>0</v>
      </c>
      <c r="M31" s="27">
        <v>0</v>
      </c>
      <c r="N31" s="27">
        <f t="shared" ref="N31" si="101">M31-L31</f>
        <v>0</v>
      </c>
      <c r="O31" s="27">
        <v>2.5617131424467399</v>
      </c>
      <c r="P31" s="27">
        <f t="shared" ref="P31" si="102">ROUND(IF(N31=0,0,+O31*N31),2)</f>
        <v>0</v>
      </c>
      <c r="Q31" s="737" t="s">
        <v>161</v>
      </c>
    </row>
    <row r="32" spans="1:17">
      <c r="A32" s="12">
        <f t="shared" si="73"/>
        <v>26</v>
      </c>
      <c r="B32" s="8">
        <f t="shared" si="73"/>
        <v>46048</v>
      </c>
      <c r="C32" s="8">
        <f t="shared" si="11"/>
        <v>46048</v>
      </c>
      <c r="D32" s="9">
        <f t="shared" si="12"/>
        <v>0.33333333333333298</v>
      </c>
      <c r="E32" s="8">
        <f t="shared" si="82"/>
        <v>46049</v>
      </c>
      <c r="F32" s="9">
        <v>0.33333333333333298</v>
      </c>
      <c r="G32" s="10">
        <f t="shared" si="4"/>
        <v>1</v>
      </c>
      <c r="H32" s="11">
        <f t="shared" si="5"/>
        <v>5167406.93</v>
      </c>
      <c r="I32" s="11">
        <v>5173891.9400000004</v>
      </c>
      <c r="J32" s="11">
        <f t="shared" ref="J32" si="103">I32-H32</f>
        <v>6485.0100000007078</v>
      </c>
      <c r="K32" s="27">
        <f t="shared" ref="K32" si="104">J32/24</f>
        <v>270.20875000002951</v>
      </c>
      <c r="L32" s="27">
        <v>0</v>
      </c>
      <c r="M32" s="27">
        <v>0</v>
      </c>
      <c r="N32" s="27">
        <f t="shared" ref="N32" si="105">M32-L32</f>
        <v>0</v>
      </c>
      <c r="O32" s="27">
        <v>2.5617131424467399</v>
      </c>
      <c r="P32" s="27">
        <f t="shared" ref="P32" si="106">ROUND(IF(N32=0,0,+O32*N32),2)</f>
        <v>0</v>
      </c>
      <c r="Q32" s="28"/>
    </row>
    <row r="33" spans="1:17">
      <c r="A33" s="12">
        <f t="shared" si="73"/>
        <v>27</v>
      </c>
      <c r="B33" s="8">
        <f t="shared" si="73"/>
        <v>46049</v>
      </c>
      <c r="C33" s="8">
        <f t="shared" si="11"/>
        <v>46049</v>
      </c>
      <c r="D33" s="9">
        <f t="shared" si="12"/>
        <v>0.33333333333333298</v>
      </c>
      <c r="E33" s="8">
        <f t="shared" si="82"/>
        <v>46050</v>
      </c>
      <c r="F33" s="9">
        <v>0.33333333333333298</v>
      </c>
      <c r="G33" s="10">
        <f t="shared" si="4"/>
        <v>1</v>
      </c>
      <c r="H33" s="11">
        <f t="shared" si="5"/>
        <v>5173891.9400000004</v>
      </c>
      <c r="I33" s="11">
        <v>5180133.88</v>
      </c>
      <c r="J33" s="11">
        <f t="shared" ref="J33" si="107">I33-H33</f>
        <v>6241.9399999994785</v>
      </c>
      <c r="K33" s="27">
        <f t="shared" ref="K33" si="108">J33/24</f>
        <v>260.0808333333116</v>
      </c>
      <c r="L33" s="27">
        <v>0</v>
      </c>
      <c r="M33" s="27">
        <v>0</v>
      </c>
      <c r="N33" s="27">
        <f t="shared" ref="N33" si="109">M33-L33</f>
        <v>0</v>
      </c>
      <c r="O33" s="27">
        <v>2.5617131424467399</v>
      </c>
      <c r="P33" s="27">
        <f t="shared" ref="P33" si="110">ROUND(IF(N33=0,0,+O33*N33),2)</f>
        <v>0</v>
      </c>
      <c r="Q33" s="28"/>
    </row>
    <row r="34" spans="1:17">
      <c r="A34" s="12">
        <f t="shared" si="73"/>
        <v>28</v>
      </c>
      <c r="B34" s="8">
        <f t="shared" si="73"/>
        <v>46050</v>
      </c>
      <c r="C34" s="8">
        <f t="shared" si="11"/>
        <v>46050</v>
      </c>
      <c r="D34" s="9">
        <f t="shared" si="12"/>
        <v>0.33333333333333298</v>
      </c>
      <c r="E34" s="8">
        <f t="shared" si="82"/>
        <v>46051</v>
      </c>
      <c r="F34" s="9">
        <v>0.33333333333333298</v>
      </c>
      <c r="G34" s="10">
        <f t="shared" si="4"/>
        <v>1</v>
      </c>
      <c r="H34" s="11">
        <f t="shared" si="5"/>
        <v>5180133.88</v>
      </c>
      <c r="I34" s="11">
        <v>5186667.9400000004</v>
      </c>
      <c r="J34" s="11">
        <f t="shared" ref="J34" si="111">I34-H34</f>
        <v>6534.0600000005215</v>
      </c>
      <c r="K34" s="27">
        <f t="shared" ref="K34" si="112">J34/24</f>
        <v>272.25250000002171</v>
      </c>
      <c r="L34" s="27">
        <v>0</v>
      </c>
      <c r="M34" s="27">
        <v>0</v>
      </c>
      <c r="N34" s="27">
        <f t="shared" ref="N34" si="113">M34-L34</f>
        <v>0</v>
      </c>
      <c r="O34" s="27">
        <v>2.5617131424467399</v>
      </c>
      <c r="P34" s="27">
        <f t="shared" ref="P34" si="114">ROUND(IF(N34=0,0,+O34*N34),2)</f>
        <v>0</v>
      </c>
      <c r="Q34" s="28"/>
    </row>
    <row r="35" spans="1:17">
      <c r="A35" s="12">
        <f t="shared" ref="A35:B35" si="115">A34+1</f>
        <v>29</v>
      </c>
      <c r="B35" s="8">
        <f t="shared" si="115"/>
        <v>46051</v>
      </c>
      <c r="C35" s="8">
        <f t="shared" ref="C35:C36" si="116">B35</f>
        <v>46051</v>
      </c>
      <c r="D35" s="9">
        <f t="shared" si="12"/>
        <v>0.33333333333333298</v>
      </c>
      <c r="E35" s="8">
        <f t="shared" ref="E35:E36" si="117">C35+1</f>
        <v>46052</v>
      </c>
      <c r="F35" s="9">
        <v>0.33333333333333298</v>
      </c>
      <c r="G35" s="10">
        <f t="shared" ref="G35:G36" si="118">IFERROR(((E35-C35)+(F35-D35)),"")</f>
        <v>1</v>
      </c>
      <c r="H35" s="11">
        <f t="shared" si="5"/>
        <v>5186667.9400000004</v>
      </c>
      <c r="I35" s="11">
        <v>5193120.9000000004</v>
      </c>
      <c r="J35" s="11">
        <f t="shared" ref="J35" si="119">I35-H35</f>
        <v>6452.9599999999627</v>
      </c>
      <c r="K35" s="27">
        <f t="shared" ref="K35" si="120">J35/24</f>
        <v>268.8733333333318</v>
      </c>
      <c r="L35" s="27"/>
      <c r="M35" s="27"/>
      <c r="N35" s="27">
        <f t="shared" ref="N35" si="121">M35-L35</f>
        <v>0</v>
      </c>
      <c r="O35" s="27">
        <v>2.5617131424467399</v>
      </c>
      <c r="P35" s="27">
        <f t="shared" ref="P35" si="122">ROUND(IF(N35=0,0,+O35*N35),2)</f>
        <v>0</v>
      </c>
      <c r="Q35" s="286"/>
    </row>
    <row r="36" spans="1:17">
      <c r="A36" s="12">
        <f t="shared" ref="A36:B37" si="123">A35+1</f>
        <v>30</v>
      </c>
      <c r="B36" s="8">
        <f t="shared" si="123"/>
        <v>46052</v>
      </c>
      <c r="C36" s="8">
        <f t="shared" si="116"/>
        <v>46052</v>
      </c>
      <c r="D36" s="9">
        <f t="shared" si="12"/>
        <v>0.33333333333333298</v>
      </c>
      <c r="E36" s="8">
        <f t="shared" si="117"/>
        <v>46053</v>
      </c>
      <c r="F36" s="9">
        <v>0.33333333333333298</v>
      </c>
      <c r="G36" s="10">
        <f t="shared" si="118"/>
        <v>1</v>
      </c>
      <c r="H36" s="11">
        <f t="shared" si="5"/>
        <v>5193120.9000000004</v>
      </c>
      <c r="I36" s="11">
        <v>5199444.79</v>
      </c>
      <c r="J36" s="11">
        <f t="shared" ref="J36" si="124">I36-H36</f>
        <v>6323.8899999996647</v>
      </c>
      <c r="K36" s="27">
        <f t="shared" ref="K36" si="125">J36/24</f>
        <v>263.49541666665272</v>
      </c>
      <c r="L36" s="27"/>
      <c r="M36" s="27"/>
      <c r="N36" s="27">
        <f t="shared" ref="N36" si="126">M36-L36</f>
        <v>0</v>
      </c>
      <c r="O36" s="27">
        <v>2.5617131424467399</v>
      </c>
      <c r="P36" s="27">
        <f t="shared" ref="P36" si="127">ROUND(IF(N36=0,0,+O36*N36),2)</f>
        <v>0</v>
      </c>
      <c r="Q36" s="286"/>
    </row>
    <row r="37" spans="1:17">
      <c r="A37" s="12">
        <f t="shared" si="123"/>
        <v>31</v>
      </c>
      <c r="B37" s="8">
        <f t="shared" si="123"/>
        <v>46053</v>
      </c>
      <c r="C37" s="8">
        <f t="shared" ref="C37" si="128">B37</f>
        <v>46053</v>
      </c>
      <c r="D37" s="9">
        <f t="shared" si="12"/>
        <v>0.33333333333333298</v>
      </c>
      <c r="E37" s="8">
        <f t="shared" ref="E37" si="129">C37+1</f>
        <v>46054</v>
      </c>
      <c r="F37" s="9">
        <v>0.33333333333333298</v>
      </c>
      <c r="G37" s="10">
        <f t="shared" ref="G37" si="130">IFERROR(((E37-C37)+(F37-D37)),"")</f>
        <v>1</v>
      </c>
      <c r="H37" s="11">
        <f t="shared" si="5"/>
        <v>5199444.79</v>
      </c>
      <c r="I37" s="11">
        <v>5202219.24</v>
      </c>
      <c r="J37" s="11">
        <f t="shared" ref="J37" si="131">I37-H37</f>
        <v>2774.4500000001863</v>
      </c>
      <c r="K37" s="27">
        <f t="shared" ref="K37" si="132">J37/24</f>
        <v>115.6020833333411</v>
      </c>
      <c r="L37" s="27"/>
      <c r="M37" s="27"/>
      <c r="N37" s="27">
        <f t="shared" ref="N37" si="133">M37-L37</f>
        <v>0</v>
      </c>
      <c r="O37" s="27">
        <v>2.5617131424467399</v>
      </c>
      <c r="P37" s="27">
        <f t="shared" ref="P37" si="134">ROUND(IF(N37=0,0,+O37*N37),2)</f>
        <v>0</v>
      </c>
      <c r="Q37" s="286"/>
    </row>
    <row r="38" spans="1:17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7"/>
      <c r="M38" s="27"/>
      <c r="N38" s="27">
        <f t="shared" ref="N38" si="135">M38-L38</f>
        <v>0</v>
      </c>
      <c r="O38" s="27">
        <v>2.5617131424467399</v>
      </c>
      <c r="P38" s="27">
        <f t="shared" ref="P38" si="136">ROUND(IF(N38=0,0,+O38*N38),2)</f>
        <v>0</v>
      </c>
      <c r="Q38" s="286"/>
    </row>
    <row r="39" spans="1:17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167287.12000000011</v>
      </c>
      <c r="K39" s="32">
        <f>AVERAGE(K7:K38)</f>
        <v>224.8482795698927</v>
      </c>
      <c r="L39" s="284"/>
      <c r="M39" s="284"/>
      <c r="N39" s="32">
        <f>SUM(N7:N38)</f>
        <v>0</v>
      </c>
      <c r="O39" s="284"/>
      <c r="P39" s="284"/>
      <c r="Q39" s="33"/>
    </row>
    <row r="40" spans="1:17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7.4949426523297564</v>
      </c>
      <c r="L40" s="285"/>
      <c r="M40" s="285"/>
      <c r="N40" s="285"/>
      <c r="O40" s="285"/>
      <c r="P40" s="285"/>
      <c r="Q40" s="34"/>
    </row>
  </sheetData>
  <mergeCells count="13">
    <mergeCell ref="N5:N6"/>
    <mergeCell ref="O5:O6"/>
    <mergeCell ref="P5:P6"/>
    <mergeCell ref="Q5:Q6"/>
    <mergeCell ref="C5:D5"/>
    <mergeCell ref="E5:F5"/>
    <mergeCell ref="H5:I5"/>
    <mergeCell ref="L5:M5"/>
    <mergeCell ref="A5:A6"/>
    <mergeCell ref="B5:B6"/>
    <mergeCell ref="G5:G6"/>
    <mergeCell ref="J5:J6"/>
    <mergeCell ref="K5:K6"/>
  </mergeCells>
  <hyperlinks>
    <hyperlink ref="Q2" location="'Summary sales'!A1" display="SUMMARY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3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</row>
    <row r="2" spans="1:12">
      <c r="B2" s="2"/>
      <c r="C2" s="3" t="s">
        <v>155</v>
      </c>
      <c r="D2" s="2"/>
      <c r="E2" s="2"/>
      <c r="F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</row>
    <row r="4" spans="1:12">
      <c r="B4" s="4"/>
      <c r="C4" s="76">
        <f>'Summary sales'!A4</f>
        <v>46023</v>
      </c>
      <c r="D4" s="4"/>
      <c r="E4" s="2"/>
      <c r="F4" s="2"/>
      <c r="J4" s="2" t="s">
        <v>138</v>
      </c>
      <c r="K4" s="26">
        <f>MAX(K7:K38)</f>
        <v>48.636249999999563</v>
      </c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7">
        <f>C4</f>
        <v>46023</v>
      </c>
      <c r="D7" s="9">
        <v>0.33333333333333331</v>
      </c>
      <c r="E7" s="7">
        <f>C7+1</f>
        <v>46024</v>
      </c>
      <c r="F7" s="9">
        <v>0.33333333333333331</v>
      </c>
      <c r="G7" s="10">
        <f>IFERROR(((E7-C7)+(F7-D7)),"")</f>
        <v>1</v>
      </c>
      <c r="H7" s="11">
        <v>192751.87</v>
      </c>
      <c r="I7" s="11">
        <v>193067.57</v>
      </c>
      <c r="J7" s="11">
        <f t="shared" ref="J7:J36" si="0">I7-H7</f>
        <v>315.70000000001164</v>
      </c>
      <c r="K7" s="27">
        <f t="shared" ref="K7:K36" si="1">J7/24</f>
        <v>13.154166666667152</v>
      </c>
      <c r="L7" s="101"/>
    </row>
    <row r="8" spans="1:12">
      <c r="A8" s="12">
        <f>A7+1</f>
        <v>2</v>
      </c>
      <c r="B8" s="8">
        <f>B7+1</f>
        <v>46024</v>
      </c>
      <c r="C8" s="8">
        <f t="shared" ref="C8:C36" si="2">B8</f>
        <v>46024</v>
      </c>
      <c r="D8" s="9">
        <v>0.33333333333333331</v>
      </c>
      <c r="E8" s="8">
        <f t="shared" ref="E8:E36" si="3">C8+1</f>
        <v>46025</v>
      </c>
      <c r="F8" s="9">
        <v>0.33333333333333331</v>
      </c>
      <c r="G8" s="10">
        <f>IFERROR(((E8-C8)+(F8-D8)),"")</f>
        <v>1</v>
      </c>
      <c r="H8" s="247">
        <f t="shared" ref="H8:H37" si="4">I7</f>
        <v>193067.57</v>
      </c>
      <c r="I8" s="11">
        <v>193067.57</v>
      </c>
      <c r="J8" s="11">
        <f t="shared" si="0"/>
        <v>0</v>
      </c>
      <c r="K8" s="27">
        <f t="shared" si="1"/>
        <v>0</v>
      </c>
      <c r="L8" s="636" t="s">
        <v>303</v>
      </c>
    </row>
    <row r="9" spans="1:12">
      <c r="A9" s="12">
        <f t="shared" ref="A9:B24" si="5">A8+1</f>
        <v>3</v>
      </c>
      <c r="B9" s="8">
        <f t="shared" si="5"/>
        <v>46025</v>
      </c>
      <c r="C9" s="8">
        <f t="shared" si="2"/>
        <v>46025</v>
      </c>
      <c r="D9" s="9">
        <v>0.33333333333333331</v>
      </c>
      <c r="E9" s="8">
        <f t="shared" si="3"/>
        <v>46026</v>
      </c>
      <c r="F9" s="9">
        <v>0.33333333333333331</v>
      </c>
      <c r="G9" s="10">
        <f>IFERROR(((E9-C9)+(F9-D9)),"")</f>
        <v>1</v>
      </c>
      <c r="H9" s="247">
        <f t="shared" si="4"/>
        <v>193067.57</v>
      </c>
      <c r="I9" s="11">
        <v>194234.84</v>
      </c>
      <c r="J9" s="11">
        <f t="shared" si="0"/>
        <v>1167.2699999999895</v>
      </c>
      <c r="K9" s="27">
        <f t="shared" si="1"/>
        <v>48.636249999999563</v>
      </c>
      <c r="L9" s="28"/>
    </row>
    <row r="10" spans="1:12">
      <c r="A10" s="12">
        <f t="shared" si="5"/>
        <v>4</v>
      </c>
      <c r="B10" s="8">
        <f t="shared" si="5"/>
        <v>46026</v>
      </c>
      <c r="C10" s="8">
        <f t="shared" si="2"/>
        <v>46026</v>
      </c>
      <c r="D10" s="9">
        <v>0.33333333333333331</v>
      </c>
      <c r="E10" s="8">
        <f t="shared" si="3"/>
        <v>46027</v>
      </c>
      <c r="F10" s="9">
        <v>0.33333333333333331</v>
      </c>
      <c r="G10" s="10">
        <f>IFERROR(((E10-C10)+(F10-D10)),"")</f>
        <v>1</v>
      </c>
      <c r="H10" s="247">
        <f t="shared" si="4"/>
        <v>194234.84</v>
      </c>
      <c r="I10" s="11">
        <v>194735.52</v>
      </c>
      <c r="J10" s="11">
        <f t="shared" si="0"/>
        <v>500.67999999999302</v>
      </c>
      <c r="K10" s="27">
        <f t="shared" ref="K10" si="6">J10/24</f>
        <v>20.861666666666377</v>
      </c>
      <c r="L10" s="28"/>
    </row>
    <row r="11" spans="1:12">
      <c r="A11" s="12">
        <f t="shared" si="5"/>
        <v>5</v>
      </c>
      <c r="B11" s="8">
        <f t="shared" si="5"/>
        <v>46027</v>
      </c>
      <c r="C11" s="8">
        <f t="shared" si="2"/>
        <v>46027</v>
      </c>
      <c r="D11" s="9">
        <v>0.33333333333333331</v>
      </c>
      <c r="E11" s="8">
        <f t="shared" si="3"/>
        <v>46028</v>
      </c>
      <c r="F11" s="9">
        <v>0.33333333333333331</v>
      </c>
      <c r="G11" s="10">
        <f t="shared" ref="G11:G36" si="7">IFERROR(((E11-C11)+(F11-D11)),"")</f>
        <v>1</v>
      </c>
      <c r="H11" s="247">
        <f t="shared" si="4"/>
        <v>194735.52</v>
      </c>
      <c r="I11" s="11">
        <v>195264.85</v>
      </c>
      <c r="J11" s="11">
        <f t="shared" si="0"/>
        <v>529.3300000000163</v>
      </c>
      <c r="K11" s="27">
        <f t="shared" si="1"/>
        <v>22.055416666667345</v>
      </c>
      <c r="L11" s="28"/>
    </row>
    <row r="12" spans="1:12">
      <c r="A12" s="12">
        <f t="shared" si="5"/>
        <v>6</v>
      </c>
      <c r="B12" s="8">
        <f t="shared" si="5"/>
        <v>46028</v>
      </c>
      <c r="C12" s="8">
        <f t="shared" si="2"/>
        <v>46028</v>
      </c>
      <c r="D12" s="9">
        <v>0.33333333333333331</v>
      </c>
      <c r="E12" s="8">
        <f t="shared" si="3"/>
        <v>46029</v>
      </c>
      <c r="F12" s="9">
        <v>0.33333333333333331</v>
      </c>
      <c r="G12" s="10">
        <f t="shared" si="7"/>
        <v>1</v>
      </c>
      <c r="H12" s="247">
        <f t="shared" si="4"/>
        <v>195264.85</v>
      </c>
      <c r="I12" s="11">
        <v>195886.07</v>
      </c>
      <c r="J12" s="11">
        <f t="shared" si="0"/>
        <v>621.22000000000116</v>
      </c>
      <c r="K12" s="27">
        <f t="shared" si="1"/>
        <v>25.884166666666715</v>
      </c>
      <c r="L12" s="28"/>
    </row>
    <row r="13" spans="1:12">
      <c r="A13" s="12">
        <f t="shared" si="5"/>
        <v>7</v>
      </c>
      <c r="B13" s="8">
        <f t="shared" si="5"/>
        <v>46029</v>
      </c>
      <c r="C13" s="8">
        <f t="shared" si="2"/>
        <v>46029</v>
      </c>
      <c r="D13" s="9">
        <v>0.33333333333333331</v>
      </c>
      <c r="E13" s="8">
        <f t="shared" si="3"/>
        <v>46030</v>
      </c>
      <c r="F13" s="9">
        <v>0.33333333333333331</v>
      </c>
      <c r="G13" s="10">
        <f t="shared" si="7"/>
        <v>1</v>
      </c>
      <c r="H13" s="247">
        <f t="shared" si="4"/>
        <v>195886.07</v>
      </c>
      <c r="I13" s="11">
        <v>196516.89</v>
      </c>
      <c r="J13" s="11">
        <f t="shared" ref="J13" si="8">I13-H13</f>
        <v>630.82000000000698</v>
      </c>
      <c r="K13" s="27">
        <f t="shared" ref="K13" si="9">J13/24</f>
        <v>26.284166666666959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2"/>
        <v>46030</v>
      </c>
      <c r="D14" s="9">
        <v>0.33333333333333331</v>
      </c>
      <c r="E14" s="8">
        <f t="shared" si="3"/>
        <v>46031</v>
      </c>
      <c r="F14" s="9">
        <v>0.33333333333333331</v>
      </c>
      <c r="G14" s="10">
        <f t="shared" si="7"/>
        <v>1</v>
      </c>
      <c r="H14" s="247">
        <f t="shared" si="4"/>
        <v>196516.89</v>
      </c>
      <c r="I14" s="11">
        <v>197056.48</v>
      </c>
      <c r="J14" s="11">
        <f t="shared" si="0"/>
        <v>539.58999999999651</v>
      </c>
      <c r="K14" s="27">
        <f t="shared" si="1"/>
        <v>22.482916666666522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2"/>
        <v>46031</v>
      </c>
      <c r="D15" s="9">
        <v>0.33333333333333331</v>
      </c>
      <c r="E15" s="8">
        <f t="shared" si="3"/>
        <v>46032</v>
      </c>
      <c r="F15" s="9">
        <v>0.33333333333333331</v>
      </c>
      <c r="G15" s="10">
        <f t="shared" si="7"/>
        <v>1</v>
      </c>
      <c r="H15" s="247">
        <f t="shared" si="4"/>
        <v>197056.48</v>
      </c>
      <c r="I15" s="11">
        <v>197690.27</v>
      </c>
      <c r="J15" s="11">
        <f t="shared" si="0"/>
        <v>633.78999999997905</v>
      </c>
      <c r="K15" s="27">
        <f t="shared" si="1"/>
        <v>26.407916666665795</v>
      </c>
      <c r="L15" s="28"/>
    </row>
    <row r="16" spans="1:12">
      <c r="A16" s="12">
        <f t="shared" si="5"/>
        <v>10</v>
      </c>
      <c r="B16" s="8">
        <f t="shared" si="5"/>
        <v>46032</v>
      </c>
      <c r="C16" s="8">
        <f t="shared" si="2"/>
        <v>46032</v>
      </c>
      <c r="D16" s="9">
        <v>0.33333333333333331</v>
      </c>
      <c r="E16" s="8">
        <f t="shared" si="3"/>
        <v>46033</v>
      </c>
      <c r="F16" s="9">
        <v>0.33333333333333331</v>
      </c>
      <c r="G16" s="10">
        <f t="shared" si="7"/>
        <v>1</v>
      </c>
      <c r="H16" s="247">
        <f t="shared" si="4"/>
        <v>197690.27</v>
      </c>
      <c r="I16" s="11">
        <v>198031.14</v>
      </c>
      <c r="J16" s="11">
        <f t="shared" si="0"/>
        <v>340.87000000002445</v>
      </c>
      <c r="K16" s="27">
        <f t="shared" si="1"/>
        <v>14.202916666667685</v>
      </c>
      <c r="L16" s="28"/>
    </row>
    <row r="17" spans="1:14">
      <c r="A17" s="12">
        <f t="shared" si="5"/>
        <v>11</v>
      </c>
      <c r="B17" s="8">
        <f t="shared" si="5"/>
        <v>46033</v>
      </c>
      <c r="C17" s="8">
        <f t="shared" si="2"/>
        <v>46033</v>
      </c>
      <c r="D17" s="9">
        <v>0.33333333333333331</v>
      </c>
      <c r="E17" s="8">
        <f t="shared" si="3"/>
        <v>46034</v>
      </c>
      <c r="F17" s="9">
        <v>0.33333333333333331</v>
      </c>
      <c r="G17" s="10">
        <f t="shared" si="7"/>
        <v>1</v>
      </c>
      <c r="H17" s="247">
        <f t="shared" si="4"/>
        <v>198031.14</v>
      </c>
      <c r="I17" s="11">
        <v>198031.14</v>
      </c>
      <c r="J17" s="11">
        <f t="shared" ref="J17" si="10">I17-H17</f>
        <v>0</v>
      </c>
      <c r="K17" s="27">
        <f t="shared" ref="K17" si="11">J17/24</f>
        <v>0</v>
      </c>
      <c r="L17" s="698" t="s">
        <v>303</v>
      </c>
    </row>
    <row r="18" spans="1:14">
      <c r="A18" s="12">
        <f t="shared" si="5"/>
        <v>12</v>
      </c>
      <c r="B18" s="8">
        <f t="shared" si="5"/>
        <v>46034</v>
      </c>
      <c r="C18" s="8">
        <f t="shared" si="2"/>
        <v>46034</v>
      </c>
      <c r="D18" s="9">
        <v>0.33333333333333331</v>
      </c>
      <c r="E18" s="8">
        <f t="shared" si="3"/>
        <v>46035</v>
      </c>
      <c r="F18" s="9">
        <v>0.33333333333333331</v>
      </c>
      <c r="G18" s="10">
        <f t="shared" si="7"/>
        <v>1</v>
      </c>
      <c r="H18" s="247">
        <f t="shared" si="4"/>
        <v>198031.14</v>
      </c>
      <c r="I18" s="11">
        <v>198031.14</v>
      </c>
      <c r="J18" s="11">
        <f t="shared" si="0"/>
        <v>0</v>
      </c>
      <c r="K18" s="27">
        <f t="shared" si="1"/>
        <v>0</v>
      </c>
      <c r="L18" s="698" t="s">
        <v>303</v>
      </c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2"/>
        <v>46035</v>
      </c>
      <c r="D19" s="9">
        <v>0.33333333333333331</v>
      </c>
      <c r="E19" s="8">
        <f t="shared" si="3"/>
        <v>46036</v>
      </c>
      <c r="F19" s="9">
        <v>0.33333333333333331</v>
      </c>
      <c r="G19" s="10">
        <f t="shared" si="7"/>
        <v>1</v>
      </c>
      <c r="H19" s="247">
        <f t="shared" si="4"/>
        <v>198031.14</v>
      </c>
      <c r="I19" s="11">
        <v>199106.93</v>
      </c>
      <c r="J19" s="11">
        <f t="shared" si="0"/>
        <v>1075.789999999979</v>
      </c>
      <c r="K19" s="27">
        <f t="shared" si="1"/>
        <v>44.824583333332463</v>
      </c>
      <c r="L19" s="28"/>
    </row>
    <row r="20" spans="1:14">
      <c r="A20" s="12">
        <f t="shared" si="5"/>
        <v>14</v>
      </c>
      <c r="B20" s="8">
        <f t="shared" si="5"/>
        <v>46036</v>
      </c>
      <c r="C20" s="8">
        <f t="shared" si="2"/>
        <v>46036</v>
      </c>
      <c r="D20" s="9">
        <v>0.33333333333333331</v>
      </c>
      <c r="E20" s="8">
        <f t="shared" si="3"/>
        <v>46037</v>
      </c>
      <c r="F20" s="9">
        <v>0.33333333333333331</v>
      </c>
      <c r="G20" s="10">
        <f t="shared" si="7"/>
        <v>1</v>
      </c>
      <c r="H20" s="247">
        <f t="shared" si="4"/>
        <v>199106.93</v>
      </c>
      <c r="I20" s="11">
        <v>199647.84</v>
      </c>
      <c r="J20" s="11">
        <f t="shared" si="0"/>
        <v>540.91000000000349</v>
      </c>
      <c r="K20" s="27">
        <f t="shared" si="1"/>
        <v>22.537916666666813</v>
      </c>
      <c r="L20" s="105"/>
    </row>
    <row r="21" spans="1:14">
      <c r="A21" s="12">
        <f t="shared" si="5"/>
        <v>15</v>
      </c>
      <c r="B21" s="8">
        <f t="shared" si="5"/>
        <v>46037</v>
      </c>
      <c r="C21" s="8">
        <f t="shared" si="2"/>
        <v>46037</v>
      </c>
      <c r="D21" s="9">
        <v>0.33333333333333331</v>
      </c>
      <c r="E21" s="8">
        <f t="shared" si="3"/>
        <v>46038</v>
      </c>
      <c r="F21" s="9">
        <v>0.33333333333333331</v>
      </c>
      <c r="G21" s="10">
        <f t="shared" si="7"/>
        <v>1</v>
      </c>
      <c r="H21" s="247">
        <f t="shared" si="4"/>
        <v>199647.84</v>
      </c>
      <c r="I21" s="11">
        <v>200178.48</v>
      </c>
      <c r="J21" s="11">
        <f t="shared" si="0"/>
        <v>530.64000000001397</v>
      </c>
      <c r="K21" s="27">
        <f t="shared" si="1"/>
        <v>22.110000000000582</v>
      </c>
      <c r="L21" s="105"/>
    </row>
    <row r="22" spans="1:14">
      <c r="A22" s="12">
        <f t="shared" si="5"/>
        <v>16</v>
      </c>
      <c r="B22" s="8">
        <f t="shared" si="5"/>
        <v>46038</v>
      </c>
      <c r="C22" s="8">
        <f t="shared" si="2"/>
        <v>46038</v>
      </c>
      <c r="D22" s="9">
        <v>0.33333333333333331</v>
      </c>
      <c r="E22" s="8">
        <f t="shared" si="3"/>
        <v>46039</v>
      </c>
      <c r="F22" s="9">
        <v>0.33333333333333331</v>
      </c>
      <c r="G22" s="10">
        <f t="shared" si="7"/>
        <v>1</v>
      </c>
      <c r="H22" s="247">
        <f t="shared" si="4"/>
        <v>200178.48</v>
      </c>
      <c r="I22" s="11">
        <v>200503.54</v>
      </c>
      <c r="J22" s="11">
        <f t="shared" si="0"/>
        <v>325.05999999999767</v>
      </c>
      <c r="K22" s="27">
        <f t="shared" si="1"/>
        <v>13.54416666666657</v>
      </c>
      <c r="L22" s="105"/>
    </row>
    <row r="23" spans="1:14">
      <c r="A23" s="12">
        <f t="shared" si="5"/>
        <v>17</v>
      </c>
      <c r="B23" s="8">
        <f t="shared" si="5"/>
        <v>46039</v>
      </c>
      <c r="C23" s="8">
        <f t="shared" si="2"/>
        <v>46039</v>
      </c>
      <c r="D23" s="9">
        <v>0.33333333333333331</v>
      </c>
      <c r="E23" s="8">
        <f t="shared" si="3"/>
        <v>46040</v>
      </c>
      <c r="F23" s="9">
        <v>0.33333333333333331</v>
      </c>
      <c r="G23" s="10">
        <f t="shared" si="7"/>
        <v>1</v>
      </c>
      <c r="H23" s="247">
        <f t="shared" si="4"/>
        <v>200503.54</v>
      </c>
      <c r="I23" s="11">
        <v>201001.91</v>
      </c>
      <c r="J23" s="11">
        <f t="shared" ref="J23" si="12">I23-H23</f>
        <v>498.36999999999534</v>
      </c>
      <c r="K23" s="27">
        <f t="shared" ref="K23" si="13">J23/24</f>
        <v>20.765416666666471</v>
      </c>
      <c r="L23" s="105"/>
    </row>
    <row r="24" spans="1:14">
      <c r="A24" s="12">
        <f t="shared" si="5"/>
        <v>18</v>
      </c>
      <c r="B24" s="8">
        <f t="shared" si="5"/>
        <v>46040</v>
      </c>
      <c r="C24" s="8">
        <f t="shared" si="2"/>
        <v>46040</v>
      </c>
      <c r="D24" s="9">
        <v>0.33333333333333331</v>
      </c>
      <c r="E24" s="8">
        <f t="shared" si="3"/>
        <v>46041</v>
      </c>
      <c r="F24" s="9">
        <v>0.33333333333333331</v>
      </c>
      <c r="G24" s="10">
        <f t="shared" si="7"/>
        <v>1</v>
      </c>
      <c r="H24" s="247">
        <f t="shared" si="4"/>
        <v>201001.91</v>
      </c>
      <c r="I24" s="11">
        <v>201403.17</v>
      </c>
      <c r="J24" s="11">
        <f t="shared" ref="J24" si="14">I24-H24</f>
        <v>401.26000000000931</v>
      </c>
      <c r="K24" s="27">
        <f t="shared" ref="K24" si="15">J24/24</f>
        <v>16.719166666667054</v>
      </c>
      <c r="L24" s="105"/>
    </row>
    <row r="25" spans="1:14">
      <c r="A25" s="12">
        <f t="shared" ref="A25:B37" si="16">A24+1</f>
        <v>19</v>
      </c>
      <c r="B25" s="8">
        <f t="shared" si="16"/>
        <v>46041</v>
      </c>
      <c r="C25" s="8">
        <f t="shared" si="2"/>
        <v>46041</v>
      </c>
      <c r="D25" s="9">
        <v>0.33333333333333331</v>
      </c>
      <c r="E25" s="8">
        <f t="shared" si="3"/>
        <v>46042</v>
      </c>
      <c r="F25" s="9">
        <v>0.33333333333333331</v>
      </c>
      <c r="G25" s="10">
        <f t="shared" si="7"/>
        <v>1</v>
      </c>
      <c r="H25" s="247">
        <f t="shared" si="4"/>
        <v>201403.17</v>
      </c>
      <c r="I25" s="11">
        <v>202051.27</v>
      </c>
      <c r="J25" s="11">
        <f t="shared" si="0"/>
        <v>648.09999999997672</v>
      </c>
      <c r="K25" s="27">
        <f t="shared" ref="K25" si="17">J25/24</f>
        <v>27.004166666665697</v>
      </c>
      <c r="L25" s="28"/>
    </row>
    <row r="26" spans="1:14">
      <c r="A26" s="12">
        <f t="shared" si="16"/>
        <v>20</v>
      </c>
      <c r="B26" s="8">
        <f t="shared" si="16"/>
        <v>46042</v>
      </c>
      <c r="C26" s="8">
        <f t="shared" si="2"/>
        <v>46042</v>
      </c>
      <c r="D26" s="9">
        <v>0.33333333333333331</v>
      </c>
      <c r="E26" s="8">
        <f t="shared" si="3"/>
        <v>46043</v>
      </c>
      <c r="F26" s="9">
        <v>0.33333333333333331</v>
      </c>
      <c r="G26" s="10">
        <f t="shared" si="7"/>
        <v>1</v>
      </c>
      <c r="H26" s="247">
        <f t="shared" si="4"/>
        <v>202051.27</v>
      </c>
      <c r="I26" s="11">
        <v>202703.8</v>
      </c>
      <c r="J26" s="11">
        <f t="shared" si="0"/>
        <v>652.52999999999884</v>
      </c>
      <c r="K26" s="27">
        <f t="shared" ref="K26" si="18">J26/24</f>
        <v>27.188749999999953</v>
      </c>
      <c r="L26" s="105"/>
    </row>
    <row r="27" spans="1:14">
      <c r="A27" s="12">
        <f t="shared" si="16"/>
        <v>21</v>
      </c>
      <c r="B27" s="8">
        <f t="shared" si="16"/>
        <v>46043</v>
      </c>
      <c r="C27" s="8">
        <f t="shared" si="2"/>
        <v>46043</v>
      </c>
      <c r="D27" s="9">
        <v>0.33333333333333331</v>
      </c>
      <c r="E27" s="8">
        <f t="shared" si="3"/>
        <v>46044</v>
      </c>
      <c r="F27" s="9">
        <v>0.33333333333333331</v>
      </c>
      <c r="G27" s="10">
        <f t="shared" si="7"/>
        <v>1</v>
      </c>
      <c r="H27" s="247">
        <f t="shared" si="4"/>
        <v>202703.8</v>
      </c>
      <c r="I27" s="11">
        <v>203276.86</v>
      </c>
      <c r="J27" s="11">
        <f t="shared" si="0"/>
        <v>573.05999999999767</v>
      </c>
      <c r="K27" s="27">
        <f t="shared" si="1"/>
        <v>23.877499999999902</v>
      </c>
      <c r="L27" s="28"/>
    </row>
    <row r="28" spans="1:14">
      <c r="A28" s="12">
        <f t="shared" si="16"/>
        <v>22</v>
      </c>
      <c r="B28" s="8">
        <f t="shared" si="16"/>
        <v>46044</v>
      </c>
      <c r="C28" s="8">
        <f t="shared" si="2"/>
        <v>46044</v>
      </c>
      <c r="D28" s="9">
        <v>0.33333333333333331</v>
      </c>
      <c r="E28" s="8">
        <f t="shared" si="3"/>
        <v>46045</v>
      </c>
      <c r="F28" s="9">
        <v>0.33333333333333331</v>
      </c>
      <c r="G28" s="10">
        <f t="shared" si="7"/>
        <v>1</v>
      </c>
      <c r="H28" s="247">
        <f t="shared" si="4"/>
        <v>203276.86</v>
      </c>
      <c r="I28" s="11">
        <v>203921.41</v>
      </c>
      <c r="J28" s="11">
        <f t="shared" si="0"/>
        <v>644.55000000001746</v>
      </c>
      <c r="K28" s="27">
        <f t="shared" ref="K28" si="19">J28/24</f>
        <v>26.856250000000728</v>
      </c>
      <c r="L28" s="28"/>
    </row>
    <row r="29" spans="1:14">
      <c r="A29" s="12">
        <f t="shared" si="16"/>
        <v>23</v>
      </c>
      <c r="B29" s="8">
        <f t="shared" si="16"/>
        <v>46045</v>
      </c>
      <c r="C29" s="8">
        <f t="shared" si="2"/>
        <v>46045</v>
      </c>
      <c r="D29" s="9">
        <v>0.33333333333333331</v>
      </c>
      <c r="E29" s="8">
        <f t="shared" si="3"/>
        <v>46046</v>
      </c>
      <c r="F29" s="9">
        <v>0.33333333333333331</v>
      </c>
      <c r="G29" s="10">
        <f t="shared" si="7"/>
        <v>1</v>
      </c>
      <c r="H29" s="247">
        <f t="shared" si="4"/>
        <v>203921.41</v>
      </c>
      <c r="I29" s="11">
        <v>204536.35</v>
      </c>
      <c r="J29" s="11">
        <f t="shared" si="0"/>
        <v>614.94000000000233</v>
      </c>
      <c r="K29" s="27">
        <f t="shared" si="1"/>
        <v>25.622500000000098</v>
      </c>
      <c r="L29" s="28"/>
    </row>
    <row r="30" spans="1:14">
      <c r="A30" s="12">
        <f t="shared" si="16"/>
        <v>24</v>
      </c>
      <c r="B30" s="8">
        <f t="shared" si="16"/>
        <v>46046</v>
      </c>
      <c r="C30" s="8">
        <f t="shared" si="2"/>
        <v>46046</v>
      </c>
      <c r="D30" s="9">
        <v>0.33333333333333331</v>
      </c>
      <c r="E30" s="8">
        <f t="shared" si="3"/>
        <v>46047</v>
      </c>
      <c r="F30" s="9">
        <v>0.33333333333333331</v>
      </c>
      <c r="G30" s="10">
        <f t="shared" si="7"/>
        <v>1</v>
      </c>
      <c r="H30" s="247">
        <f t="shared" si="4"/>
        <v>204536.35</v>
      </c>
      <c r="I30" s="11">
        <v>205084.91</v>
      </c>
      <c r="J30" s="11">
        <f t="shared" si="0"/>
        <v>548.55999999999767</v>
      </c>
      <c r="K30" s="27">
        <f t="shared" si="1"/>
        <v>22.85666666666657</v>
      </c>
      <c r="L30" s="28"/>
    </row>
    <row r="31" spans="1:14">
      <c r="A31" s="12">
        <f t="shared" si="16"/>
        <v>25</v>
      </c>
      <c r="B31" s="8">
        <f t="shared" si="16"/>
        <v>46047</v>
      </c>
      <c r="C31" s="8">
        <f t="shared" si="2"/>
        <v>46047</v>
      </c>
      <c r="D31" s="9">
        <v>0.33333333333333331</v>
      </c>
      <c r="E31" s="8">
        <f t="shared" si="3"/>
        <v>46048</v>
      </c>
      <c r="F31" s="9">
        <v>0.33333333333333331</v>
      </c>
      <c r="G31" s="10">
        <f t="shared" si="7"/>
        <v>1</v>
      </c>
      <c r="H31" s="247">
        <f t="shared" si="4"/>
        <v>205084.91</v>
      </c>
      <c r="I31" s="11">
        <v>205590.28</v>
      </c>
      <c r="J31" s="11">
        <f t="shared" si="0"/>
        <v>505.36999999999534</v>
      </c>
      <c r="K31" s="27">
        <f t="shared" si="1"/>
        <v>21.057083333333139</v>
      </c>
      <c r="L31" s="105"/>
    </row>
    <row r="32" spans="1:14">
      <c r="A32" s="12">
        <f t="shared" si="16"/>
        <v>26</v>
      </c>
      <c r="B32" s="8">
        <f t="shared" si="16"/>
        <v>46048</v>
      </c>
      <c r="C32" s="8">
        <f t="shared" si="2"/>
        <v>46048</v>
      </c>
      <c r="D32" s="9">
        <v>0.33333333333333331</v>
      </c>
      <c r="E32" s="8">
        <f t="shared" si="3"/>
        <v>46049</v>
      </c>
      <c r="F32" s="9">
        <v>0.33333333333333331</v>
      </c>
      <c r="G32" s="10">
        <f t="shared" si="7"/>
        <v>1</v>
      </c>
      <c r="H32" s="247">
        <f t="shared" si="4"/>
        <v>205590.28</v>
      </c>
      <c r="I32" s="11">
        <v>206243.93</v>
      </c>
      <c r="J32" s="11">
        <f t="shared" si="0"/>
        <v>653.64999999999418</v>
      </c>
      <c r="K32" s="27">
        <f t="shared" si="1"/>
        <v>27.235416666666424</v>
      </c>
      <c r="L32" s="28"/>
    </row>
    <row r="33" spans="1:12">
      <c r="A33" s="12">
        <f t="shared" si="16"/>
        <v>27</v>
      </c>
      <c r="B33" s="8">
        <f t="shared" si="16"/>
        <v>46049</v>
      </c>
      <c r="C33" s="8">
        <f t="shared" si="2"/>
        <v>46049</v>
      </c>
      <c r="D33" s="9">
        <v>0.33333333333333331</v>
      </c>
      <c r="E33" s="8">
        <f t="shared" si="3"/>
        <v>46050</v>
      </c>
      <c r="F33" s="9">
        <v>0.33333333333333331</v>
      </c>
      <c r="G33" s="10">
        <f t="shared" si="7"/>
        <v>1</v>
      </c>
      <c r="H33" s="247">
        <f t="shared" si="4"/>
        <v>206243.93</v>
      </c>
      <c r="I33" s="11">
        <v>206860.52</v>
      </c>
      <c r="J33" s="11">
        <f t="shared" si="0"/>
        <v>616.58999999999651</v>
      </c>
      <c r="K33" s="27">
        <f t="shared" ref="K33" si="20">J33/24</f>
        <v>25.691249999999854</v>
      </c>
      <c r="L33" s="105"/>
    </row>
    <row r="34" spans="1:12">
      <c r="A34" s="12">
        <f t="shared" si="16"/>
        <v>28</v>
      </c>
      <c r="B34" s="8">
        <f t="shared" si="16"/>
        <v>46050</v>
      </c>
      <c r="C34" s="8">
        <f t="shared" si="2"/>
        <v>46050</v>
      </c>
      <c r="D34" s="9">
        <v>0.33333333333333331</v>
      </c>
      <c r="E34" s="8">
        <f t="shared" si="3"/>
        <v>46051</v>
      </c>
      <c r="F34" s="9">
        <v>0.33333333333333331</v>
      </c>
      <c r="G34" s="10">
        <f t="shared" si="7"/>
        <v>1</v>
      </c>
      <c r="H34" s="247">
        <f t="shared" si="4"/>
        <v>206860.52</v>
      </c>
      <c r="I34" s="11">
        <v>207418.04</v>
      </c>
      <c r="J34" s="11">
        <f t="shared" si="0"/>
        <v>557.52000000001863</v>
      </c>
      <c r="K34" s="27">
        <f t="shared" si="1"/>
        <v>23.230000000000775</v>
      </c>
      <c r="L34" s="28"/>
    </row>
    <row r="35" spans="1:12">
      <c r="A35" s="12">
        <f t="shared" si="16"/>
        <v>29</v>
      </c>
      <c r="B35" s="8">
        <f t="shared" si="16"/>
        <v>46051</v>
      </c>
      <c r="C35" s="8">
        <f t="shared" si="2"/>
        <v>46051</v>
      </c>
      <c r="D35" s="9">
        <v>0.33333333333333331</v>
      </c>
      <c r="E35" s="8">
        <f t="shared" si="3"/>
        <v>46052</v>
      </c>
      <c r="F35" s="9">
        <v>0.33333333333333331</v>
      </c>
      <c r="G35" s="10">
        <f t="shared" si="7"/>
        <v>1</v>
      </c>
      <c r="H35" s="247">
        <f t="shared" si="4"/>
        <v>207418.04</v>
      </c>
      <c r="I35" s="11">
        <v>208111.31</v>
      </c>
      <c r="J35" s="11">
        <f t="shared" si="0"/>
        <v>693.26999999998952</v>
      </c>
      <c r="K35" s="27">
        <f t="shared" si="1"/>
        <v>28.886249999999563</v>
      </c>
      <c r="L35" s="28"/>
    </row>
    <row r="36" spans="1:12">
      <c r="A36" s="12">
        <f t="shared" si="16"/>
        <v>30</v>
      </c>
      <c r="B36" s="8">
        <f t="shared" si="16"/>
        <v>46052</v>
      </c>
      <c r="C36" s="8">
        <f t="shared" si="2"/>
        <v>46052</v>
      </c>
      <c r="D36" s="9">
        <v>0.33333333333333331</v>
      </c>
      <c r="E36" s="8">
        <f t="shared" si="3"/>
        <v>46053</v>
      </c>
      <c r="F36" s="9">
        <v>0.33333333333333331</v>
      </c>
      <c r="G36" s="10">
        <f t="shared" si="7"/>
        <v>1</v>
      </c>
      <c r="H36" s="247">
        <f t="shared" si="4"/>
        <v>208111.31</v>
      </c>
      <c r="I36" s="11">
        <v>208793.48</v>
      </c>
      <c r="J36" s="11">
        <f t="shared" si="0"/>
        <v>682.17000000001281</v>
      </c>
      <c r="K36" s="27">
        <f t="shared" si="1"/>
        <v>28.423750000000535</v>
      </c>
      <c r="L36" s="28"/>
    </row>
    <row r="37" spans="1:12">
      <c r="A37" s="12">
        <f t="shared" si="16"/>
        <v>31</v>
      </c>
      <c r="B37" s="8">
        <f t="shared" si="16"/>
        <v>46053</v>
      </c>
      <c r="C37" s="8">
        <f t="shared" ref="C37" si="21">B37</f>
        <v>46053</v>
      </c>
      <c r="D37" s="9">
        <v>0.33333333333333331</v>
      </c>
      <c r="E37" s="8">
        <f t="shared" ref="E37" si="22">C37+1</f>
        <v>46054</v>
      </c>
      <c r="F37" s="9">
        <v>0.33333333333333331</v>
      </c>
      <c r="G37" s="10">
        <f t="shared" ref="G37" si="23">IFERROR(((E37-C37)+(F37-D37)),"")</f>
        <v>1</v>
      </c>
      <c r="H37" s="247">
        <f t="shared" si="4"/>
        <v>208793.48</v>
      </c>
      <c r="I37" s="11">
        <v>209025.64</v>
      </c>
      <c r="J37" s="11">
        <f t="shared" ref="J37" si="24">I37-H37</f>
        <v>232.16000000000349</v>
      </c>
      <c r="K37" s="27">
        <f t="shared" ref="K37" si="25">J37/24</f>
        <v>9.6733333333334794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16273.770000000019</v>
      </c>
      <c r="K39" s="32">
        <f>AVERAGE(K7:K37)</f>
        <v>21.873346774193575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0.78119095622119905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10" ySplit="6" topLeftCell="K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85546875" style="1" customWidth="1"/>
    <col min="9" max="9" width="14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190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52.02375000001242</v>
      </c>
      <c r="L4" s="2"/>
    </row>
    <row r="5" spans="1:12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0.33333333333333298</v>
      </c>
      <c r="E7" s="8">
        <f>C7+1</f>
        <v>46024</v>
      </c>
      <c r="F7" s="9">
        <v>0.33333333333333298</v>
      </c>
      <c r="G7" s="10">
        <f>IFERROR(((E7-C7)+(F7-D7)),"")</f>
        <v>1</v>
      </c>
      <c r="H7" s="11">
        <v>2212661.14</v>
      </c>
      <c r="I7" s="11">
        <v>2212997.14</v>
      </c>
      <c r="J7" s="11">
        <f>I7-H7</f>
        <v>336</v>
      </c>
      <c r="K7" s="27">
        <f>J7/24</f>
        <v>14</v>
      </c>
      <c r="L7" s="25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0.33333333333333298</v>
      </c>
      <c r="E8" s="8">
        <f>C8+1</f>
        <v>46025</v>
      </c>
      <c r="F8" s="9">
        <v>0.33333333333333298</v>
      </c>
      <c r="G8" s="10">
        <f>IFERROR(((E8-C8)+(F8-D8)),"")</f>
        <v>1</v>
      </c>
      <c r="H8" s="11">
        <f t="shared" ref="H8:H37" si="0">I7</f>
        <v>2212997.14</v>
      </c>
      <c r="I8" s="11">
        <v>2214241.2000000002</v>
      </c>
      <c r="J8" s="11">
        <f t="shared" ref="J8:J34" si="1">I8-H8</f>
        <v>1244.0600000000559</v>
      </c>
      <c r="K8" s="27">
        <f t="shared" ref="K8:K34" si="2">J8/24</f>
        <v>51.835833333335664</v>
      </c>
      <c r="L8" s="105"/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0.33333333333333298</v>
      </c>
      <c r="E9" s="8">
        <f t="shared" ref="E9:E34" si="5">C9+1</f>
        <v>46026</v>
      </c>
      <c r="F9" s="9">
        <v>0.33333333333333298</v>
      </c>
      <c r="G9" s="10">
        <f t="shared" ref="G9:G34" si="6">IFERROR(((E9-C9)+(F9-D9)),"")</f>
        <v>1</v>
      </c>
      <c r="H9" s="11">
        <f t="shared" si="0"/>
        <v>2214241.2000000002</v>
      </c>
      <c r="I9" s="11">
        <v>2215047.5699999998</v>
      </c>
      <c r="J9" s="11">
        <f t="shared" si="1"/>
        <v>806.3699999996461</v>
      </c>
      <c r="K9" s="27">
        <f t="shared" si="2"/>
        <v>33.598749999985252</v>
      </c>
      <c r="L9" s="28"/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0.33333333333333298</v>
      </c>
      <c r="E10" s="8">
        <f t="shared" si="5"/>
        <v>46027</v>
      </c>
      <c r="F10" s="9">
        <v>0.33333333333333298</v>
      </c>
      <c r="G10" s="10">
        <f t="shared" si="6"/>
        <v>1</v>
      </c>
      <c r="H10" s="11">
        <f t="shared" si="0"/>
        <v>2215047.5699999998</v>
      </c>
      <c r="I10" s="11">
        <v>2215650.4700000002</v>
      </c>
      <c r="J10" s="11">
        <f t="shared" si="1"/>
        <v>602.90000000037253</v>
      </c>
      <c r="K10" s="27">
        <f t="shared" si="2"/>
        <v>25.120833333348855</v>
      </c>
      <c r="L10" s="28"/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0.33333333333333298</v>
      </c>
      <c r="E11" s="8">
        <f t="shared" si="5"/>
        <v>46028</v>
      </c>
      <c r="F11" s="9">
        <v>0.33333333333333298</v>
      </c>
      <c r="G11" s="10">
        <f t="shared" si="6"/>
        <v>1</v>
      </c>
      <c r="H11" s="11">
        <f t="shared" si="0"/>
        <v>2215650.4700000002</v>
      </c>
      <c r="I11" s="11">
        <v>2216704.9700000002</v>
      </c>
      <c r="J11" s="11">
        <f t="shared" si="1"/>
        <v>1054.5</v>
      </c>
      <c r="K11" s="27">
        <f t="shared" si="2"/>
        <v>43.9375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0.33333333333333298</v>
      </c>
      <c r="E12" s="8">
        <f t="shared" si="5"/>
        <v>46029</v>
      </c>
      <c r="F12" s="9">
        <v>0.33333333333333298</v>
      </c>
      <c r="G12" s="10">
        <f t="shared" si="6"/>
        <v>1</v>
      </c>
      <c r="H12" s="11">
        <f t="shared" si="0"/>
        <v>2216704.9700000002</v>
      </c>
      <c r="I12" s="11">
        <v>2217709.5299999998</v>
      </c>
      <c r="J12" s="11">
        <f t="shared" si="1"/>
        <v>1004.5599999995902</v>
      </c>
      <c r="K12" s="27">
        <f t="shared" si="2"/>
        <v>41.856666666649595</v>
      </c>
      <c r="L12" s="105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0.33333333333333298</v>
      </c>
      <c r="E13" s="8">
        <f t="shared" si="5"/>
        <v>46030</v>
      </c>
      <c r="F13" s="9">
        <v>0.33333333333333298</v>
      </c>
      <c r="G13" s="10">
        <f t="shared" si="6"/>
        <v>1</v>
      </c>
      <c r="H13" s="11">
        <f t="shared" si="0"/>
        <v>2217709.5299999998</v>
      </c>
      <c r="I13" s="11">
        <v>2218747.9</v>
      </c>
      <c r="J13" s="11">
        <f t="shared" si="1"/>
        <v>1038.3700000001118</v>
      </c>
      <c r="K13" s="27">
        <f t="shared" si="2"/>
        <v>43.265416666671321</v>
      </c>
      <c r="L13" s="105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0.33333333333333298</v>
      </c>
      <c r="E14" s="8">
        <f t="shared" si="5"/>
        <v>46031</v>
      </c>
      <c r="F14" s="9">
        <v>0.33333333333333298</v>
      </c>
      <c r="G14" s="10">
        <f t="shared" si="6"/>
        <v>1</v>
      </c>
      <c r="H14" s="11">
        <f t="shared" si="0"/>
        <v>2218747.9</v>
      </c>
      <c r="I14" s="11">
        <v>2219754.62</v>
      </c>
      <c r="J14" s="11">
        <f t="shared" si="1"/>
        <v>1006.7200000002049</v>
      </c>
      <c r="K14" s="27">
        <f t="shared" si="2"/>
        <v>41.946666666675206</v>
      </c>
      <c r="L14" s="105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0.33333333333333298</v>
      </c>
      <c r="E15" s="8">
        <f t="shared" si="5"/>
        <v>46032</v>
      </c>
      <c r="F15" s="9">
        <v>0.33333333333333298</v>
      </c>
      <c r="G15" s="10">
        <f t="shared" si="6"/>
        <v>1</v>
      </c>
      <c r="H15" s="11">
        <f t="shared" si="0"/>
        <v>2219754.62</v>
      </c>
      <c r="I15" s="11">
        <v>2220973.96</v>
      </c>
      <c r="J15" s="11">
        <f t="shared" si="1"/>
        <v>1219.339999999851</v>
      </c>
      <c r="K15" s="27">
        <f t="shared" si="2"/>
        <v>50.805833333327122</v>
      </c>
      <c r="L15" s="105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0.33333333333333298</v>
      </c>
      <c r="E16" s="8">
        <f t="shared" si="5"/>
        <v>46033</v>
      </c>
      <c r="F16" s="9">
        <v>0.33333333333333298</v>
      </c>
      <c r="G16" s="10">
        <f t="shared" si="6"/>
        <v>1</v>
      </c>
      <c r="H16" s="11">
        <f t="shared" si="0"/>
        <v>2220973.96</v>
      </c>
      <c r="I16" s="247">
        <v>2221818.63</v>
      </c>
      <c r="J16" s="11">
        <f t="shared" ref="J16" si="7">I16-H16</f>
        <v>844.66999999992549</v>
      </c>
      <c r="K16" s="27">
        <f t="shared" ref="K16" si="8">J16/24</f>
        <v>35.194583333330229</v>
      </c>
      <c r="L16" s="105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0.33333333333333298</v>
      </c>
      <c r="E17" s="8">
        <f t="shared" si="5"/>
        <v>46034</v>
      </c>
      <c r="F17" s="9">
        <v>0.33333333333333298</v>
      </c>
      <c r="G17" s="10">
        <f t="shared" si="6"/>
        <v>1</v>
      </c>
      <c r="H17" s="11">
        <f t="shared" si="0"/>
        <v>2221818.63</v>
      </c>
      <c r="I17" s="247">
        <v>2222352.41</v>
      </c>
      <c r="J17" s="11">
        <f t="shared" si="1"/>
        <v>533.78000000026077</v>
      </c>
      <c r="K17" s="27">
        <f t="shared" si="2"/>
        <v>22.240833333344199</v>
      </c>
      <c r="L17" s="105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0.33333333333333298</v>
      </c>
      <c r="E18" s="8">
        <f t="shared" si="5"/>
        <v>46035</v>
      </c>
      <c r="F18" s="9">
        <v>0.33333333333333298</v>
      </c>
      <c r="G18" s="10">
        <f t="shared" si="6"/>
        <v>1</v>
      </c>
      <c r="H18" s="11">
        <f t="shared" si="0"/>
        <v>2222352.41</v>
      </c>
      <c r="I18" s="11">
        <v>2223450.73</v>
      </c>
      <c r="J18" s="11">
        <f t="shared" si="1"/>
        <v>1098.3199999998324</v>
      </c>
      <c r="K18" s="27">
        <f t="shared" si="2"/>
        <v>45.763333333326351</v>
      </c>
      <c r="L18" s="105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0.33333333333333298</v>
      </c>
      <c r="E19" s="8">
        <f t="shared" si="5"/>
        <v>46036</v>
      </c>
      <c r="F19" s="9">
        <v>0.33333333333333298</v>
      </c>
      <c r="G19" s="10">
        <f t="shared" si="6"/>
        <v>1</v>
      </c>
      <c r="H19" s="11">
        <f t="shared" si="0"/>
        <v>2223450.73</v>
      </c>
      <c r="I19" s="11">
        <v>2224502.94</v>
      </c>
      <c r="J19" s="11">
        <f t="shared" si="1"/>
        <v>1052.2099999999627</v>
      </c>
      <c r="K19" s="27">
        <f t="shared" si="2"/>
        <v>43.842083333331779</v>
      </c>
      <c r="L19" s="105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0.33333333333333298</v>
      </c>
      <c r="E20" s="8">
        <f t="shared" si="5"/>
        <v>46037</v>
      </c>
      <c r="F20" s="9">
        <v>0.33333333333333298</v>
      </c>
      <c r="G20" s="10">
        <f t="shared" si="6"/>
        <v>1</v>
      </c>
      <c r="H20" s="11">
        <f t="shared" si="0"/>
        <v>2224502.94</v>
      </c>
      <c r="I20" s="11">
        <v>2225532.62</v>
      </c>
      <c r="J20" s="11">
        <f t="shared" si="1"/>
        <v>1029.6800000001676</v>
      </c>
      <c r="K20" s="27">
        <f t="shared" si="2"/>
        <v>42.903333333340321</v>
      </c>
      <c r="L20" s="105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0.33333333333333298</v>
      </c>
      <c r="E21" s="8">
        <f t="shared" si="5"/>
        <v>46038</v>
      </c>
      <c r="F21" s="9">
        <v>0.33333333333333298</v>
      </c>
      <c r="G21" s="10">
        <f t="shared" si="6"/>
        <v>1</v>
      </c>
      <c r="H21" s="11">
        <f t="shared" si="0"/>
        <v>2225532.62</v>
      </c>
      <c r="I21" s="11">
        <v>2226513.66</v>
      </c>
      <c r="J21" s="11">
        <f t="shared" si="1"/>
        <v>981.04000000003725</v>
      </c>
      <c r="K21" s="27">
        <f t="shared" si="2"/>
        <v>40.876666666668221</v>
      </c>
      <c r="L21" s="105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0.33333333333333298</v>
      </c>
      <c r="E22" s="8">
        <f t="shared" si="5"/>
        <v>46039</v>
      </c>
      <c r="F22" s="9">
        <v>0.33333333333333298</v>
      </c>
      <c r="G22" s="10">
        <f t="shared" si="6"/>
        <v>1</v>
      </c>
      <c r="H22" s="11">
        <f t="shared" si="0"/>
        <v>2226513.66</v>
      </c>
      <c r="I22" s="247">
        <v>2226659.21</v>
      </c>
      <c r="J22" s="11">
        <f t="shared" si="1"/>
        <v>145.54999999981374</v>
      </c>
      <c r="K22" s="27">
        <f t="shared" si="2"/>
        <v>6.0645833333255723</v>
      </c>
      <c r="L22" s="105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0.33333333333333298</v>
      </c>
      <c r="E23" s="8">
        <f t="shared" si="5"/>
        <v>46040</v>
      </c>
      <c r="F23" s="9">
        <v>0.33333333333333298</v>
      </c>
      <c r="G23" s="10">
        <f t="shared" si="6"/>
        <v>1</v>
      </c>
      <c r="H23" s="11">
        <f t="shared" si="0"/>
        <v>2226659.21</v>
      </c>
      <c r="I23" s="247">
        <v>2227637.11</v>
      </c>
      <c r="J23" s="11">
        <f t="shared" si="1"/>
        <v>977.89999999990687</v>
      </c>
      <c r="K23" s="27">
        <f t="shared" si="2"/>
        <v>40.74583333332945</v>
      </c>
      <c r="L23" s="105"/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0.33333333333333298</v>
      </c>
      <c r="E24" s="8">
        <f t="shared" si="5"/>
        <v>46041</v>
      </c>
      <c r="F24" s="9">
        <v>0.33333333333333298</v>
      </c>
      <c r="G24" s="10">
        <f t="shared" si="6"/>
        <v>1</v>
      </c>
      <c r="H24" s="11">
        <f t="shared" si="0"/>
        <v>2227637.11</v>
      </c>
      <c r="I24" s="11">
        <v>2228324.06</v>
      </c>
      <c r="J24" s="11">
        <f t="shared" si="1"/>
        <v>686.95000000018626</v>
      </c>
      <c r="K24" s="27">
        <f t="shared" si="2"/>
        <v>28.622916666674428</v>
      </c>
      <c r="L24" s="28"/>
    </row>
    <row r="25" spans="1:14">
      <c r="A25" s="12">
        <f t="shared" ref="A25:B34" si="9">A24+1</f>
        <v>19</v>
      </c>
      <c r="B25" s="8">
        <f>B24+1</f>
        <v>46041</v>
      </c>
      <c r="C25" s="8">
        <f t="shared" si="4"/>
        <v>46041</v>
      </c>
      <c r="D25" s="9">
        <v>0.33333333333333298</v>
      </c>
      <c r="E25" s="8">
        <f t="shared" si="5"/>
        <v>46042</v>
      </c>
      <c r="F25" s="9">
        <v>0.33333333333333298</v>
      </c>
      <c r="G25" s="10">
        <f t="shared" si="6"/>
        <v>1</v>
      </c>
      <c r="H25" s="11">
        <f t="shared" si="0"/>
        <v>2228324.06</v>
      </c>
      <c r="I25" s="247">
        <v>2229299.64</v>
      </c>
      <c r="J25" s="11">
        <f t="shared" si="1"/>
        <v>975.58000000007451</v>
      </c>
      <c r="K25" s="27">
        <f t="shared" si="2"/>
        <v>40.649166666669771</v>
      </c>
      <c r="L25" s="105"/>
    </row>
    <row r="26" spans="1:14">
      <c r="A26" s="12">
        <f t="shared" si="9"/>
        <v>20</v>
      </c>
      <c r="B26" s="8">
        <f>B25+1</f>
        <v>46042</v>
      </c>
      <c r="C26" s="8">
        <f t="shared" si="4"/>
        <v>46042</v>
      </c>
      <c r="D26" s="9">
        <v>0.33333333333333298</v>
      </c>
      <c r="E26" s="8">
        <f t="shared" si="5"/>
        <v>46043</v>
      </c>
      <c r="F26" s="9">
        <v>0.33333333333333298</v>
      </c>
      <c r="G26" s="10">
        <f t="shared" si="6"/>
        <v>1</v>
      </c>
      <c r="H26" s="11">
        <f t="shared" si="0"/>
        <v>2229299.64</v>
      </c>
      <c r="I26" s="247">
        <v>2230434.71</v>
      </c>
      <c r="J26" s="11">
        <f t="shared" si="1"/>
        <v>1135.0699999998324</v>
      </c>
      <c r="K26" s="27">
        <f t="shared" si="2"/>
        <v>47.294583333326351</v>
      </c>
      <c r="L26" s="28"/>
    </row>
    <row r="27" spans="1:14">
      <c r="A27" s="12">
        <f t="shared" si="9"/>
        <v>21</v>
      </c>
      <c r="B27" s="8">
        <f>B26+1</f>
        <v>46043</v>
      </c>
      <c r="C27" s="8">
        <f t="shared" si="4"/>
        <v>46043</v>
      </c>
      <c r="D27" s="9">
        <v>0.33333333333333298</v>
      </c>
      <c r="E27" s="8">
        <f t="shared" si="5"/>
        <v>46044</v>
      </c>
      <c r="F27" s="9">
        <v>0.33333333333333298</v>
      </c>
      <c r="G27" s="10">
        <f t="shared" si="6"/>
        <v>1</v>
      </c>
      <c r="H27" s="11">
        <f t="shared" si="0"/>
        <v>2230434.71</v>
      </c>
      <c r="I27" s="247">
        <v>2231575.85</v>
      </c>
      <c r="J27" s="11">
        <f t="shared" si="1"/>
        <v>1141.1400000001304</v>
      </c>
      <c r="K27" s="27">
        <f t="shared" si="2"/>
        <v>47.547500000005435</v>
      </c>
      <c r="L27" s="28"/>
    </row>
    <row r="28" spans="1:14">
      <c r="A28" s="12">
        <f t="shared" si="9"/>
        <v>22</v>
      </c>
      <c r="B28" s="8">
        <f t="shared" si="9"/>
        <v>46044</v>
      </c>
      <c r="C28" s="8">
        <f t="shared" si="4"/>
        <v>46044</v>
      </c>
      <c r="D28" s="9">
        <v>0.33333333333333298</v>
      </c>
      <c r="E28" s="8">
        <f t="shared" si="5"/>
        <v>46045</v>
      </c>
      <c r="F28" s="9">
        <v>0.33333333333333298</v>
      </c>
      <c r="G28" s="10">
        <f t="shared" si="6"/>
        <v>1</v>
      </c>
      <c r="H28" s="11">
        <f t="shared" si="0"/>
        <v>2231575.85</v>
      </c>
      <c r="I28" s="11">
        <v>2232649.21</v>
      </c>
      <c r="J28" s="11">
        <f t="shared" si="1"/>
        <v>1073.3599999998696</v>
      </c>
      <c r="K28" s="27">
        <f t="shared" si="2"/>
        <v>44.723333333327901</v>
      </c>
      <c r="L28" s="28"/>
    </row>
    <row r="29" spans="1:14">
      <c r="A29" s="12">
        <f t="shared" si="9"/>
        <v>23</v>
      </c>
      <c r="B29" s="8">
        <f t="shared" si="9"/>
        <v>46045</v>
      </c>
      <c r="C29" s="8">
        <f t="shared" si="4"/>
        <v>46045</v>
      </c>
      <c r="D29" s="9">
        <v>0.33333333333333298</v>
      </c>
      <c r="E29" s="8">
        <f t="shared" si="5"/>
        <v>46046</v>
      </c>
      <c r="F29" s="9">
        <v>0.33333333333333298</v>
      </c>
      <c r="G29" s="10">
        <f t="shared" si="6"/>
        <v>1</v>
      </c>
      <c r="H29" s="11">
        <f t="shared" si="0"/>
        <v>2232649.21</v>
      </c>
      <c r="I29" s="11">
        <v>2233841.04</v>
      </c>
      <c r="J29" s="11">
        <f t="shared" si="1"/>
        <v>1191.8300000000745</v>
      </c>
      <c r="K29" s="27">
        <f t="shared" si="2"/>
        <v>49.659583333336435</v>
      </c>
      <c r="L29" s="28"/>
    </row>
    <row r="30" spans="1:14">
      <c r="A30" s="12">
        <f t="shared" si="9"/>
        <v>24</v>
      </c>
      <c r="B30" s="8">
        <f t="shared" si="9"/>
        <v>46046</v>
      </c>
      <c r="C30" s="8">
        <f t="shared" si="4"/>
        <v>46046</v>
      </c>
      <c r="D30" s="9">
        <v>0.33333333333333298</v>
      </c>
      <c r="E30" s="8">
        <f t="shared" si="5"/>
        <v>46047</v>
      </c>
      <c r="F30" s="9">
        <v>0.33333333333333298</v>
      </c>
      <c r="G30" s="10">
        <f t="shared" si="6"/>
        <v>1</v>
      </c>
      <c r="H30" s="11">
        <f t="shared" si="0"/>
        <v>2233841.04</v>
      </c>
      <c r="I30" s="11">
        <v>2234689.1800000002</v>
      </c>
      <c r="J30" s="11">
        <f t="shared" si="1"/>
        <v>848.14000000013039</v>
      </c>
      <c r="K30" s="27">
        <f t="shared" si="2"/>
        <v>35.339166666672099</v>
      </c>
      <c r="L30" s="105"/>
    </row>
    <row r="31" spans="1:14">
      <c r="A31" s="12">
        <f t="shared" si="9"/>
        <v>25</v>
      </c>
      <c r="B31" s="8">
        <f t="shared" si="9"/>
        <v>46047</v>
      </c>
      <c r="C31" s="8">
        <f t="shared" si="4"/>
        <v>46047</v>
      </c>
      <c r="D31" s="9">
        <v>0.33333333333333298</v>
      </c>
      <c r="E31" s="8">
        <f t="shared" si="5"/>
        <v>46048</v>
      </c>
      <c r="F31" s="9">
        <v>0.33333333333333298</v>
      </c>
      <c r="G31" s="10">
        <f t="shared" si="6"/>
        <v>1</v>
      </c>
      <c r="H31" s="11">
        <f t="shared" si="0"/>
        <v>2234689.1800000002</v>
      </c>
      <c r="I31" s="11">
        <v>2235207.6</v>
      </c>
      <c r="J31" s="11">
        <f t="shared" si="1"/>
        <v>518.41999999992549</v>
      </c>
      <c r="K31" s="27">
        <f t="shared" si="2"/>
        <v>21.600833333330229</v>
      </c>
      <c r="L31" s="28"/>
    </row>
    <row r="32" spans="1:14">
      <c r="A32" s="12">
        <f t="shared" si="9"/>
        <v>26</v>
      </c>
      <c r="B32" s="8">
        <f t="shared" si="9"/>
        <v>46048</v>
      </c>
      <c r="C32" s="8">
        <f t="shared" si="4"/>
        <v>46048</v>
      </c>
      <c r="D32" s="9">
        <v>0.33333333333333298</v>
      </c>
      <c r="E32" s="8">
        <f t="shared" si="5"/>
        <v>46049</v>
      </c>
      <c r="F32" s="9">
        <v>0.33333333333333298</v>
      </c>
      <c r="G32" s="10">
        <f t="shared" si="6"/>
        <v>1</v>
      </c>
      <c r="H32" s="11">
        <f t="shared" si="0"/>
        <v>2235207.6</v>
      </c>
      <c r="I32" s="11">
        <v>2236393.39</v>
      </c>
      <c r="J32" s="11">
        <f t="shared" si="1"/>
        <v>1185.7900000000373</v>
      </c>
      <c r="K32" s="27">
        <f t="shared" si="2"/>
        <v>49.407916666668221</v>
      </c>
      <c r="L32" s="105"/>
    </row>
    <row r="33" spans="1:12">
      <c r="A33" s="12">
        <f t="shared" si="9"/>
        <v>27</v>
      </c>
      <c r="B33" s="8">
        <f t="shared" si="9"/>
        <v>46049</v>
      </c>
      <c r="C33" s="8">
        <f t="shared" si="4"/>
        <v>46049</v>
      </c>
      <c r="D33" s="9">
        <v>0.33333333333333298</v>
      </c>
      <c r="E33" s="8">
        <f t="shared" si="5"/>
        <v>46050</v>
      </c>
      <c r="F33" s="9">
        <v>0.33333333333333298</v>
      </c>
      <c r="G33" s="10">
        <f t="shared" si="6"/>
        <v>1</v>
      </c>
      <c r="H33" s="11">
        <f t="shared" si="0"/>
        <v>2236393.39</v>
      </c>
      <c r="I33" s="11">
        <v>2237434.5299999998</v>
      </c>
      <c r="J33" s="11">
        <f t="shared" si="1"/>
        <v>1041.1399999996647</v>
      </c>
      <c r="K33" s="27">
        <f t="shared" si="2"/>
        <v>43.380833333319366</v>
      </c>
      <c r="L33" s="105"/>
    </row>
    <row r="34" spans="1:12">
      <c r="A34" s="12">
        <f t="shared" si="9"/>
        <v>28</v>
      </c>
      <c r="B34" s="8">
        <f t="shared" si="9"/>
        <v>46050</v>
      </c>
      <c r="C34" s="8">
        <f t="shared" si="4"/>
        <v>46050</v>
      </c>
      <c r="D34" s="9">
        <v>0.33333333333333298</v>
      </c>
      <c r="E34" s="8">
        <f t="shared" si="5"/>
        <v>46051</v>
      </c>
      <c r="F34" s="9">
        <v>0.33333333333333298</v>
      </c>
      <c r="G34" s="10">
        <f t="shared" si="6"/>
        <v>1</v>
      </c>
      <c r="H34" s="11">
        <f t="shared" si="0"/>
        <v>2237434.5299999998</v>
      </c>
      <c r="I34" s="11">
        <v>2238683.1</v>
      </c>
      <c r="J34" s="11">
        <f t="shared" si="1"/>
        <v>1248.570000000298</v>
      </c>
      <c r="K34" s="27">
        <f t="shared" si="2"/>
        <v>52.02375000001242</v>
      </c>
      <c r="L34" s="105"/>
    </row>
    <row r="35" spans="1:12">
      <c r="A35" s="12">
        <f t="shared" ref="A35:B35" si="10">A34+1</f>
        <v>29</v>
      </c>
      <c r="B35" s="8">
        <f t="shared" si="10"/>
        <v>46051</v>
      </c>
      <c r="C35" s="8">
        <f t="shared" ref="C35:C36" si="11">B35</f>
        <v>46051</v>
      </c>
      <c r="D35" s="9">
        <v>0.33333333333333298</v>
      </c>
      <c r="E35" s="8">
        <f t="shared" ref="E35:E36" si="12">C35+1</f>
        <v>46052</v>
      </c>
      <c r="F35" s="9">
        <v>0.33333333333333298</v>
      </c>
      <c r="G35" s="10">
        <f t="shared" ref="G35:G36" si="13">IFERROR(((E35-C35)+(F35-D35)),"")</f>
        <v>1</v>
      </c>
      <c r="H35" s="11">
        <f t="shared" si="0"/>
        <v>2238683.1</v>
      </c>
      <c r="I35" s="11">
        <v>2239879.52</v>
      </c>
      <c r="J35" s="11">
        <f t="shared" ref="J35:J36" si="14">I35-H35</f>
        <v>1196.4199999999255</v>
      </c>
      <c r="K35" s="27">
        <f t="shared" ref="K35:K36" si="15">J35/24</f>
        <v>49.850833333330229</v>
      </c>
      <c r="L35" s="105"/>
    </row>
    <row r="36" spans="1:12">
      <c r="A36" s="12">
        <f t="shared" ref="A36:B37" si="16">A35+1</f>
        <v>30</v>
      </c>
      <c r="B36" s="8">
        <f t="shared" si="16"/>
        <v>46052</v>
      </c>
      <c r="C36" s="8">
        <f t="shared" si="11"/>
        <v>46052</v>
      </c>
      <c r="D36" s="9">
        <v>0.33333333333333298</v>
      </c>
      <c r="E36" s="8">
        <f t="shared" si="12"/>
        <v>46053</v>
      </c>
      <c r="F36" s="9">
        <v>0.33333333333333298</v>
      </c>
      <c r="G36" s="10">
        <f t="shared" si="13"/>
        <v>1</v>
      </c>
      <c r="H36" s="11">
        <f t="shared" si="0"/>
        <v>2239879.52</v>
      </c>
      <c r="I36" s="11">
        <v>2241012.52</v>
      </c>
      <c r="J36" s="11">
        <f t="shared" si="14"/>
        <v>1133</v>
      </c>
      <c r="K36" s="27">
        <f t="shared" si="15"/>
        <v>47.208333333333336</v>
      </c>
      <c r="L36" s="105"/>
    </row>
    <row r="37" spans="1:12">
      <c r="A37" s="12">
        <f t="shared" si="16"/>
        <v>31</v>
      </c>
      <c r="B37" s="8">
        <f t="shared" si="16"/>
        <v>46053</v>
      </c>
      <c r="C37" s="8">
        <f t="shared" ref="C37" si="17">B37</f>
        <v>46053</v>
      </c>
      <c r="D37" s="9">
        <v>0.33333333333333298</v>
      </c>
      <c r="E37" s="8">
        <f t="shared" ref="E37" si="18">C37+1</f>
        <v>46054</v>
      </c>
      <c r="F37" s="9">
        <v>0.33333333333333298</v>
      </c>
      <c r="G37" s="10">
        <f t="shared" ref="G37" si="19">IFERROR(((E37-C37)+(F37-D37)),"")</f>
        <v>1</v>
      </c>
      <c r="H37" s="11">
        <f t="shared" si="0"/>
        <v>2241012.52</v>
      </c>
      <c r="I37" s="11">
        <v>2241786.54</v>
      </c>
      <c r="J37" s="11">
        <f t="shared" ref="J37" si="20">I37-H37</f>
        <v>774.02000000001863</v>
      </c>
      <c r="K37" s="27">
        <f t="shared" ref="K37" si="21">J37/24</f>
        <v>32.250833333334107</v>
      </c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29125.399999999907</v>
      </c>
      <c r="K39" s="32">
        <f>AVERAGE(K7:K38)</f>
        <v>39.147043010752569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1.2628078390565345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6" ySplit="6" topLeftCell="G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42578125" style="1" customWidth="1"/>
    <col min="9" max="9" width="11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191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MAX(K7:K38)</f>
        <v>42.360416666667639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0.375</v>
      </c>
      <c r="E7" s="8">
        <f>C7+1</f>
        <v>46024</v>
      </c>
      <c r="F7" s="9">
        <v>0.375</v>
      </c>
      <c r="G7" s="10">
        <f>IFERROR(((E7-C7)+(F7-D7)),"")</f>
        <v>1</v>
      </c>
      <c r="H7" s="11">
        <v>686384.45</v>
      </c>
      <c r="I7" s="11">
        <v>686812.49</v>
      </c>
      <c r="J7" s="11">
        <f t="shared" ref="J7" si="0">I7-H7</f>
        <v>428.04000000003725</v>
      </c>
      <c r="K7" s="27">
        <f t="shared" ref="K7" si="1">J7/24</f>
        <v>17.835000000001553</v>
      </c>
      <c r="L7" s="25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0.375</v>
      </c>
      <c r="E8" s="8">
        <f>C8+1</f>
        <v>46025</v>
      </c>
      <c r="F8" s="9">
        <v>0.375</v>
      </c>
      <c r="G8" s="10">
        <f>IFERROR(((E8-C8)+(F8-D8)),"")</f>
        <v>1</v>
      </c>
      <c r="H8" s="11">
        <f t="shared" ref="H8:H37" si="2">I7</f>
        <v>686812.49</v>
      </c>
      <c r="I8" s="11">
        <v>687741.4</v>
      </c>
      <c r="J8" s="11">
        <f t="shared" ref="J8:J34" si="3">I8-H8</f>
        <v>928.9100000000326</v>
      </c>
      <c r="K8" s="27">
        <f t="shared" ref="K8:K34" si="4">J8/24</f>
        <v>38.704583333334689</v>
      </c>
      <c r="L8" s="105"/>
    </row>
    <row r="9" spans="1:12">
      <c r="A9" s="12">
        <f t="shared" ref="A9:B24" si="5">A8+1</f>
        <v>3</v>
      </c>
      <c r="B9" s="8">
        <f t="shared" si="5"/>
        <v>46025</v>
      </c>
      <c r="C9" s="8">
        <f t="shared" ref="C9:C34" si="6">B9</f>
        <v>46025</v>
      </c>
      <c r="D9" s="9">
        <v>0.375</v>
      </c>
      <c r="E9" s="8">
        <f t="shared" ref="E9:E34" si="7">C9+1</f>
        <v>46026</v>
      </c>
      <c r="F9" s="9">
        <v>0.375</v>
      </c>
      <c r="G9" s="10">
        <f t="shared" ref="G9:G34" si="8">IFERROR(((E9-C9)+(F9-D9)),"")</f>
        <v>1</v>
      </c>
      <c r="H9" s="11">
        <f t="shared" si="2"/>
        <v>687741.4</v>
      </c>
      <c r="I9" s="11">
        <v>688542.08</v>
      </c>
      <c r="J9" s="11">
        <f t="shared" si="3"/>
        <v>800.67999999993481</v>
      </c>
      <c r="K9" s="27">
        <f t="shared" si="4"/>
        <v>33.36166666666395</v>
      </c>
      <c r="L9" s="28"/>
    </row>
    <row r="10" spans="1:12">
      <c r="A10" s="12">
        <f t="shared" si="5"/>
        <v>4</v>
      </c>
      <c r="B10" s="8">
        <f t="shared" si="5"/>
        <v>46026</v>
      </c>
      <c r="C10" s="8">
        <f t="shared" si="6"/>
        <v>46026</v>
      </c>
      <c r="D10" s="9">
        <v>0.375</v>
      </c>
      <c r="E10" s="8">
        <f t="shared" si="7"/>
        <v>46027</v>
      </c>
      <c r="F10" s="9">
        <v>0.375</v>
      </c>
      <c r="G10" s="10">
        <f t="shared" si="8"/>
        <v>1</v>
      </c>
      <c r="H10" s="11">
        <f t="shared" si="2"/>
        <v>688542.08</v>
      </c>
      <c r="I10" s="11">
        <v>689241.91</v>
      </c>
      <c r="J10" s="11">
        <f t="shared" si="3"/>
        <v>699.83000000007451</v>
      </c>
      <c r="K10" s="27">
        <f t="shared" si="4"/>
        <v>29.159583333336439</v>
      </c>
      <c r="L10" s="28"/>
    </row>
    <row r="11" spans="1:12">
      <c r="A11" s="12">
        <f t="shared" si="5"/>
        <v>5</v>
      </c>
      <c r="B11" s="8">
        <f t="shared" si="5"/>
        <v>46027</v>
      </c>
      <c r="C11" s="8">
        <f t="shared" si="6"/>
        <v>46027</v>
      </c>
      <c r="D11" s="9">
        <v>0.375</v>
      </c>
      <c r="E11" s="8">
        <f t="shared" si="7"/>
        <v>46028</v>
      </c>
      <c r="F11" s="9">
        <v>0.375</v>
      </c>
      <c r="G11" s="10">
        <f t="shared" si="8"/>
        <v>1</v>
      </c>
      <c r="H11" s="11">
        <f t="shared" si="2"/>
        <v>689241.91</v>
      </c>
      <c r="I11" s="11">
        <v>690203.46</v>
      </c>
      <c r="J11" s="11">
        <f t="shared" si="3"/>
        <v>961.54999999993015</v>
      </c>
      <c r="K11" s="27">
        <f t="shared" si="4"/>
        <v>40.064583333330425</v>
      </c>
      <c r="L11" s="28"/>
    </row>
    <row r="12" spans="1:12">
      <c r="A12" s="12">
        <f t="shared" si="5"/>
        <v>6</v>
      </c>
      <c r="B12" s="8">
        <f t="shared" si="5"/>
        <v>46028</v>
      </c>
      <c r="C12" s="8">
        <f t="shared" si="6"/>
        <v>46028</v>
      </c>
      <c r="D12" s="9">
        <v>0.375</v>
      </c>
      <c r="E12" s="8">
        <f t="shared" si="7"/>
        <v>46029</v>
      </c>
      <c r="F12" s="9">
        <v>0.375</v>
      </c>
      <c r="G12" s="10">
        <f t="shared" si="8"/>
        <v>1</v>
      </c>
      <c r="H12" s="11">
        <f t="shared" si="2"/>
        <v>690203.46</v>
      </c>
      <c r="I12" s="11">
        <v>691177.94</v>
      </c>
      <c r="J12" s="11">
        <f t="shared" si="3"/>
        <v>974.47999999998137</v>
      </c>
      <c r="K12" s="27">
        <f t="shared" si="4"/>
        <v>40.603333333332557</v>
      </c>
      <c r="L12" s="28"/>
    </row>
    <row r="13" spans="1:12">
      <c r="A13" s="12">
        <f t="shared" si="5"/>
        <v>7</v>
      </c>
      <c r="B13" s="8">
        <f t="shared" si="5"/>
        <v>46029</v>
      </c>
      <c r="C13" s="8">
        <f t="shared" si="6"/>
        <v>46029</v>
      </c>
      <c r="D13" s="9">
        <v>0.375</v>
      </c>
      <c r="E13" s="8">
        <f t="shared" si="7"/>
        <v>46030</v>
      </c>
      <c r="F13" s="9">
        <v>0.375</v>
      </c>
      <c r="G13" s="10">
        <f t="shared" si="8"/>
        <v>1</v>
      </c>
      <c r="H13" s="11">
        <f t="shared" si="2"/>
        <v>691177.94</v>
      </c>
      <c r="I13" s="11">
        <v>692191.63</v>
      </c>
      <c r="J13" s="11">
        <f t="shared" ref="J13:J24" si="9">I13-H13</f>
        <v>1013.6900000000605</v>
      </c>
      <c r="K13" s="27">
        <f t="shared" ref="K13:K24" si="10">J13/24</f>
        <v>42.237083333335853</v>
      </c>
      <c r="L13" s="28"/>
    </row>
    <row r="14" spans="1:12">
      <c r="A14" s="12">
        <f t="shared" si="5"/>
        <v>8</v>
      </c>
      <c r="B14" s="8">
        <f t="shared" si="5"/>
        <v>46030</v>
      </c>
      <c r="C14" s="8">
        <f t="shared" si="6"/>
        <v>46030</v>
      </c>
      <c r="D14" s="9">
        <v>0.375</v>
      </c>
      <c r="E14" s="8">
        <f t="shared" si="7"/>
        <v>46031</v>
      </c>
      <c r="F14" s="9">
        <v>0.375</v>
      </c>
      <c r="G14" s="10">
        <f t="shared" si="8"/>
        <v>1</v>
      </c>
      <c r="H14" s="11">
        <f t="shared" si="2"/>
        <v>692191.63</v>
      </c>
      <c r="I14" s="11">
        <v>693127.61</v>
      </c>
      <c r="J14" s="11">
        <f t="shared" si="9"/>
        <v>935.97999999998137</v>
      </c>
      <c r="K14" s="27">
        <f t="shared" si="10"/>
        <v>38.999166666665893</v>
      </c>
      <c r="L14" s="28"/>
    </row>
    <row r="15" spans="1:12">
      <c r="A15" s="12">
        <f t="shared" si="5"/>
        <v>9</v>
      </c>
      <c r="B15" s="8">
        <f t="shared" si="5"/>
        <v>46031</v>
      </c>
      <c r="C15" s="8">
        <f t="shared" si="6"/>
        <v>46031</v>
      </c>
      <c r="D15" s="9">
        <v>0.375</v>
      </c>
      <c r="E15" s="8">
        <f t="shared" si="7"/>
        <v>46032</v>
      </c>
      <c r="F15" s="9">
        <v>0.375</v>
      </c>
      <c r="G15" s="10">
        <f t="shared" si="8"/>
        <v>1</v>
      </c>
      <c r="H15" s="11">
        <f t="shared" si="2"/>
        <v>693127.61</v>
      </c>
      <c r="I15" s="11">
        <v>694020.07</v>
      </c>
      <c r="J15" s="11">
        <f t="shared" si="9"/>
        <v>892.45999999996275</v>
      </c>
      <c r="K15" s="27">
        <f t="shared" si="10"/>
        <v>37.185833333331779</v>
      </c>
      <c r="L15" s="105"/>
    </row>
    <row r="16" spans="1:12">
      <c r="A16" s="12">
        <f t="shared" si="5"/>
        <v>10</v>
      </c>
      <c r="B16" s="8">
        <f t="shared" si="5"/>
        <v>46032</v>
      </c>
      <c r="C16" s="8">
        <f t="shared" si="6"/>
        <v>46032</v>
      </c>
      <c r="D16" s="9">
        <v>0.375</v>
      </c>
      <c r="E16" s="8">
        <f t="shared" si="7"/>
        <v>46033</v>
      </c>
      <c r="F16" s="9">
        <v>0.375</v>
      </c>
      <c r="G16" s="10">
        <f t="shared" si="8"/>
        <v>1</v>
      </c>
      <c r="H16" s="11">
        <f t="shared" si="2"/>
        <v>694020.07</v>
      </c>
      <c r="I16" s="11">
        <v>694693.87</v>
      </c>
      <c r="J16" s="11">
        <f t="shared" si="9"/>
        <v>673.80000000004657</v>
      </c>
      <c r="K16" s="27">
        <f t="shared" si="10"/>
        <v>28.075000000001939</v>
      </c>
      <c r="L16" s="105"/>
    </row>
    <row r="17" spans="1:14">
      <c r="A17" s="12">
        <f t="shared" si="5"/>
        <v>11</v>
      </c>
      <c r="B17" s="8">
        <f t="shared" si="5"/>
        <v>46033</v>
      </c>
      <c r="C17" s="8">
        <f t="shared" si="6"/>
        <v>46033</v>
      </c>
      <c r="D17" s="9">
        <v>0.375</v>
      </c>
      <c r="E17" s="8">
        <f t="shared" si="7"/>
        <v>46034</v>
      </c>
      <c r="F17" s="9">
        <v>0.375</v>
      </c>
      <c r="G17" s="10">
        <f t="shared" si="8"/>
        <v>1</v>
      </c>
      <c r="H17" s="11">
        <f t="shared" si="2"/>
        <v>694693.87</v>
      </c>
      <c r="I17" s="11">
        <v>695379.21</v>
      </c>
      <c r="J17" s="11">
        <f t="shared" si="9"/>
        <v>685.3399999999674</v>
      </c>
      <c r="K17" s="27">
        <f t="shared" si="10"/>
        <v>28.555833333331975</v>
      </c>
      <c r="L17" s="28"/>
    </row>
    <row r="18" spans="1:14">
      <c r="A18" s="12">
        <f t="shared" si="5"/>
        <v>12</v>
      </c>
      <c r="B18" s="8">
        <f t="shared" si="5"/>
        <v>46034</v>
      </c>
      <c r="C18" s="8">
        <f t="shared" si="6"/>
        <v>46034</v>
      </c>
      <c r="D18" s="9">
        <v>0.375</v>
      </c>
      <c r="E18" s="8">
        <f t="shared" si="7"/>
        <v>46035</v>
      </c>
      <c r="F18" s="9">
        <v>0.375</v>
      </c>
      <c r="G18" s="10">
        <f t="shared" si="8"/>
        <v>1</v>
      </c>
      <c r="H18" s="11">
        <f t="shared" si="2"/>
        <v>695379.21</v>
      </c>
      <c r="I18" s="11">
        <v>696327.59</v>
      </c>
      <c r="J18" s="11">
        <f t="shared" ref="J18" si="11">I18-H18</f>
        <v>948.38000000000466</v>
      </c>
      <c r="K18" s="27">
        <f t="shared" ref="K18" si="12">J18/24</f>
        <v>39.515833333333525</v>
      </c>
      <c r="L18" s="28"/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6"/>
        <v>46035</v>
      </c>
      <c r="D19" s="9">
        <v>0.375</v>
      </c>
      <c r="E19" s="8">
        <f t="shared" si="7"/>
        <v>46036</v>
      </c>
      <c r="F19" s="9">
        <v>0.375</v>
      </c>
      <c r="G19" s="10">
        <f t="shared" si="8"/>
        <v>1</v>
      </c>
      <c r="H19" s="11">
        <f t="shared" si="2"/>
        <v>696327.59</v>
      </c>
      <c r="I19" s="11">
        <v>697197.39</v>
      </c>
      <c r="J19" s="11">
        <f t="shared" ref="J19" si="13">I19-H19</f>
        <v>869.80000000004657</v>
      </c>
      <c r="K19" s="27">
        <f t="shared" ref="K19" si="14">J19/24</f>
        <v>36.241666666668607</v>
      </c>
      <c r="L19" s="28"/>
    </row>
    <row r="20" spans="1:14">
      <c r="A20" s="12">
        <f t="shared" si="5"/>
        <v>14</v>
      </c>
      <c r="B20" s="8">
        <f t="shared" si="5"/>
        <v>46036</v>
      </c>
      <c r="C20" s="8">
        <f t="shared" si="6"/>
        <v>46036</v>
      </c>
      <c r="D20" s="9">
        <v>0.375</v>
      </c>
      <c r="E20" s="8">
        <f t="shared" si="7"/>
        <v>46037</v>
      </c>
      <c r="F20" s="9">
        <v>0.375</v>
      </c>
      <c r="G20" s="10">
        <f t="shared" si="8"/>
        <v>1</v>
      </c>
      <c r="H20" s="11">
        <f t="shared" si="2"/>
        <v>697197.39</v>
      </c>
      <c r="I20" s="11">
        <v>698079.53</v>
      </c>
      <c r="J20" s="11">
        <f t="shared" si="9"/>
        <v>882.14000000001397</v>
      </c>
      <c r="K20" s="27">
        <f t="shared" si="10"/>
        <v>36.755833333333918</v>
      </c>
      <c r="L20" s="105"/>
    </row>
    <row r="21" spans="1:14">
      <c r="A21" s="12">
        <f t="shared" si="5"/>
        <v>15</v>
      </c>
      <c r="B21" s="8">
        <f t="shared" si="5"/>
        <v>46037</v>
      </c>
      <c r="C21" s="8">
        <f t="shared" si="6"/>
        <v>46037</v>
      </c>
      <c r="D21" s="9">
        <v>0.375</v>
      </c>
      <c r="E21" s="8">
        <f t="shared" si="7"/>
        <v>46038</v>
      </c>
      <c r="F21" s="9">
        <v>0.375</v>
      </c>
      <c r="G21" s="10">
        <f t="shared" si="8"/>
        <v>1</v>
      </c>
      <c r="H21" s="11">
        <f t="shared" si="2"/>
        <v>698079.53</v>
      </c>
      <c r="I21" s="11">
        <v>698971.55</v>
      </c>
      <c r="J21" s="11">
        <f t="shared" si="9"/>
        <v>892.02000000001863</v>
      </c>
      <c r="K21" s="27">
        <f t="shared" si="10"/>
        <v>37.167500000000778</v>
      </c>
      <c r="L21" s="105"/>
    </row>
    <row r="22" spans="1:14">
      <c r="A22" s="12">
        <f t="shared" si="5"/>
        <v>16</v>
      </c>
      <c r="B22" s="8">
        <f t="shared" si="5"/>
        <v>46038</v>
      </c>
      <c r="C22" s="8">
        <f t="shared" si="6"/>
        <v>46038</v>
      </c>
      <c r="D22" s="9">
        <v>0.375</v>
      </c>
      <c r="E22" s="8">
        <f t="shared" si="7"/>
        <v>46039</v>
      </c>
      <c r="F22" s="9">
        <v>0.375</v>
      </c>
      <c r="G22" s="10">
        <f t="shared" si="8"/>
        <v>1</v>
      </c>
      <c r="H22" s="11">
        <f t="shared" si="2"/>
        <v>698971.55</v>
      </c>
      <c r="I22" s="11">
        <v>699622.05</v>
      </c>
      <c r="J22" s="11">
        <f t="shared" si="9"/>
        <v>650.5</v>
      </c>
      <c r="K22" s="27">
        <f t="shared" si="10"/>
        <v>27.104166666666668</v>
      </c>
      <c r="L22" s="28"/>
    </row>
    <row r="23" spans="1:14">
      <c r="A23" s="12">
        <f t="shared" si="5"/>
        <v>17</v>
      </c>
      <c r="B23" s="8">
        <f t="shared" si="5"/>
        <v>46039</v>
      </c>
      <c r="C23" s="8">
        <f t="shared" si="6"/>
        <v>46039</v>
      </c>
      <c r="D23" s="9">
        <v>0.375</v>
      </c>
      <c r="E23" s="8">
        <f t="shared" si="7"/>
        <v>46040</v>
      </c>
      <c r="F23" s="9">
        <v>0.375</v>
      </c>
      <c r="G23" s="10">
        <f t="shared" si="8"/>
        <v>1</v>
      </c>
      <c r="H23" s="11">
        <f t="shared" si="2"/>
        <v>699622.05</v>
      </c>
      <c r="I23" s="11">
        <v>700083.49</v>
      </c>
      <c r="J23" s="11">
        <f t="shared" si="9"/>
        <v>461.43999999994412</v>
      </c>
      <c r="K23" s="27">
        <f t="shared" si="10"/>
        <v>19.22666666666434</v>
      </c>
      <c r="L23" s="105"/>
    </row>
    <row r="24" spans="1:14">
      <c r="A24" s="12">
        <f t="shared" si="5"/>
        <v>18</v>
      </c>
      <c r="B24" s="8">
        <f t="shared" si="5"/>
        <v>46040</v>
      </c>
      <c r="C24" s="8">
        <f t="shared" si="6"/>
        <v>46040</v>
      </c>
      <c r="D24" s="9">
        <v>0.375</v>
      </c>
      <c r="E24" s="8">
        <f t="shared" si="7"/>
        <v>46041</v>
      </c>
      <c r="F24" s="9">
        <v>0.375</v>
      </c>
      <c r="G24" s="10">
        <f t="shared" si="8"/>
        <v>1</v>
      </c>
      <c r="H24" s="11">
        <f t="shared" si="2"/>
        <v>700083.49</v>
      </c>
      <c r="I24" s="247">
        <v>700552.49</v>
      </c>
      <c r="J24" s="11">
        <f t="shared" si="9"/>
        <v>469</v>
      </c>
      <c r="K24" s="27">
        <f t="shared" si="10"/>
        <v>19.541666666666668</v>
      </c>
      <c r="L24" s="28"/>
    </row>
    <row r="25" spans="1:14">
      <c r="A25" s="12">
        <f t="shared" ref="A25:B34" si="15">A24+1</f>
        <v>19</v>
      </c>
      <c r="B25" s="8">
        <f>B24+1</f>
        <v>46041</v>
      </c>
      <c r="C25" s="8">
        <f t="shared" si="6"/>
        <v>46041</v>
      </c>
      <c r="D25" s="9">
        <v>0.375</v>
      </c>
      <c r="E25" s="8">
        <f t="shared" si="7"/>
        <v>46042</v>
      </c>
      <c r="F25" s="9">
        <v>0.375</v>
      </c>
      <c r="G25" s="10">
        <f t="shared" si="8"/>
        <v>1</v>
      </c>
      <c r="H25" s="11">
        <f t="shared" si="2"/>
        <v>700552.49</v>
      </c>
      <c r="I25" s="11">
        <v>701446.93</v>
      </c>
      <c r="J25" s="11">
        <f t="shared" si="3"/>
        <v>894.44000000006054</v>
      </c>
      <c r="K25" s="27">
        <f t="shared" si="4"/>
        <v>37.268333333335853</v>
      </c>
      <c r="L25" s="28"/>
    </row>
    <row r="26" spans="1:14">
      <c r="A26" s="12">
        <f t="shared" si="15"/>
        <v>20</v>
      </c>
      <c r="B26" s="8">
        <f>B25+1</f>
        <v>46042</v>
      </c>
      <c r="C26" s="8">
        <f t="shared" si="6"/>
        <v>46042</v>
      </c>
      <c r="D26" s="9">
        <v>0.375</v>
      </c>
      <c r="E26" s="8">
        <f t="shared" si="7"/>
        <v>46043</v>
      </c>
      <c r="F26" s="9">
        <v>0.375</v>
      </c>
      <c r="G26" s="10">
        <f t="shared" si="8"/>
        <v>1</v>
      </c>
      <c r="H26" s="11">
        <f t="shared" si="2"/>
        <v>701446.93</v>
      </c>
      <c r="I26" s="11">
        <v>702257.58</v>
      </c>
      <c r="J26" s="11">
        <f t="shared" si="3"/>
        <v>810.64999999990687</v>
      </c>
      <c r="K26" s="27">
        <f t="shared" si="4"/>
        <v>33.77708333332945</v>
      </c>
      <c r="L26" s="28"/>
    </row>
    <row r="27" spans="1:14">
      <c r="A27" s="12">
        <f t="shared" si="15"/>
        <v>21</v>
      </c>
      <c r="B27" s="8">
        <f>B26+1</f>
        <v>46043</v>
      </c>
      <c r="C27" s="8">
        <f t="shared" si="6"/>
        <v>46043</v>
      </c>
      <c r="D27" s="9">
        <v>0.375</v>
      </c>
      <c r="E27" s="8">
        <f t="shared" si="7"/>
        <v>46044</v>
      </c>
      <c r="F27" s="9">
        <v>0.375</v>
      </c>
      <c r="G27" s="10">
        <f t="shared" si="8"/>
        <v>1</v>
      </c>
      <c r="H27" s="11">
        <f t="shared" si="2"/>
        <v>702257.58</v>
      </c>
      <c r="I27" s="11">
        <v>703274.23</v>
      </c>
      <c r="J27" s="11">
        <f t="shared" si="3"/>
        <v>1016.6500000000233</v>
      </c>
      <c r="K27" s="27">
        <f t="shared" si="4"/>
        <v>42.360416666667639</v>
      </c>
      <c r="L27" s="28"/>
    </row>
    <row r="28" spans="1:14">
      <c r="A28" s="12">
        <f t="shared" si="15"/>
        <v>22</v>
      </c>
      <c r="B28" s="8">
        <f t="shared" si="15"/>
        <v>46044</v>
      </c>
      <c r="C28" s="8">
        <f t="shared" si="6"/>
        <v>46044</v>
      </c>
      <c r="D28" s="9">
        <v>0.375</v>
      </c>
      <c r="E28" s="8">
        <f t="shared" si="7"/>
        <v>46045</v>
      </c>
      <c r="F28" s="9">
        <v>0.375</v>
      </c>
      <c r="G28" s="10">
        <f t="shared" si="8"/>
        <v>1</v>
      </c>
      <c r="H28" s="11">
        <f t="shared" si="2"/>
        <v>703274.23</v>
      </c>
      <c r="I28" s="11">
        <v>704178.25</v>
      </c>
      <c r="J28" s="11">
        <f t="shared" si="3"/>
        <v>904.02000000001863</v>
      </c>
      <c r="K28" s="27">
        <f t="shared" si="4"/>
        <v>37.667500000000778</v>
      </c>
      <c r="L28" s="28"/>
    </row>
    <row r="29" spans="1:14">
      <c r="A29" s="12">
        <f t="shared" si="15"/>
        <v>23</v>
      </c>
      <c r="B29" s="8">
        <f t="shared" si="15"/>
        <v>46045</v>
      </c>
      <c r="C29" s="8">
        <f t="shared" si="6"/>
        <v>46045</v>
      </c>
      <c r="D29" s="9">
        <v>0.375</v>
      </c>
      <c r="E29" s="8">
        <f t="shared" si="7"/>
        <v>46046</v>
      </c>
      <c r="F29" s="9">
        <v>0.375</v>
      </c>
      <c r="G29" s="10">
        <f t="shared" si="8"/>
        <v>1</v>
      </c>
      <c r="H29" s="11">
        <f t="shared" si="2"/>
        <v>704178.25</v>
      </c>
      <c r="I29" s="11">
        <v>705012.26</v>
      </c>
      <c r="J29" s="11">
        <f t="shared" si="3"/>
        <v>834.01000000000931</v>
      </c>
      <c r="K29" s="27">
        <f t="shared" si="4"/>
        <v>34.750416666667057</v>
      </c>
      <c r="L29" s="28"/>
    </row>
    <row r="30" spans="1:14">
      <c r="A30" s="12">
        <f t="shared" si="15"/>
        <v>24</v>
      </c>
      <c r="B30" s="8">
        <f t="shared" si="15"/>
        <v>46046</v>
      </c>
      <c r="C30" s="8">
        <f t="shared" si="6"/>
        <v>46046</v>
      </c>
      <c r="D30" s="9">
        <v>0.375</v>
      </c>
      <c r="E30" s="8">
        <f t="shared" si="7"/>
        <v>46047</v>
      </c>
      <c r="F30" s="9">
        <v>0.375</v>
      </c>
      <c r="G30" s="10">
        <f t="shared" si="8"/>
        <v>1</v>
      </c>
      <c r="H30" s="11">
        <f t="shared" si="2"/>
        <v>705012.26</v>
      </c>
      <c r="I30" s="11">
        <v>705535.69</v>
      </c>
      <c r="J30" s="11">
        <f t="shared" si="3"/>
        <v>523.42999999993481</v>
      </c>
      <c r="K30" s="27">
        <f t="shared" si="4"/>
        <v>21.809583333330618</v>
      </c>
      <c r="L30" s="28"/>
    </row>
    <row r="31" spans="1:14">
      <c r="A31" s="12">
        <f t="shared" si="15"/>
        <v>25</v>
      </c>
      <c r="B31" s="8">
        <f t="shared" si="15"/>
        <v>46047</v>
      </c>
      <c r="C31" s="8">
        <f t="shared" si="6"/>
        <v>46047</v>
      </c>
      <c r="D31" s="9">
        <v>0.375</v>
      </c>
      <c r="E31" s="8">
        <f t="shared" si="7"/>
        <v>46048</v>
      </c>
      <c r="F31" s="9">
        <v>0.375</v>
      </c>
      <c r="G31" s="10">
        <f t="shared" si="8"/>
        <v>1</v>
      </c>
      <c r="H31" s="11">
        <f t="shared" si="2"/>
        <v>705535.69</v>
      </c>
      <c r="I31" s="11">
        <v>705965.3</v>
      </c>
      <c r="J31" s="11">
        <f t="shared" si="3"/>
        <v>429.61000000010245</v>
      </c>
      <c r="K31" s="27">
        <f t="shared" si="4"/>
        <v>17.900416666670935</v>
      </c>
      <c r="L31" s="28"/>
    </row>
    <row r="32" spans="1:14">
      <c r="A32" s="12">
        <f t="shared" si="15"/>
        <v>26</v>
      </c>
      <c r="B32" s="8">
        <f t="shared" si="15"/>
        <v>46048</v>
      </c>
      <c r="C32" s="8">
        <f t="shared" si="6"/>
        <v>46048</v>
      </c>
      <c r="D32" s="9">
        <v>0.375</v>
      </c>
      <c r="E32" s="8">
        <f t="shared" si="7"/>
        <v>46049</v>
      </c>
      <c r="F32" s="9">
        <v>0.375</v>
      </c>
      <c r="G32" s="10">
        <f t="shared" si="8"/>
        <v>1</v>
      </c>
      <c r="H32" s="11">
        <f t="shared" si="2"/>
        <v>705965.3</v>
      </c>
      <c r="I32" s="11">
        <v>706822.06</v>
      </c>
      <c r="J32" s="11">
        <f t="shared" si="3"/>
        <v>856.76000000000931</v>
      </c>
      <c r="K32" s="27">
        <f t="shared" si="4"/>
        <v>35.698333333333721</v>
      </c>
      <c r="L32" s="28"/>
    </row>
    <row r="33" spans="1:12">
      <c r="A33" s="12">
        <f t="shared" si="15"/>
        <v>27</v>
      </c>
      <c r="B33" s="8">
        <f t="shared" si="15"/>
        <v>46049</v>
      </c>
      <c r="C33" s="8">
        <f t="shared" si="6"/>
        <v>46049</v>
      </c>
      <c r="D33" s="9">
        <v>0.375</v>
      </c>
      <c r="E33" s="8">
        <f t="shared" si="7"/>
        <v>46050</v>
      </c>
      <c r="F33" s="9">
        <v>0.375</v>
      </c>
      <c r="G33" s="10">
        <f t="shared" si="8"/>
        <v>1</v>
      </c>
      <c r="H33" s="11">
        <f t="shared" si="2"/>
        <v>706822.06</v>
      </c>
      <c r="I33" s="11">
        <v>707789.24</v>
      </c>
      <c r="J33" s="11">
        <f t="shared" si="3"/>
        <v>967.17999999993481</v>
      </c>
      <c r="K33" s="27">
        <f t="shared" si="4"/>
        <v>40.29916666666395</v>
      </c>
      <c r="L33" s="28"/>
    </row>
    <row r="34" spans="1:12">
      <c r="A34" s="12">
        <f t="shared" si="15"/>
        <v>28</v>
      </c>
      <c r="B34" s="8">
        <f t="shared" si="15"/>
        <v>46050</v>
      </c>
      <c r="C34" s="8">
        <f t="shared" si="6"/>
        <v>46050</v>
      </c>
      <c r="D34" s="9">
        <v>0.375</v>
      </c>
      <c r="E34" s="8">
        <f t="shared" si="7"/>
        <v>46051</v>
      </c>
      <c r="F34" s="9">
        <v>0.375</v>
      </c>
      <c r="G34" s="10">
        <f t="shared" si="8"/>
        <v>1</v>
      </c>
      <c r="H34" s="11">
        <f t="shared" si="2"/>
        <v>707789.24</v>
      </c>
      <c r="I34" s="11">
        <v>708641.34</v>
      </c>
      <c r="J34" s="11">
        <f t="shared" si="3"/>
        <v>852.09999999997672</v>
      </c>
      <c r="K34" s="27">
        <f t="shared" si="4"/>
        <v>35.504166666665697</v>
      </c>
      <c r="L34" s="105"/>
    </row>
    <row r="35" spans="1:12">
      <c r="A35" s="12">
        <f t="shared" ref="A35:B35" si="16">A34+1</f>
        <v>29</v>
      </c>
      <c r="B35" s="8">
        <f t="shared" si="16"/>
        <v>46051</v>
      </c>
      <c r="C35" s="8">
        <f t="shared" ref="C35:C36" si="17">B35</f>
        <v>46051</v>
      </c>
      <c r="D35" s="9">
        <v>0.375</v>
      </c>
      <c r="E35" s="8">
        <f t="shared" ref="E35:E36" si="18">C35+1</f>
        <v>46052</v>
      </c>
      <c r="F35" s="9">
        <v>0.375</v>
      </c>
      <c r="G35" s="10">
        <f t="shared" ref="G35:G36" si="19">IFERROR(((E35-C35)+(F35-D35)),"")</f>
        <v>1</v>
      </c>
      <c r="H35" s="11">
        <f t="shared" si="2"/>
        <v>708641.34</v>
      </c>
      <c r="I35" s="11">
        <v>709388.34</v>
      </c>
      <c r="J35" s="11">
        <f t="shared" ref="J35:J36" si="20">I35-H35</f>
        <v>747</v>
      </c>
      <c r="K35" s="27">
        <f t="shared" ref="K35:K36" si="21">J35/24</f>
        <v>31.125</v>
      </c>
      <c r="L35" s="105"/>
    </row>
    <row r="36" spans="1:12">
      <c r="A36" s="12">
        <f t="shared" ref="A36:B37" si="22">A35+1</f>
        <v>30</v>
      </c>
      <c r="B36" s="8">
        <f t="shared" si="22"/>
        <v>46052</v>
      </c>
      <c r="C36" s="8">
        <f t="shared" si="17"/>
        <v>46052</v>
      </c>
      <c r="D36" s="9">
        <v>0.375</v>
      </c>
      <c r="E36" s="8">
        <f t="shared" si="18"/>
        <v>46053</v>
      </c>
      <c r="F36" s="9">
        <v>0.375</v>
      </c>
      <c r="G36" s="10">
        <f t="shared" si="19"/>
        <v>1</v>
      </c>
      <c r="H36" s="11">
        <f t="shared" si="2"/>
        <v>709388.34</v>
      </c>
      <c r="I36" s="11">
        <v>710159.81</v>
      </c>
      <c r="J36" s="11">
        <f t="shared" si="20"/>
        <v>771.47000000008848</v>
      </c>
      <c r="K36" s="27">
        <f t="shared" si="21"/>
        <v>32.144583333337017</v>
      </c>
      <c r="L36" s="105"/>
    </row>
    <row r="37" spans="1:12">
      <c r="A37" s="12">
        <f t="shared" si="22"/>
        <v>31</v>
      </c>
      <c r="B37" s="8">
        <f t="shared" si="22"/>
        <v>46053</v>
      </c>
      <c r="C37" s="8">
        <f t="shared" ref="C37" si="23">B37</f>
        <v>46053</v>
      </c>
      <c r="D37" s="9">
        <v>0.375</v>
      </c>
      <c r="E37" s="8">
        <f t="shared" ref="E37" si="24">C37+1</f>
        <v>46054</v>
      </c>
      <c r="F37" s="9">
        <v>0.375</v>
      </c>
      <c r="G37" s="10">
        <f t="shared" ref="G37" si="25">IFERROR(((E37-C37)+(F37-D37)),"")</f>
        <v>1</v>
      </c>
      <c r="H37" s="11">
        <f t="shared" si="2"/>
        <v>710159.81</v>
      </c>
      <c r="I37" s="11">
        <v>710836.31</v>
      </c>
      <c r="J37" s="11">
        <f t="shared" ref="J37" si="26">I37-H37</f>
        <v>676.5</v>
      </c>
      <c r="K37" s="27">
        <f t="shared" ref="K37" si="27">J37/24</f>
        <v>28.1875</v>
      </c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24451.860000000102</v>
      </c>
      <c r="K39" s="32">
        <f>AVERAGE(K7:K38)</f>
        <v>32.865403225806581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1.0601742976066639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2.5703125" style="1" customWidth="1"/>
    <col min="10" max="10" width="11.5703125" style="1" customWidth="1"/>
    <col min="11" max="11" width="9.140625" style="1"/>
    <col min="12" max="12" width="35.710937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192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32.463750000000196</v>
      </c>
      <c r="L4" s="2"/>
    </row>
    <row r="5" spans="1:12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0.375</v>
      </c>
      <c r="E7" s="8">
        <f>C7+1</f>
        <v>46024</v>
      </c>
      <c r="F7" s="9">
        <v>0.375</v>
      </c>
      <c r="G7" s="10">
        <f>IFERROR(((E7-C7)+(F7-D7)),"")</f>
        <v>1</v>
      </c>
      <c r="H7" s="11">
        <v>619348.51</v>
      </c>
      <c r="I7" s="11">
        <v>619650.81000000006</v>
      </c>
      <c r="J7" s="11">
        <f>I7-H7</f>
        <v>302.30000000004657</v>
      </c>
      <c r="K7" s="27">
        <f>J7/24</f>
        <v>12.595833333335273</v>
      </c>
      <c r="L7" s="25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0.375</v>
      </c>
      <c r="E8" s="8">
        <f>C8+1</f>
        <v>46025</v>
      </c>
      <c r="F8" s="9">
        <v>0.375</v>
      </c>
      <c r="G8" s="10">
        <f>IFERROR(((E8-C8)+(F8-D8)),"")</f>
        <v>1</v>
      </c>
      <c r="H8" s="11">
        <f t="shared" ref="H8:H37" si="0">I7</f>
        <v>619650.81000000006</v>
      </c>
      <c r="I8" s="247">
        <v>620222.59</v>
      </c>
      <c r="J8" s="11">
        <f t="shared" ref="J8:J34" si="1">I8-H8</f>
        <v>571.77999999991152</v>
      </c>
      <c r="K8" s="27">
        <f t="shared" ref="K8:K34" si="2">J8/24</f>
        <v>23.824166666662979</v>
      </c>
      <c r="L8" s="105"/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0.375</v>
      </c>
      <c r="E9" s="8">
        <f t="shared" ref="E9:E34" si="5">C9+1</f>
        <v>46026</v>
      </c>
      <c r="F9" s="9">
        <v>0.375</v>
      </c>
      <c r="G9" s="10">
        <f t="shared" ref="G9:G34" si="6">IFERROR(((E9-C9)+(F9-D9)),"")</f>
        <v>1</v>
      </c>
      <c r="H9" s="11">
        <f t="shared" si="0"/>
        <v>620222.59</v>
      </c>
      <c r="I9" s="11">
        <v>620829.68000000005</v>
      </c>
      <c r="J9" s="11">
        <f t="shared" si="1"/>
        <v>607.09000000008382</v>
      </c>
      <c r="K9" s="27">
        <f t="shared" si="2"/>
        <v>25.29541666667016</v>
      </c>
      <c r="L9" s="28"/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0.375</v>
      </c>
      <c r="E10" s="8">
        <f t="shared" si="5"/>
        <v>46027</v>
      </c>
      <c r="F10" s="9">
        <v>0.375</v>
      </c>
      <c r="G10" s="10">
        <f t="shared" si="6"/>
        <v>1</v>
      </c>
      <c r="H10" s="11">
        <f t="shared" si="0"/>
        <v>620829.68000000005</v>
      </c>
      <c r="I10" s="11">
        <v>621296.65</v>
      </c>
      <c r="J10" s="11">
        <f t="shared" si="1"/>
        <v>466.96999999997206</v>
      </c>
      <c r="K10" s="27">
        <f t="shared" si="2"/>
        <v>19.457083333332168</v>
      </c>
      <c r="L10" s="28"/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0.375</v>
      </c>
      <c r="E11" s="8">
        <f t="shared" si="5"/>
        <v>46028</v>
      </c>
      <c r="F11" s="9">
        <v>0.375</v>
      </c>
      <c r="G11" s="10">
        <f t="shared" si="6"/>
        <v>1</v>
      </c>
      <c r="H11" s="11">
        <f t="shared" si="0"/>
        <v>621296.65</v>
      </c>
      <c r="I11" s="11">
        <v>621959.28</v>
      </c>
      <c r="J11" s="11">
        <f t="shared" si="1"/>
        <v>662.63000000000466</v>
      </c>
      <c r="K11" s="27">
        <f t="shared" si="2"/>
        <v>27.609583333333529</v>
      </c>
      <c r="L11" s="105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0.375</v>
      </c>
      <c r="E12" s="8">
        <f t="shared" si="5"/>
        <v>46029</v>
      </c>
      <c r="F12" s="9">
        <v>0.375</v>
      </c>
      <c r="G12" s="10">
        <f t="shared" si="6"/>
        <v>1</v>
      </c>
      <c r="H12" s="11">
        <f t="shared" si="0"/>
        <v>621959.28</v>
      </c>
      <c r="I12" s="247">
        <v>622674.57999999996</v>
      </c>
      <c r="J12" s="11">
        <f t="shared" si="1"/>
        <v>715.29999999993015</v>
      </c>
      <c r="K12" s="27">
        <f t="shared" si="2"/>
        <v>29.804166666663757</v>
      </c>
      <c r="L12" s="105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0.375</v>
      </c>
      <c r="E13" s="8">
        <f t="shared" si="5"/>
        <v>46030</v>
      </c>
      <c r="F13" s="9">
        <v>0.375</v>
      </c>
      <c r="G13" s="10">
        <f t="shared" si="6"/>
        <v>1</v>
      </c>
      <c r="H13" s="11">
        <f t="shared" si="0"/>
        <v>622674.57999999996</v>
      </c>
      <c r="I13" s="11">
        <v>623365.18999999994</v>
      </c>
      <c r="J13" s="11">
        <f t="shared" si="1"/>
        <v>690.60999999998603</v>
      </c>
      <c r="K13" s="27">
        <f t="shared" si="2"/>
        <v>28.775416666666086</v>
      </c>
      <c r="L13" s="105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0.375</v>
      </c>
      <c r="E14" s="8">
        <f t="shared" si="5"/>
        <v>46031</v>
      </c>
      <c r="F14" s="9">
        <v>0.375</v>
      </c>
      <c r="G14" s="10">
        <f t="shared" si="6"/>
        <v>1</v>
      </c>
      <c r="H14" s="11">
        <f t="shared" si="0"/>
        <v>623365.18999999994</v>
      </c>
      <c r="I14" s="11">
        <v>624075.52000000002</v>
      </c>
      <c r="J14" s="11">
        <f t="shared" ref="J14" si="7">I14-H14</f>
        <v>710.33000000007451</v>
      </c>
      <c r="K14" s="27">
        <f t="shared" ref="K14" si="8">J14/24</f>
        <v>29.597083333336439</v>
      </c>
      <c r="L14" s="105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0.375</v>
      </c>
      <c r="E15" s="8">
        <f t="shared" si="5"/>
        <v>46032</v>
      </c>
      <c r="F15" s="9">
        <v>0.375</v>
      </c>
      <c r="G15" s="10">
        <f t="shared" si="6"/>
        <v>1</v>
      </c>
      <c r="H15" s="11">
        <f t="shared" si="0"/>
        <v>624075.52000000002</v>
      </c>
      <c r="I15" s="11">
        <v>624672.68999999994</v>
      </c>
      <c r="J15" s="11">
        <f t="shared" si="1"/>
        <v>597.16999999992549</v>
      </c>
      <c r="K15" s="27">
        <f t="shared" si="2"/>
        <v>24.882083333330229</v>
      </c>
      <c r="L15" s="105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0.375</v>
      </c>
      <c r="E16" s="8">
        <f t="shared" si="5"/>
        <v>46033</v>
      </c>
      <c r="F16" s="9">
        <v>0.375</v>
      </c>
      <c r="G16" s="10">
        <f t="shared" si="6"/>
        <v>1</v>
      </c>
      <c r="H16" s="11">
        <f t="shared" si="0"/>
        <v>624672.68999999994</v>
      </c>
      <c r="I16" s="11">
        <v>625230.57999999996</v>
      </c>
      <c r="J16" s="11">
        <f t="shared" si="1"/>
        <v>557.89000000001397</v>
      </c>
      <c r="K16" s="27">
        <f t="shared" si="2"/>
        <v>23.24541666666725</v>
      </c>
      <c r="L16" s="105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0.375</v>
      </c>
      <c r="E17" s="8">
        <f t="shared" si="5"/>
        <v>46034</v>
      </c>
      <c r="F17" s="9">
        <v>0.375</v>
      </c>
      <c r="G17" s="10">
        <f t="shared" si="6"/>
        <v>1</v>
      </c>
      <c r="H17" s="11">
        <f t="shared" si="0"/>
        <v>625230.57999999996</v>
      </c>
      <c r="I17" s="11">
        <v>625585.17000000004</v>
      </c>
      <c r="J17" s="11">
        <f t="shared" si="1"/>
        <v>354.59000000008382</v>
      </c>
      <c r="K17" s="27">
        <f t="shared" si="2"/>
        <v>14.774583333336826</v>
      </c>
      <c r="L17" s="105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0.375</v>
      </c>
      <c r="E18" s="8">
        <f t="shared" si="5"/>
        <v>46035</v>
      </c>
      <c r="F18" s="9">
        <v>0.375</v>
      </c>
      <c r="G18" s="10">
        <f t="shared" si="6"/>
        <v>1</v>
      </c>
      <c r="H18" s="11">
        <f t="shared" si="0"/>
        <v>625585.17000000004</v>
      </c>
      <c r="I18" s="11">
        <v>626263.56000000006</v>
      </c>
      <c r="J18" s="11">
        <f t="shared" si="1"/>
        <v>678.39000000001397</v>
      </c>
      <c r="K18" s="27">
        <f t="shared" si="2"/>
        <v>28.266250000000582</v>
      </c>
      <c r="L18" s="28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0.375</v>
      </c>
      <c r="E19" s="8">
        <f t="shared" si="5"/>
        <v>46036</v>
      </c>
      <c r="F19" s="9">
        <v>0.375</v>
      </c>
      <c r="G19" s="10">
        <f t="shared" si="6"/>
        <v>1</v>
      </c>
      <c r="H19" s="11">
        <f t="shared" si="0"/>
        <v>626263.56000000006</v>
      </c>
      <c r="I19" s="11">
        <v>626996.09</v>
      </c>
      <c r="J19" s="11">
        <f t="shared" si="1"/>
        <v>732.52999999991152</v>
      </c>
      <c r="K19" s="27">
        <f t="shared" si="2"/>
        <v>30.522083333329647</v>
      </c>
      <c r="L19" s="28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0.375</v>
      </c>
      <c r="E20" s="8">
        <f t="shared" si="5"/>
        <v>46037</v>
      </c>
      <c r="F20" s="9">
        <v>0.375</v>
      </c>
      <c r="G20" s="10">
        <f t="shared" si="6"/>
        <v>1</v>
      </c>
      <c r="H20" s="11">
        <f t="shared" si="0"/>
        <v>626996.09</v>
      </c>
      <c r="I20" s="11">
        <v>627644.68999999994</v>
      </c>
      <c r="J20" s="11">
        <f t="shared" si="1"/>
        <v>648.59999999997672</v>
      </c>
      <c r="K20" s="27">
        <f t="shared" si="2"/>
        <v>27.024999999999029</v>
      </c>
      <c r="L20" s="28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0.375</v>
      </c>
      <c r="E21" s="8">
        <f t="shared" si="5"/>
        <v>46038</v>
      </c>
      <c r="F21" s="9">
        <v>0.375</v>
      </c>
      <c r="G21" s="10">
        <f t="shared" si="6"/>
        <v>1</v>
      </c>
      <c r="H21" s="11">
        <f t="shared" si="0"/>
        <v>627644.68999999994</v>
      </c>
      <c r="I21" s="11">
        <v>628423.81999999995</v>
      </c>
      <c r="J21" s="11">
        <f t="shared" si="1"/>
        <v>779.13000000000466</v>
      </c>
      <c r="K21" s="27">
        <f t="shared" si="2"/>
        <v>32.463750000000196</v>
      </c>
      <c r="L21" s="28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0.375</v>
      </c>
      <c r="E22" s="8">
        <f t="shared" si="5"/>
        <v>46039</v>
      </c>
      <c r="F22" s="9">
        <v>0.375</v>
      </c>
      <c r="G22" s="10">
        <f t="shared" si="6"/>
        <v>1</v>
      </c>
      <c r="H22" s="11">
        <f t="shared" si="0"/>
        <v>628423.81999999995</v>
      </c>
      <c r="I22" s="11">
        <v>629037.09</v>
      </c>
      <c r="J22" s="11">
        <f t="shared" si="1"/>
        <v>613.27000000001863</v>
      </c>
      <c r="K22" s="27">
        <f t="shared" si="2"/>
        <v>25.552916666667443</v>
      </c>
      <c r="L22" s="28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0.375</v>
      </c>
      <c r="E23" s="8">
        <f t="shared" si="5"/>
        <v>46040</v>
      </c>
      <c r="F23" s="9">
        <v>0.375</v>
      </c>
      <c r="G23" s="10">
        <f t="shared" si="6"/>
        <v>1</v>
      </c>
      <c r="H23" s="11">
        <f t="shared" si="0"/>
        <v>629037.09</v>
      </c>
      <c r="I23" s="11">
        <v>629356.22</v>
      </c>
      <c r="J23" s="11">
        <f t="shared" si="1"/>
        <v>319.13000000000466</v>
      </c>
      <c r="K23" s="27">
        <f t="shared" si="2"/>
        <v>13.297083333333527</v>
      </c>
      <c r="L23" s="28"/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0.375</v>
      </c>
      <c r="E24" s="8">
        <f t="shared" si="5"/>
        <v>46041</v>
      </c>
      <c r="F24" s="9">
        <v>0.375</v>
      </c>
      <c r="G24" s="10">
        <f t="shared" si="6"/>
        <v>1</v>
      </c>
      <c r="H24" s="11">
        <f t="shared" si="0"/>
        <v>629356.22</v>
      </c>
      <c r="I24" s="11">
        <v>629855.68999999994</v>
      </c>
      <c r="J24" s="11">
        <f t="shared" si="1"/>
        <v>499.46999999997206</v>
      </c>
      <c r="K24" s="27">
        <f t="shared" si="2"/>
        <v>20.811249999998836</v>
      </c>
      <c r="L24" s="28"/>
    </row>
    <row r="25" spans="1:14">
      <c r="A25" s="12">
        <f t="shared" ref="A25:B34" si="9">A24+1</f>
        <v>19</v>
      </c>
      <c r="B25" s="8">
        <f>B24+1</f>
        <v>46041</v>
      </c>
      <c r="C25" s="8">
        <f t="shared" si="4"/>
        <v>46041</v>
      </c>
      <c r="D25" s="9">
        <v>0.375</v>
      </c>
      <c r="E25" s="8">
        <f t="shared" si="5"/>
        <v>46042</v>
      </c>
      <c r="F25" s="9">
        <v>0.375</v>
      </c>
      <c r="G25" s="10">
        <f t="shared" si="6"/>
        <v>1</v>
      </c>
      <c r="H25" s="11">
        <f t="shared" si="0"/>
        <v>629855.68999999994</v>
      </c>
      <c r="I25" s="11">
        <v>630588.66</v>
      </c>
      <c r="J25" s="11">
        <f t="shared" si="1"/>
        <v>732.97000000008848</v>
      </c>
      <c r="K25" s="27">
        <f t="shared" si="2"/>
        <v>30.540416666670353</v>
      </c>
      <c r="L25" s="28"/>
    </row>
    <row r="26" spans="1:14">
      <c r="A26" s="12">
        <f t="shared" si="9"/>
        <v>20</v>
      </c>
      <c r="B26" s="8">
        <f>B25+1</f>
        <v>46042</v>
      </c>
      <c r="C26" s="8">
        <f t="shared" si="4"/>
        <v>46042</v>
      </c>
      <c r="D26" s="9">
        <v>0.375</v>
      </c>
      <c r="E26" s="8">
        <f t="shared" si="5"/>
        <v>46043</v>
      </c>
      <c r="F26" s="9">
        <v>0.375</v>
      </c>
      <c r="G26" s="10">
        <f t="shared" si="6"/>
        <v>1</v>
      </c>
      <c r="H26" s="11">
        <f t="shared" si="0"/>
        <v>630588.66</v>
      </c>
      <c r="I26" s="11">
        <v>631225.13</v>
      </c>
      <c r="J26" s="11">
        <f t="shared" si="1"/>
        <v>636.46999999997206</v>
      </c>
      <c r="K26" s="27">
        <f t="shared" si="2"/>
        <v>26.519583333332168</v>
      </c>
      <c r="L26" s="28"/>
    </row>
    <row r="27" spans="1:14">
      <c r="A27" s="12">
        <f t="shared" si="9"/>
        <v>21</v>
      </c>
      <c r="B27" s="8">
        <f>B26+1</f>
        <v>46043</v>
      </c>
      <c r="C27" s="8">
        <f t="shared" si="4"/>
        <v>46043</v>
      </c>
      <c r="D27" s="9">
        <v>0.375</v>
      </c>
      <c r="E27" s="8">
        <f t="shared" si="5"/>
        <v>46044</v>
      </c>
      <c r="F27" s="9">
        <v>0.375</v>
      </c>
      <c r="G27" s="10">
        <f t="shared" si="6"/>
        <v>1</v>
      </c>
      <c r="H27" s="11">
        <f t="shared" si="0"/>
        <v>631225.13</v>
      </c>
      <c r="I27" s="11">
        <v>631758.78</v>
      </c>
      <c r="J27" s="11">
        <f t="shared" si="1"/>
        <v>533.65000000002328</v>
      </c>
      <c r="K27" s="27">
        <f t="shared" si="2"/>
        <v>22.235416666667636</v>
      </c>
      <c r="L27" s="28"/>
    </row>
    <row r="28" spans="1:14">
      <c r="A28" s="12">
        <f t="shared" si="9"/>
        <v>22</v>
      </c>
      <c r="B28" s="8">
        <f t="shared" si="9"/>
        <v>46044</v>
      </c>
      <c r="C28" s="8">
        <f t="shared" si="4"/>
        <v>46044</v>
      </c>
      <c r="D28" s="9">
        <v>0.375</v>
      </c>
      <c r="E28" s="8">
        <f t="shared" si="5"/>
        <v>46045</v>
      </c>
      <c r="F28" s="9">
        <v>0.375</v>
      </c>
      <c r="G28" s="10">
        <f t="shared" si="6"/>
        <v>1</v>
      </c>
      <c r="H28" s="11">
        <f t="shared" si="0"/>
        <v>631758.78</v>
      </c>
      <c r="I28" s="11">
        <v>632400.67000000004</v>
      </c>
      <c r="J28" s="11">
        <f t="shared" si="1"/>
        <v>641.89000000001397</v>
      </c>
      <c r="K28" s="27">
        <f t="shared" si="2"/>
        <v>26.74541666666725</v>
      </c>
      <c r="L28" s="28"/>
    </row>
    <row r="29" spans="1:14">
      <c r="A29" s="12">
        <f t="shared" si="9"/>
        <v>23</v>
      </c>
      <c r="B29" s="8">
        <f t="shared" si="9"/>
        <v>46045</v>
      </c>
      <c r="C29" s="8">
        <f t="shared" si="4"/>
        <v>46045</v>
      </c>
      <c r="D29" s="9">
        <v>0.375</v>
      </c>
      <c r="E29" s="8">
        <f t="shared" si="5"/>
        <v>46046</v>
      </c>
      <c r="F29" s="9">
        <v>0.375</v>
      </c>
      <c r="G29" s="10">
        <f t="shared" si="6"/>
        <v>1</v>
      </c>
      <c r="H29" s="11">
        <f t="shared" si="0"/>
        <v>632400.67000000004</v>
      </c>
      <c r="I29" s="11">
        <v>632904.24</v>
      </c>
      <c r="J29" s="11">
        <f t="shared" si="1"/>
        <v>503.56999999994878</v>
      </c>
      <c r="K29" s="27">
        <f t="shared" si="2"/>
        <v>20.9820833333312</v>
      </c>
      <c r="L29" s="28"/>
    </row>
    <row r="30" spans="1:14">
      <c r="A30" s="12">
        <f t="shared" si="9"/>
        <v>24</v>
      </c>
      <c r="B30" s="8">
        <f t="shared" si="9"/>
        <v>46046</v>
      </c>
      <c r="C30" s="8">
        <f t="shared" si="4"/>
        <v>46046</v>
      </c>
      <c r="D30" s="9">
        <v>0.375</v>
      </c>
      <c r="E30" s="8">
        <f t="shared" si="5"/>
        <v>46047</v>
      </c>
      <c r="F30" s="9">
        <v>0.375</v>
      </c>
      <c r="G30" s="10">
        <f t="shared" si="6"/>
        <v>1</v>
      </c>
      <c r="H30" s="11">
        <f t="shared" si="0"/>
        <v>632904.24</v>
      </c>
      <c r="I30" s="11">
        <v>633439.89</v>
      </c>
      <c r="J30" s="11">
        <f t="shared" si="1"/>
        <v>535.65000000002328</v>
      </c>
      <c r="K30" s="27">
        <f t="shared" si="2"/>
        <v>22.318750000000971</v>
      </c>
      <c r="L30" s="28"/>
    </row>
    <row r="31" spans="1:14">
      <c r="A31" s="12">
        <f t="shared" si="9"/>
        <v>25</v>
      </c>
      <c r="B31" s="8">
        <f t="shared" si="9"/>
        <v>46047</v>
      </c>
      <c r="C31" s="8">
        <f t="shared" si="4"/>
        <v>46047</v>
      </c>
      <c r="D31" s="9">
        <v>0.375</v>
      </c>
      <c r="E31" s="8">
        <f t="shared" si="5"/>
        <v>46048</v>
      </c>
      <c r="F31" s="9">
        <v>0.375</v>
      </c>
      <c r="G31" s="10">
        <f t="shared" si="6"/>
        <v>1</v>
      </c>
      <c r="H31" s="11">
        <f t="shared" si="0"/>
        <v>633439.89</v>
      </c>
      <c r="I31" s="11">
        <v>633781.91</v>
      </c>
      <c r="J31" s="11">
        <f t="shared" si="1"/>
        <v>342.02000000001863</v>
      </c>
      <c r="K31" s="27">
        <f t="shared" si="2"/>
        <v>14.250833333334109</v>
      </c>
      <c r="L31" s="28"/>
    </row>
    <row r="32" spans="1:14">
      <c r="A32" s="12">
        <f t="shared" si="9"/>
        <v>26</v>
      </c>
      <c r="B32" s="8">
        <f t="shared" si="9"/>
        <v>46048</v>
      </c>
      <c r="C32" s="8">
        <f t="shared" si="4"/>
        <v>46048</v>
      </c>
      <c r="D32" s="9">
        <v>0.375</v>
      </c>
      <c r="E32" s="8">
        <f t="shared" si="5"/>
        <v>46049</v>
      </c>
      <c r="F32" s="9">
        <v>0.375</v>
      </c>
      <c r="G32" s="10">
        <f t="shared" si="6"/>
        <v>1</v>
      </c>
      <c r="H32" s="11">
        <f t="shared" si="0"/>
        <v>633781.91</v>
      </c>
      <c r="I32" s="11">
        <v>634367.29</v>
      </c>
      <c r="J32" s="11">
        <f t="shared" si="1"/>
        <v>585.38000000000466</v>
      </c>
      <c r="K32" s="27">
        <f t="shared" si="2"/>
        <v>24.390833333333529</v>
      </c>
      <c r="L32" s="105"/>
    </row>
    <row r="33" spans="1:12">
      <c r="A33" s="12">
        <f t="shared" si="9"/>
        <v>27</v>
      </c>
      <c r="B33" s="8">
        <f t="shared" si="9"/>
        <v>46049</v>
      </c>
      <c r="C33" s="8">
        <f t="shared" si="4"/>
        <v>46049</v>
      </c>
      <c r="D33" s="9">
        <v>0.375</v>
      </c>
      <c r="E33" s="8">
        <f t="shared" si="5"/>
        <v>46050</v>
      </c>
      <c r="F33" s="9">
        <v>0.375</v>
      </c>
      <c r="G33" s="10">
        <f t="shared" si="6"/>
        <v>1</v>
      </c>
      <c r="H33" s="11">
        <f t="shared" si="0"/>
        <v>634367.29</v>
      </c>
      <c r="I33" s="11">
        <v>634920.62</v>
      </c>
      <c r="J33" s="11">
        <f t="shared" si="1"/>
        <v>553.32999999995809</v>
      </c>
      <c r="K33" s="27">
        <f t="shared" si="2"/>
        <v>23.055416666664922</v>
      </c>
      <c r="L33" s="28"/>
    </row>
    <row r="34" spans="1:12">
      <c r="A34" s="12">
        <f t="shared" si="9"/>
        <v>28</v>
      </c>
      <c r="B34" s="8">
        <f t="shared" si="9"/>
        <v>46050</v>
      </c>
      <c r="C34" s="8">
        <f t="shared" si="4"/>
        <v>46050</v>
      </c>
      <c r="D34" s="9">
        <v>0.375</v>
      </c>
      <c r="E34" s="8">
        <f t="shared" si="5"/>
        <v>46051</v>
      </c>
      <c r="F34" s="9">
        <v>0.375</v>
      </c>
      <c r="G34" s="10">
        <f t="shared" si="6"/>
        <v>1</v>
      </c>
      <c r="H34" s="11">
        <f t="shared" si="0"/>
        <v>634920.62</v>
      </c>
      <c r="I34" s="11">
        <v>635477.48</v>
      </c>
      <c r="J34" s="11">
        <f t="shared" si="1"/>
        <v>556.85999999998603</v>
      </c>
      <c r="K34" s="27">
        <f t="shared" si="2"/>
        <v>23.202499999999418</v>
      </c>
      <c r="L34" s="105"/>
    </row>
    <row r="35" spans="1:12">
      <c r="A35" s="12">
        <f t="shared" ref="A35:B35" si="10">A34+1</f>
        <v>29</v>
      </c>
      <c r="B35" s="8">
        <f t="shared" si="10"/>
        <v>46051</v>
      </c>
      <c r="C35" s="8">
        <f t="shared" ref="C35:C36" si="11">B35</f>
        <v>46051</v>
      </c>
      <c r="D35" s="9">
        <v>0.375</v>
      </c>
      <c r="E35" s="8">
        <f t="shared" ref="E35:E36" si="12">C35+1</f>
        <v>46052</v>
      </c>
      <c r="F35" s="9">
        <v>0.375</v>
      </c>
      <c r="G35" s="10">
        <f t="shared" ref="G35:G36" si="13">IFERROR(((E35-C35)+(F35-D35)),"")</f>
        <v>1</v>
      </c>
      <c r="H35" s="11">
        <f t="shared" si="0"/>
        <v>635477.48</v>
      </c>
      <c r="I35" s="11">
        <v>635985.14</v>
      </c>
      <c r="J35" s="11">
        <f t="shared" ref="J35:J36" si="14">I35-H35</f>
        <v>507.6600000000326</v>
      </c>
      <c r="K35" s="27">
        <f t="shared" ref="K35:K36" si="15">J35/24</f>
        <v>21.152500000001357</v>
      </c>
      <c r="L35" s="105"/>
    </row>
    <row r="36" spans="1:12">
      <c r="A36" s="12">
        <f t="shared" ref="A36:B37" si="16">A35+1</f>
        <v>30</v>
      </c>
      <c r="B36" s="8">
        <f t="shared" si="16"/>
        <v>46052</v>
      </c>
      <c r="C36" s="8">
        <f t="shared" si="11"/>
        <v>46052</v>
      </c>
      <c r="D36" s="9">
        <v>0.375</v>
      </c>
      <c r="E36" s="8">
        <f t="shared" si="12"/>
        <v>46053</v>
      </c>
      <c r="F36" s="9">
        <v>0.375</v>
      </c>
      <c r="G36" s="10">
        <f t="shared" si="13"/>
        <v>1</v>
      </c>
      <c r="H36" s="11">
        <f t="shared" si="0"/>
        <v>635985.14</v>
      </c>
      <c r="I36" s="11">
        <v>636534.28</v>
      </c>
      <c r="J36" s="11">
        <f t="shared" si="14"/>
        <v>549.14000000001397</v>
      </c>
      <c r="K36" s="27">
        <f t="shared" si="15"/>
        <v>22.880833333333914</v>
      </c>
      <c r="L36" s="105"/>
    </row>
    <row r="37" spans="1:12">
      <c r="A37" s="12">
        <f t="shared" si="16"/>
        <v>31</v>
      </c>
      <c r="B37" s="8">
        <f t="shared" si="16"/>
        <v>46053</v>
      </c>
      <c r="C37" s="8">
        <f t="shared" ref="C37" si="17">B37</f>
        <v>46053</v>
      </c>
      <c r="D37" s="9">
        <v>0.375</v>
      </c>
      <c r="E37" s="8">
        <f t="shared" ref="E37" si="18">C37+1</f>
        <v>46054</v>
      </c>
      <c r="F37" s="9">
        <v>0.375</v>
      </c>
      <c r="G37" s="10">
        <f t="shared" ref="G37" si="19">IFERROR(((E37-C37)+(F37-D37)),"")</f>
        <v>1</v>
      </c>
      <c r="H37" s="11">
        <f t="shared" si="0"/>
        <v>636534.28</v>
      </c>
      <c r="I37" s="11">
        <v>637029.15</v>
      </c>
      <c r="J37" s="11">
        <f t="shared" ref="J37" si="20">I37-H37</f>
        <v>494.86999999999534</v>
      </c>
      <c r="K37" s="27">
        <f t="shared" ref="K37" si="21">J37/24</f>
        <v>20.619583333333139</v>
      </c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17680.640000000014</v>
      </c>
      <c r="K39" s="32">
        <f>AVERAGE(K7:K38)</f>
        <v>23.764301075268829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0.76659035726673641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140625" style="1" customWidth="1"/>
    <col min="9" max="9" width="12" style="1" customWidth="1"/>
    <col min="10" max="10" width="13.42578125" style="1" customWidth="1"/>
    <col min="11" max="11" width="12.5703125" style="1" customWidth="1"/>
    <col min="12" max="12" width="34.7109375" style="1" customWidth="1"/>
    <col min="13" max="16384" width="9.140625" style="1"/>
  </cols>
  <sheetData>
    <row r="1" spans="1:14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2"/>
      <c r="C2" s="3" t="s">
        <v>193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4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4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40.305000000002714</v>
      </c>
      <c r="L4" s="2"/>
    </row>
    <row r="5" spans="1:14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4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4">
      <c r="A7" s="6">
        <v>1</v>
      </c>
      <c r="B7" s="7">
        <f>C4</f>
        <v>46023</v>
      </c>
      <c r="C7" s="8">
        <f>B7</f>
        <v>46023</v>
      </c>
      <c r="D7" s="9">
        <v>0.375</v>
      </c>
      <c r="E7" s="8">
        <f>C7+1</f>
        <v>46024</v>
      </c>
      <c r="F7" s="9">
        <v>0.375</v>
      </c>
      <c r="G7" s="10">
        <f>IFERROR(((E7-C7)+(F7-D7)),"")</f>
        <v>1</v>
      </c>
      <c r="H7" s="11">
        <v>807697.38</v>
      </c>
      <c r="I7" s="11">
        <v>808385.35</v>
      </c>
      <c r="J7" s="11">
        <f>I7-H7</f>
        <v>687.96999999997206</v>
      </c>
      <c r="K7" s="27">
        <f>J7/24</f>
        <v>28.665416666665504</v>
      </c>
      <c r="L7" s="258"/>
    </row>
    <row r="8" spans="1:14">
      <c r="A8" s="12">
        <f>A7+1</f>
        <v>2</v>
      </c>
      <c r="B8" s="8">
        <f>B7+1</f>
        <v>46024</v>
      </c>
      <c r="C8" s="8">
        <f>B8</f>
        <v>46024</v>
      </c>
      <c r="D8" s="9">
        <v>0.375</v>
      </c>
      <c r="E8" s="8">
        <f>C8+1</f>
        <v>46025</v>
      </c>
      <c r="F8" s="9">
        <v>0.375</v>
      </c>
      <c r="G8" s="10">
        <f>IFERROR(((E8-C8)+(F8-D8)),"")</f>
        <v>1</v>
      </c>
      <c r="H8" s="11">
        <f t="shared" ref="H8:H37" si="0">I7</f>
        <v>808385.35</v>
      </c>
      <c r="I8" s="11">
        <v>809191.05</v>
      </c>
      <c r="J8" s="11">
        <f t="shared" ref="J8:J34" si="1">I8-H8</f>
        <v>805.70000000006985</v>
      </c>
      <c r="K8" s="27">
        <f t="shared" ref="K8:K34" si="2">J8/24</f>
        <v>33.570833333336246</v>
      </c>
      <c r="L8" s="28"/>
      <c r="N8" s="104"/>
    </row>
    <row r="9" spans="1:14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0.375</v>
      </c>
      <c r="E9" s="8">
        <f t="shared" ref="E9:E34" si="5">C9+1</f>
        <v>46026</v>
      </c>
      <c r="F9" s="9">
        <v>0.375</v>
      </c>
      <c r="G9" s="10">
        <f t="shared" ref="G9:G34" si="6">IFERROR(((E9-C9)+(F9-D9)),"")</f>
        <v>1</v>
      </c>
      <c r="H9" s="11">
        <f t="shared" si="0"/>
        <v>809191.05</v>
      </c>
      <c r="I9" s="11">
        <v>809933.61</v>
      </c>
      <c r="J9" s="11">
        <f t="shared" ref="J9" si="7">I9-H9</f>
        <v>742.55999999993946</v>
      </c>
      <c r="K9" s="27">
        <f t="shared" ref="K9" si="8">J9/24</f>
        <v>30.939999999997479</v>
      </c>
      <c r="L9" s="28"/>
    </row>
    <row r="10" spans="1:14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0.375</v>
      </c>
      <c r="E10" s="8">
        <f t="shared" si="5"/>
        <v>46027</v>
      </c>
      <c r="F10" s="9">
        <v>0.375</v>
      </c>
      <c r="G10" s="10">
        <f t="shared" si="6"/>
        <v>1</v>
      </c>
      <c r="H10" s="11">
        <f t="shared" si="0"/>
        <v>809933.61</v>
      </c>
      <c r="I10" s="11">
        <v>810595.92</v>
      </c>
      <c r="J10" s="11">
        <f t="shared" ref="J10" si="9">I10-H10</f>
        <v>662.31000000005588</v>
      </c>
      <c r="K10" s="27">
        <f t="shared" ref="K10" si="10">J10/24</f>
        <v>27.596250000002328</v>
      </c>
      <c r="L10" s="28"/>
    </row>
    <row r="11" spans="1:14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0.375</v>
      </c>
      <c r="E11" s="8">
        <f t="shared" si="5"/>
        <v>46028</v>
      </c>
      <c r="F11" s="9">
        <v>0.375</v>
      </c>
      <c r="G11" s="10">
        <f t="shared" si="6"/>
        <v>1</v>
      </c>
      <c r="H11" s="11">
        <f t="shared" si="0"/>
        <v>810595.92</v>
      </c>
      <c r="I11" s="11">
        <v>811463.37</v>
      </c>
      <c r="J11" s="11">
        <f t="shared" ref="J11" si="11">I11-H11</f>
        <v>867.44999999995343</v>
      </c>
      <c r="K11" s="27">
        <f t="shared" ref="K11" si="12">J11/24</f>
        <v>36.143749999998057</v>
      </c>
      <c r="L11" s="28"/>
    </row>
    <row r="12" spans="1:14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0.375</v>
      </c>
      <c r="E12" s="8">
        <f t="shared" si="5"/>
        <v>46029</v>
      </c>
      <c r="F12" s="9">
        <v>0.375</v>
      </c>
      <c r="G12" s="10">
        <f t="shared" si="6"/>
        <v>1</v>
      </c>
      <c r="H12" s="11">
        <f t="shared" si="0"/>
        <v>811463.37</v>
      </c>
      <c r="I12" s="11">
        <v>812288.36</v>
      </c>
      <c r="J12" s="11">
        <f t="shared" si="1"/>
        <v>824.98999999999069</v>
      </c>
      <c r="K12" s="27">
        <f t="shared" si="2"/>
        <v>34.374583333332943</v>
      </c>
      <c r="L12" s="105"/>
    </row>
    <row r="13" spans="1:14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0.375</v>
      </c>
      <c r="E13" s="8">
        <f t="shared" si="5"/>
        <v>46030</v>
      </c>
      <c r="F13" s="9">
        <v>0.375</v>
      </c>
      <c r="G13" s="10">
        <f t="shared" si="6"/>
        <v>1</v>
      </c>
      <c r="H13" s="11">
        <f t="shared" si="0"/>
        <v>812288.36</v>
      </c>
      <c r="I13" s="11">
        <v>813097.84</v>
      </c>
      <c r="J13" s="11">
        <f t="shared" ref="J13" si="13">I13-H13</f>
        <v>809.47999999998137</v>
      </c>
      <c r="K13" s="27">
        <f t="shared" ref="K13" si="14">J13/24</f>
        <v>33.728333333332557</v>
      </c>
      <c r="L13" s="28"/>
    </row>
    <row r="14" spans="1:14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0.375</v>
      </c>
      <c r="E14" s="8">
        <f t="shared" si="5"/>
        <v>46031</v>
      </c>
      <c r="F14" s="9">
        <v>0.375</v>
      </c>
      <c r="G14" s="10">
        <f t="shared" si="6"/>
        <v>1</v>
      </c>
      <c r="H14" s="11">
        <f t="shared" si="0"/>
        <v>813097.84</v>
      </c>
      <c r="I14" s="11">
        <v>813912.93</v>
      </c>
      <c r="J14" s="11">
        <f t="shared" ref="J14" si="15">I14-H14</f>
        <v>815.09000000008382</v>
      </c>
      <c r="K14" s="27">
        <f t="shared" ref="K14" si="16">J14/24</f>
        <v>33.962083333336828</v>
      </c>
      <c r="L14" s="28"/>
    </row>
    <row r="15" spans="1:14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0.375</v>
      </c>
      <c r="E15" s="8">
        <f t="shared" si="5"/>
        <v>46032</v>
      </c>
      <c r="F15" s="9">
        <v>0.375</v>
      </c>
      <c r="G15" s="10">
        <f t="shared" si="6"/>
        <v>1</v>
      </c>
      <c r="H15" s="11">
        <f t="shared" si="0"/>
        <v>813912.93</v>
      </c>
      <c r="I15" s="247">
        <v>814760.82</v>
      </c>
      <c r="J15" s="11">
        <f t="shared" ref="J15" si="17">I15-H15</f>
        <v>847.88999999989755</v>
      </c>
      <c r="K15" s="27">
        <f t="shared" ref="K15" si="18">J15/24</f>
        <v>35.328749999995729</v>
      </c>
      <c r="L15" s="28"/>
    </row>
    <row r="16" spans="1:14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0.375</v>
      </c>
      <c r="E16" s="8">
        <f t="shared" si="5"/>
        <v>46033</v>
      </c>
      <c r="F16" s="9">
        <v>0.375</v>
      </c>
      <c r="G16" s="10">
        <f t="shared" si="6"/>
        <v>1</v>
      </c>
      <c r="H16" s="11">
        <f t="shared" si="0"/>
        <v>814760.82</v>
      </c>
      <c r="I16" s="11">
        <v>815586.8</v>
      </c>
      <c r="J16" s="11">
        <f t="shared" ref="J16:J19" si="19">I16-H16</f>
        <v>825.98000000009779</v>
      </c>
      <c r="K16" s="27">
        <f t="shared" ref="K16:K19" si="20">J16/24</f>
        <v>34.41583333333741</v>
      </c>
      <c r="L16" s="28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0.375</v>
      </c>
      <c r="E17" s="8">
        <f t="shared" si="5"/>
        <v>46034</v>
      </c>
      <c r="F17" s="9">
        <v>0.375</v>
      </c>
      <c r="G17" s="10">
        <f t="shared" si="6"/>
        <v>1</v>
      </c>
      <c r="H17" s="11">
        <f t="shared" si="0"/>
        <v>815586.8</v>
      </c>
      <c r="I17" s="11">
        <v>816318.01</v>
      </c>
      <c r="J17" s="11">
        <f t="shared" si="19"/>
        <v>731.20999999996275</v>
      </c>
      <c r="K17" s="27">
        <f t="shared" si="20"/>
        <v>30.467083333331782</v>
      </c>
      <c r="L17" s="28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0.375</v>
      </c>
      <c r="E18" s="8">
        <f t="shared" si="5"/>
        <v>46035</v>
      </c>
      <c r="F18" s="9">
        <v>0.375</v>
      </c>
      <c r="G18" s="10">
        <f t="shared" si="6"/>
        <v>1</v>
      </c>
      <c r="H18" s="11">
        <f t="shared" si="0"/>
        <v>816318.01</v>
      </c>
      <c r="I18" s="11">
        <v>816997.15</v>
      </c>
      <c r="J18" s="11">
        <f t="shared" si="19"/>
        <v>679.14000000001397</v>
      </c>
      <c r="K18" s="27">
        <f t="shared" si="20"/>
        <v>28.297500000000582</v>
      </c>
      <c r="L18" s="28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0.375</v>
      </c>
      <c r="E19" s="8">
        <f t="shared" si="5"/>
        <v>46036</v>
      </c>
      <c r="F19" s="9">
        <v>0.375</v>
      </c>
      <c r="G19" s="10">
        <f t="shared" si="6"/>
        <v>1</v>
      </c>
      <c r="H19" s="11">
        <f t="shared" si="0"/>
        <v>816997.15</v>
      </c>
      <c r="I19" s="11">
        <v>817750.62</v>
      </c>
      <c r="J19" s="11">
        <f t="shared" si="19"/>
        <v>753.46999999997206</v>
      </c>
      <c r="K19" s="27">
        <f t="shared" si="20"/>
        <v>31.394583333332168</v>
      </c>
      <c r="L19" s="28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0.375</v>
      </c>
      <c r="E20" s="8">
        <f t="shared" si="5"/>
        <v>46037</v>
      </c>
      <c r="F20" s="9">
        <v>0.375</v>
      </c>
      <c r="G20" s="10">
        <f t="shared" si="6"/>
        <v>1</v>
      </c>
      <c r="H20" s="11">
        <f t="shared" si="0"/>
        <v>817750.62</v>
      </c>
      <c r="I20" s="11">
        <v>818583.91</v>
      </c>
      <c r="J20" s="11">
        <f t="shared" ref="J20" si="21">I20-H20</f>
        <v>833.29000000003725</v>
      </c>
      <c r="K20" s="27">
        <f t="shared" ref="K20" si="22">J20/24</f>
        <v>34.720416666668221</v>
      </c>
      <c r="L20" s="28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0.375</v>
      </c>
      <c r="E21" s="8">
        <f t="shared" si="5"/>
        <v>46038</v>
      </c>
      <c r="F21" s="9">
        <v>0.375</v>
      </c>
      <c r="G21" s="10">
        <f t="shared" si="6"/>
        <v>1</v>
      </c>
      <c r="H21" s="11">
        <f t="shared" si="0"/>
        <v>818583.91</v>
      </c>
      <c r="I21" s="247">
        <v>819461.71</v>
      </c>
      <c r="J21" s="11">
        <f t="shared" ref="J21" si="23">I21-H21</f>
        <v>877.79999999993015</v>
      </c>
      <c r="K21" s="27">
        <f t="shared" ref="K21" si="24">J21/24</f>
        <v>36.57499999999709</v>
      </c>
      <c r="L21" s="28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0.375</v>
      </c>
      <c r="E22" s="8">
        <f t="shared" si="5"/>
        <v>46039</v>
      </c>
      <c r="F22" s="9">
        <v>0.375</v>
      </c>
      <c r="G22" s="10">
        <f t="shared" si="6"/>
        <v>1</v>
      </c>
      <c r="H22" s="11">
        <f t="shared" si="0"/>
        <v>819461.71</v>
      </c>
      <c r="I22" s="11">
        <v>820103.97</v>
      </c>
      <c r="J22" s="11">
        <f t="shared" ref="J22" si="25">I22-H22</f>
        <v>642.26000000000931</v>
      </c>
      <c r="K22" s="27">
        <f t="shared" ref="K22" si="26">J22/24</f>
        <v>26.760833333333721</v>
      </c>
      <c r="L22" s="28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0.375</v>
      </c>
      <c r="E23" s="8">
        <f t="shared" si="5"/>
        <v>46040</v>
      </c>
      <c r="F23" s="9">
        <v>0.375</v>
      </c>
      <c r="G23" s="10">
        <f t="shared" si="6"/>
        <v>1</v>
      </c>
      <c r="H23" s="11">
        <f t="shared" si="0"/>
        <v>820103.97</v>
      </c>
      <c r="I23" s="11">
        <v>820810.19</v>
      </c>
      <c r="J23" s="11">
        <f t="shared" ref="J23" si="27">I23-H23</f>
        <v>706.21999999997206</v>
      </c>
      <c r="K23" s="27">
        <f t="shared" ref="K23" si="28">J23/24</f>
        <v>29.425833333332168</v>
      </c>
      <c r="L23" s="28"/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0.375</v>
      </c>
      <c r="E24" s="8">
        <f t="shared" si="5"/>
        <v>46041</v>
      </c>
      <c r="F24" s="9">
        <v>0.375</v>
      </c>
      <c r="G24" s="10">
        <f t="shared" si="6"/>
        <v>1</v>
      </c>
      <c r="H24" s="11">
        <f t="shared" si="0"/>
        <v>820810.19</v>
      </c>
      <c r="I24" s="11">
        <v>821569.46</v>
      </c>
      <c r="J24" s="11">
        <f t="shared" ref="J24:J31" si="29">I24-H24</f>
        <v>759.27000000001863</v>
      </c>
      <c r="K24" s="27">
        <f t="shared" ref="K24:K31" si="30">J24/24</f>
        <v>31.636250000000775</v>
      </c>
      <c r="L24" s="28"/>
    </row>
    <row r="25" spans="1:14">
      <c r="A25" s="12">
        <f t="shared" ref="A25:B34" si="31">A24+1</f>
        <v>19</v>
      </c>
      <c r="B25" s="8">
        <f>B24+1</f>
        <v>46041</v>
      </c>
      <c r="C25" s="8">
        <f t="shared" si="4"/>
        <v>46041</v>
      </c>
      <c r="D25" s="9">
        <v>0.375</v>
      </c>
      <c r="E25" s="8">
        <f t="shared" si="5"/>
        <v>46042</v>
      </c>
      <c r="F25" s="9">
        <v>0.375</v>
      </c>
      <c r="G25" s="10">
        <f t="shared" si="6"/>
        <v>1</v>
      </c>
      <c r="H25" s="11">
        <f t="shared" si="0"/>
        <v>821569.46</v>
      </c>
      <c r="I25" s="11">
        <v>822536.78</v>
      </c>
      <c r="J25" s="11">
        <f t="shared" si="29"/>
        <v>967.32000000006519</v>
      </c>
      <c r="K25" s="27">
        <f t="shared" si="30"/>
        <v>40.305000000002714</v>
      </c>
      <c r="L25" s="28"/>
    </row>
    <row r="26" spans="1:14">
      <c r="A26" s="12">
        <f t="shared" si="31"/>
        <v>20</v>
      </c>
      <c r="B26" s="8">
        <f>B25+1</f>
        <v>46042</v>
      </c>
      <c r="C26" s="8">
        <f t="shared" si="4"/>
        <v>46042</v>
      </c>
      <c r="D26" s="9">
        <v>0.375</v>
      </c>
      <c r="E26" s="8">
        <f t="shared" si="5"/>
        <v>46043</v>
      </c>
      <c r="F26" s="9">
        <v>0.375</v>
      </c>
      <c r="G26" s="10">
        <f t="shared" si="6"/>
        <v>1</v>
      </c>
      <c r="H26" s="11">
        <f t="shared" si="0"/>
        <v>822536.78</v>
      </c>
      <c r="I26" s="11">
        <v>823322.12</v>
      </c>
      <c r="J26" s="11">
        <f t="shared" si="29"/>
        <v>785.3399999999674</v>
      </c>
      <c r="K26" s="27">
        <f t="shared" si="30"/>
        <v>32.722499999998639</v>
      </c>
      <c r="L26" s="28"/>
    </row>
    <row r="27" spans="1:14">
      <c r="A27" s="12">
        <f t="shared" si="31"/>
        <v>21</v>
      </c>
      <c r="B27" s="8">
        <f>B26+1</f>
        <v>46043</v>
      </c>
      <c r="C27" s="8">
        <f t="shared" si="4"/>
        <v>46043</v>
      </c>
      <c r="D27" s="9">
        <v>0.375</v>
      </c>
      <c r="E27" s="8">
        <f t="shared" si="5"/>
        <v>46044</v>
      </c>
      <c r="F27" s="9">
        <v>0.375</v>
      </c>
      <c r="G27" s="10">
        <f t="shared" si="6"/>
        <v>1</v>
      </c>
      <c r="H27" s="11">
        <f t="shared" si="0"/>
        <v>823322.12</v>
      </c>
      <c r="I27" s="11">
        <v>824172.21</v>
      </c>
      <c r="J27" s="11">
        <f t="shared" si="29"/>
        <v>850.0899999999674</v>
      </c>
      <c r="K27" s="27">
        <f t="shared" si="30"/>
        <v>35.420416666665311</v>
      </c>
      <c r="L27" s="28"/>
    </row>
    <row r="28" spans="1:14">
      <c r="A28" s="12">
        <f t="shared" si="31"/>
        <v>22</v>
      </c>
      <c r="B28" s="8">
        <f t="shared" si="31"/>
        <v>46044</v>
      </c>
      <c r="C28" s="8">
        <f t="shared" si="4"/>
        <v>46044</v>
      </c>
      <c r="D28" s="9">
        <v>0.375</v>
      </c>
      <c r="E28" s="8">
        <f t="shared" si="5"/>
        <v>46045</v>
      </c>
      <c r="F28" s="9">
        <v>0.375</v>
      </c>
      <c r="G28" s="10">
        <f t="shared" si="6"/>
        <v>1</v>
      </c>
      <c r="H28" s="11">
        <f t="shared" si="0"/>
        <v>824172.21</v>
      </c>
      <c r="I28" s="11">
        <v>824831.13</v>
      </c>
      <c r="J28" s="11">
        <f t="shared" si="29"/>
        <v>658.92000000004191</v>
      </c>
      <c r="K28" s="27">
        <f t="shared" si="30"/>
        <v>27.455000000001746</v>
      </c>
      <c r="L28" s="28"/>
    </row>
    <row r="29" spans="1:14">
      <c r="A29" s="12">
        <f t="shared" si="31"/>
        <v>23</v>
      </c>
      <c r="B29" s="8">
        <f t="shared" si="31"/>
        <v>46045</v>
      </c>
      <c r="C29" s="8">
        <f t="shared" si="4"/>
        <v>46045</v>
      </c>
      <c r="D29" s="9">
        <v>0.375</v>
      </c>
      <c r="E29" s="8">
        <f t="shared" si="5"/>
        <v>46046</v>
      </c>
      <c r="F29" s="9">
        <v>0.375</v>
      </c>
      <c r="G29" s="10">
        <f t="shared" si="6"/>
        <v>1</v>
      </c>
      <c r="H29" s="11">
        <f t="shared" si="0"/>
        <v>824831.13</v>
      </c>
      <c r="I29" s="11">
        <v>825415.48</v>
      </c>
      <c r="J29" s="11">
        <f t="shared" si="29"/>
        <v>584.34999999997672</v>
      </c>
      <c r="K29" s="27">
        <f t="shared" si="30"/>
        <v>24.347916666665697</v>
      </c>
      <c r="L29" s="28"/>
    </row>
    <row r="30" spans="1:14">
      <c r="A30" s="12">
        <f t="shared" si="31"/>
        <v>24</v>
      </c>
      <c r="B30" s="8">
        <f t="shared" si="31"/>
        <v>46046</v>
      </c>
      <c r="C30" s="8">
        <f t="shared" si="4"/>
        <v>46046</v>
      </c>
      <c r="D30" s="9">
        <v>0.375</v>
      </c>
      <c r="E30" s="8">
        <f t="shared" si="5"/>
        <v>46047</v>
      </c>
      <c r="F30" s="9">
        <v>0.375</v>
      </c>
      <c r="G30" s="10">
        <f t="shared" si="6"/>
        <v>1</v>
      </c>
      <c r="H30" s="11">
        <f t="shared" si="0"/>
        <v>825415.48</v>
      </c>
      <c r="I30" s="11">
        <v>826213.7</v>
      </c>
      <c r="J30" s="11">
        <f t="shared" ref="J30" si="32">I30-H30</f>
        <v>798.21999999997206</v>
      </c>
      <c r="K30" s="27">
        <f t="shared" ref="K30" si="33">J30/24</f>
        <v>33.2591666666655</v>
      </c>
      <c r="L30" s="28"/>
    </row>
    <row r="31" spans="1:14">
      <c r="A31" s="12">
        <f t="shared" si="31"/>
        <v>25</v>
      </c>
      <c r="B31" s="8">
        <f t="shared" si="31"/>
        <v>46047</v>
      </c>
      <c r="C31" s="8">
        <f t="shared" si="4"/>
        <v>46047</v>
      </c>
      <c r="D31" s="9">
        <v>0.375</v>
      </c>
      <c r="E31" s="8">
        <f t="shared" si="5"/>
        <v>46048</v>
      </c>
      <c r="F31" s="9">
        <v>0.375</v>
      </c>
      <c r="G31" s="10">
        <f t="shared" si="6"/>
        <v>1</v>
      </c>
      <c r="H31" s="11">
        <f t="shared" si="0"/>
        <v>826213.7</v>
      </c>
      <c r="I31" s="11">
        <v>826981.72</v>
      </c>
      <c r="J31" s="11">
        <f t="shared" si="29"/>
        <v>768.02000000001863</v>
      </c>
      <c r="K31" s="27">
        <f t="shared" si="30"/>
        <v>32.000833333334107</v>
      </c>
      <c r="L31" s="28"/>
    </row>
    <row r="32" spans="1:14">
      <c r="A32" s="12">
        <f t="shared" si="31"/>
        <v>26</v>
      </c>
      <c r="B32" s="8">
        <f t="shared" si="31"/>
        <v>46048</v>
      </c>
      <c r="C32" s="8">
        <f t="shared" si="4"/>
        <v>46048</v>
      </c>
      <c r="D32" s="9">
        <v>0.375</v>
      </c>
      <c r="E32" s="8">
        <f t="shared" si="5"/>
        <v>46049</v>
      </c>
      <c r="F32" s="9">
        <v>0.375</v>
      </c>
      <c r="G32" s="10">
        <f t="shared" si="6"/>
        <v>1</v>
      </c>
      <c r="H32" s="11">
        <f t="shared" si="0"/>
        <v>826981.72</v>
      </c>
      <c r="I32" s="11">
        <v>827772.51</v>
      </c>
      <c r="J32" s="11">
        <f t="shared" ref="J32" si="34">I32-H32</f>
        <v>790.79000000003725</v>
      </c>
      <c r="K32" s="27">
        <f t="shared" ref="K32" si="35">J32/24</f>
        <v>32.949583333334886</v>
      </c>
      <c r="L32" s="28"/>
    </row>
    <row r="33" spans="1:12">
      <c r="A33" s="12">
        <f t="shared" si="31"/>
        <v>27</v>
      </c>
      <c r="B33" s="8">
        <f t="shared" si="31"/>
        <v>46049</v>
      </c>
      <c r="C33" s="8">
        <f t="shared" si="4"/>
        <v>46049</v>
      </c>
      <c r="D33" s="9">
        <v>0.375</v>
      </c>
      <c r="E33" s="8">
        <f t="shared" si="5"/>
        <v>46050</v>
      </c>
      <c r="F33" s="9">
        <v>0.375</v>
      </c>
      <c r="G33" s="10">
        <f t="shared" si="6"/>
        <v>1</v>
      </c>
      <c r="H33" s="11">
        <f t="shared" si="0"/>
        <v>827772.51</v>
      </c>
      <c r="I33" s="11">
        <v>828577.18</v>
      </c>
      <c r="J33" s="11">
        <f t="shared" si="1"/>
        <v>804.67000000004191</v>
      </c>
      <c r="K33" s="27">
        <f t="shared" si="2"/>
        <v>33.527916666668411</v>
      </c>
      <c r="L33" s="28"/>
    </row>
    <row r="34" spans="1:12">
      <c r="A34" s="12">
        <f t="shared" si="31"/>
        <v>28</v>
      </c>
      <c r="B34" s="8">
        <f t="shared" si="31"/>
        <v>46050</v>
      </c>
      <c r="C34" s="8">
        <f t="shared" si="4"/>
        <v>46050</v>
      </c>
      <c r="D34" s="9">
        <v>0.375</v>
      </c>
      <c r="E34" s="8">
        <f t="shared" si="5"/>
        <v>46051</v>
      </c>
      <c r="F34" s="9">
        <v>0.375</v>
      </c>
      <c r="G34" s="10">
        <f t="shared" si="6"/>
        <v>1</v>
      </c>
      <c r="H34" s="11">
        <f t="shared" si="0"/>
        <v>828577.18</v>
      </c>
      <c r="I34" s="11">
        <v>829332.91</v>
      </c>
      <c r="J34" s="11">
        <f t="shared" si="1"/>
        <v>755.72999999998137</v>
      </c>
      <c r="K34" s="27">
        <f t="shared" si="2"/>
        <v>31.488749999999225</v>
      </c>
      <c r="L34" s="28"/>
    </row>
    <row r="35" spans="1:12">
      <c r="A35" s="12">
        <f t="shared" ref="A35:B35" si="36">A34+1</f>
        <v>29</v>
      </c>
      <c r="B35" s="8">
        <f t="shared" si="36"/>
        <v>46051</v>
      </c>
      <c r="C35" s="8">
        <f t="shared" ref="C35:C36" si="37">B35</f>
        <v>46051</v>
      </c>
      <c r="D35" s="9">
        <v>0.375</v>
      </c>
      <c r="E35" s="8">
        <f t="shared" ref="E35:E36" si="38">C35+1</f>
        <v>46052</v>
      </c>
      <c r="F35" s="9">
        <v>0.375</v>
      </c>
      <c r="G35" s="10">
        <f t="shared" ref="G35:G36" si="39">IFERROR(((E35-C35)+(F35-D35)),"")</f>
        <v>1</v>
      </c>
      <c r="H35" s="11">
        <f t="shared" si="0"/>
        <v>829332.91</v>
      </c>
      <c r="I35" s="11">
        <v>830112.32</v>
      </c>
      <c r="J35" s="11">
        <f t="shared" ref="J35" si="40">I35-H35</f>
        <v>779.40999999991618</v>
      </c>
      <c r="K35" s="27">
        <f t="shared" ref="K35" si="41">J35/24</f>
        <v>32.475416666663172</v>
      </c>
      <c r="L35" s="28"/>
    </row>
    <row r="36" spans="1:12">
      <c r="A36" s="12">
        <f t="shared" ref="A36:B37" si="42">A35+1</f>
        <v>30</v>
      </c>
      <c r="B36" s="8">
        <f t="shared" si="42"/>
        <v>46052</v>
      </c>
      <c r="C36" s="8">
        <f t="shared" si="37"/>
        <v>46052</v>
      </c>
      <c r="D36" s="9">
        <v>0.375</v>
      </c>
      <c r="E36" s="8">
        <f t="shared" si="38"/>
        <v>46053</v>
      </c>
      <c r="F36" s="9">
        <v>0.375</v>
      </c>
      <c r="G36" s="10">
        <f t="shared" si="39"/>
        <v>1</v>
      </c>
      <c r="H36" s="11">
        <f t="shared" si="0"/>
        <v>830112.32</v>
      </c>
      <c r="I36" s="11">
        <v>830909.4</v>
      </c>
      <c r="J36" s="11">
        <f t="shared" ref="J36" si="43">I36-H36</f>
        <v>797.08000000007451</v>
      </c>
      <c r="K36" s="27">
        <f t="shared" ref="K36" si="44">J36/24</f>
        <v>33.211666666669771</v>
      </c>
      <c r="L36" s="28"/>
    </row>
    <row r="37" spans="1:12">
      <c r="A37" s="12">
        <f t="shared" si="42"/>
        <v>31</v>
      </c>
      <c r="B37" s="8">
        <f t="shared" si="42"/>
        <v>46053</v>
      </c>
      <c r="C37" s="8">
        <f t="shared" ref="C37" si="45">B37</f>
        <v>46053</v>
      </c>
      <c r="D37" s="9">
        <v>0.375</v>
      </c>
      <c r="E37" s="8">
        <f t="shared" ref="E37" si="46">C37+1</f>
        <v>46054</v>
      </c>
      <c r="F37" s="9">
        <v>0.375</v>
      </c>
      <c r="G37" s="10">
        <f t="shared" ref="G37" si="47">IFERROR(((E37-C37)+(F37-D37)),"")</f>
        <v>1</v>
      </c>
      <c r="H37" s="11">
        <f t="shared" si="0"/>
        <v>830909.4</v>
      </c>
      <c r="I37" s="11">
        <v>831670.06</v>
      </c>
      <c r="J37" s="11">
        <f t="shared" ref="J37" si="48">I37-H37</f>
        <v>760.6600000000326</v>
      </c>
      <c r="K37" s="27">
        <f t="shared" ref="K37" si="49">J37/24</f>
        <v>31.694166666668025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23972.680000000051</v>
      </c>
      <c r="K39" s="32">
        <f>AVERAGE(K7:K38)</f>
        <v>32.221344086021567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1.0393981963232763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3" ySplit="6" topLeftCell="D25" activePane="bottomRight" state="frozen"/>
      <selection pane="topRight"/>
      <selection pane="bottomLeft"/>
      <selection pane="bottomRight" activeCell="A38" sqref="A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3.85546875" style="1" customWidth="1"/>
    <col min="10" max="10" width="13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197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0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0.25</v>
      </c>
      <c r="E7" s="8">
        <f>C7+1</f>
        <v>46024</v>
      </c>
      <c r="F7" s="9">
        <v>0.33333333333333298</v>
      </c>
      <c r="G7" s="10">
        <f>IFERROR(((E7-C7)+(F7-D7)),"")</f>
        <v>1.083333333333333</v>
      </c>
      <c r="H7" s="11">
        <v>0</v>
      </c>
      <c r="I7" s="11">
        <v>0</v>
      </c>
      <c r="J7" s="11">
        <f t="shared" ref="J7:J10" si="0">I7-H7</f>
        <v>0</v>
      </c>
      <c r="K7" s="27">
        <v>0</v>
      </c>
      <c r="L7" s="258" t="s">
        <v>148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f>F7</f>
        <v>0.33333333333333298</v>
      </c>
      <c r="E8" s="8">
        <f>C8+1</f>
        <v>46025</v>
      </c>
      <c r="F8" s="9">
        <v>0.33333333333333298</v>
      </c>
      <c r="G8" s="10">
        <f>IFERROR(((E8-C8)+(F8-D8)),"")</f>
        <v>1</v>
      </c>
      <c r="H8" s="11">
        <f>I7</f>
        <v>0</v>
      </c>
      <c r="I8" s="11">
        <v>0</v>
      </c>
      <c r="J8" s="11">
        <f t="shared" si="0"/>
        <v>0</v>
      </c>
      <c r="K8" s="27">
        <f t="shared" ref="K8:K10" si="1">J8/24</f>
        <v>0</v>
      </c>
      <c r="L8" s="105" t="s">
        <v>148</v>
      </c>
    </row>
    <row r="9" spans="1:12">
      <c r="A9" s="12">
        <f t="shared" ref="A9:B24" si="2">A8+1</f>
        <v>3</v>
      </c>
      <c r="B9" s="8">
        <f t="shared" si="2"/>
        <v>46025</v>
      </c>
      <c r="C9" s="8">
        <f t="shared" ref="C9:C34" si="3">B9</f>
        <v>46025</v>
      </c>
      <c r="D9" s="9">
        <f t="shared" ref="D9:D34" si="4">F8</f>
        <v>0.33333333333333298</v>
      </c>
      <c r="E9" s="8">
        <f t="shared" ref="E9:E34" si="5">C9+1</f>
        <v>46026</v>
      </c>
      <c r="F9" s="9">
        <v>0.33333333333333298</v>
      </c>
      <c r="G9" s="10">
        <f t="shared" ref="G9:G34" si="6">IFERROR(((E9-C9)+(F9-D9)),"")</f>
        <v>1</v>
      </c>
      <c r="H9" s="11">
        <f>I8</f>
        <v>0</v>
      </c>
      <c r="I9" s="11">
        <v>0</v>
      </c>
      <c r="J9" s="11">
        <f t="shared" si="0"/>
        <v>0</v>
      </c>
      <c r="K9" s="27">
        <f t="shared" si="1"/>
        <v>0</v>
      </c>
      <c r="L9" s="28" t="s">
        <v>148</v>
      </c>
    </row>
    <row r="10" spans="1:12">
      <c r="A10" s="12">
        <f t="shared" si="2"/>
        <v>4</v>
      </c>
      <c r="B10" s="8">
        <f t="shared" si="2"/>
        <v>46026</v>
      </c>
      <c r="C10" s="8">
        <f t="shared" si="3"/>
        <v>46026</v>
      </c>
      <c r="D10" s="9">
        <f t="shared" si="4"/>
        <v>0.33333333333333298</v>
      </c>
      <c r="E10" s="8">
        <f t="shared" si="5"/>
        <v>46027</v>
      </c>
      <c r="F10" s="9">
        <v>0.33333333333333298</v>
      </c>
      <c r="G10" s="10">
        <f t="shared" si="6"/>
        <v>1</v>
      </c>
      <c r="H10" s="11">
        <f>I9</f>
        <v>0</v>
      </c>
      <c r="I10" s="11">
        <v>0</v>
      </c>
      <c r="J10" s="11">
        <f t="shared" si="0"/>
        <v>0</v>
      </c>
      <c r="K10" s="27">
        <f t="shared" si="1"/>
        <v>0</v>
      </c>
      <c r="L10" s="28" t="s">
        <v>148</v>
      </c>
    </row>
    <row r="11" spans="1:12">
      <c r="A11" s="12">
        <f t="shared" si="2"/>
        <v>5</v>
      </c>
      <c r="B11" s="8">
        <f t="shared" si="2"/>
        <v>46027</v>
      </c>
      <c r="C11" s="8">
        <f t="shared" si="3"/>
        <v>46027</v>
      </c>
      <c r="D11" s="9">
        <f t="shared" si="4"/>
        <v>0.33333333333333298</v>
      </c>
      <c r="E11" s="8">
        <f t="shared" si="5"/>
        <v>46028</v>
      </c>
      <c r="F11" s="9">
        <v>0.33333333333333298</v>
      </c>
      <c r="G11" s="10">
        <f t="shared" si="6"/>
        <v>1</v>
      </c>
      <c r="H11" s="11">
        <f>I10</f>
        <v>0</v>
      </c>
      <c r="I11" s="11">
        <v>0</v>
      </c>
      <c r="J11" s="11">
        <f t="shared" ref="J11" si="7">I11-H11</f>
        <v>0</v>
      </c>
      <c r="K11" s="27">
        <f t="shared" ref="K11" si="8">J11/24</f>
        <v>0</v>
      </c>
      <c r="L11" s="28" t="s">
        <v>148</v>
      </c>
    </row>
    <row r="12" spans="1:12">
      <c r="A12" s="12">
        <f t="shared" si="2"/>
        <v>6</v>
      </c>
      <c r="B12" s="8">
        <f t="shared" si="2"/>
        <v>46028</v>
      </c>
      <c r="C12" s="8">
        <f t="shared" si="3"/>
        <v>46028</v>
      </c>
      <c r="D12" s="9">
        <f t="shared" si="4"/>
        <v>0.33333333333333298</v>
      </c>
      <c r="E12" s="8">
        <f t="shared" si="5"/>
        <v>46029</v>
      </c>
      <c r="F12" s="9">
        <v>0.33333333333333298</v>
      </c>
      <c r="G12" s="10">
        <f t="shared" si="6"/>
        <v>1</v>
      </c>
      <c r="H12" s="11">
        <f t="shared" ref="H12" si="9">I11</f>
        <v>0</v>
      </c>
      <c r="I12" s="11">
        <v>0</v>
      </c>
      <c r="J12" s="11">
        <f t="shared" ref="J12" si="10">I12-H12</f>
        <v>0</v>
      </c>
      <c r="K12" s="27">
        <f t="shared" ref="K12" si="11">J12/24</f>
        <v>0</v>
      </c>
      <c r="L12" s="28" t="s">
        <v>148</v>
      </c>
    </row>
    <row r="13" spans="1:12">
      <c r="A13" s="12">
        <f t="shared" si="2"/>
        <v>7</v>
      </c>
      <c r="B13" s="8">
        <f t="shared" si="2"/>
        <v>46029</v>
      </c>
      <c r="C13" s="8">
        <f t="shared" si="3"/>
        <v>46029</v>
      </c>
      <c r="D13" s="9">
        <f t="shared" si="4"/>
        <v>0.33333333333333298</v>
      </c>
      <c r="E13" s="8">
        <f t="shared" si="5"/>
        <v>46030</v>
      </c>
      <c r="F13" s="9">
        <v>0.33333333333333298</v>
      </c>
      <c r="G13" s="10">
        <f t="shared" si="6"/>
        <v>1</v>
      </c>
      <c r="H13" s="11">
        <f t="shared" ref="H13" si="12">I12</f>
        <v>0</v>
      </c>
      <c r="I13" s="11">
        <v>0</v>
      </c>
      <c r="J13" s="11">
        <f t="shared" ref="J13" si="13">I13-H13</f>
        <v>0</v>
      </c>
      <c r="K13" s="27">
        <f t="shared" ref="K13" si="14">J13/24</f>
        <v>0</v>
      </c>
      <c r="L13" s="28" t="s">
        <v>148</v>
      </c>
    </row>
    <row r="14" spans="1:12">
      <c r="A14" s="12">
        <f t="shared" si="2"/>
        <v>8</v>
      </c>
      <c r="B14" s="8">
        <f t="shared" si="2"/>
        <v>46030</v>
      </c>
      <c r="C14" s="8">
        <f t="shared" si="3"/>
        <v>46030</v>
      </c>
      <c r="D14" s="9">
        <f t="shared" si="4"/>
        <v>0.33333333333333298</v>
      </c>
      <c r="E14" s="8">
        <f t="shared" si="5"/>
        <v>46031</v>
      </c>
      <c r="F14" s="9">
        <v>0.33333333333333298</v>
      </c>
      <c r="G14" s="10">
        <f t="shared" si="6"/>
        <v>1</v>
      </c>
      <c r="H14" s="11">
        <f t="shared" ref="H14:H18" si="15">I13</f>
        <v>0</v>
      </c>
      <c r="I14" s="11">
        <v>0</v>
      </c>
      <c r="J14" s="11">
        <f t="shared" ref="J14:J18" si="16">I14-H14</f>
        <v>0</v>
      </c>
      <c r="K14" s="27">
        <f t="shared" ref="K14:K18" si="17">J14/24</f>
        <v>0</v>
      </c>
      <c r="L14" s="28" t="s">
        <v>148</v>
      </c>
    </row>
    <row r="15" spans="1:12">
      <c r="A15" s="12">
        <f t="shared" si="2"/>
        <v>9</v>
      </c>
      <c r="B15" s="8">
        <f t="shared" si="2"/>
        <v>46031</v>
      </c>
      <c r="C15" s="8">
        <f t="shared" si="3"/>
        <v>46031</v>
      </c>
      <c r="D15" s="9">
        <f t="shared" si="4"/>
        <v>0.33333333333333298</v>
      </c>
      <c r="E15" s="8">
        <f t="shared" si="5"/>
        <v>46032</v>
      </c>
      <c r="F15" s="9">
        <v>0.33333333333333298</v>
      </c>
      <c r="G15" s="10">
        <f t="shared" si="6"/>
        <v>1</v>
      </c>
      <c r="H15" s="11">
        <f t="shared" si="15"/>
        <v>0</v>
      </c>
      <c r="I15" s="11">
        <v>0</v>
      </c>
      <c r="J15" s="11">
        <f t="shared" si="16"/>
        <v>0</v>
      </c>
      <c r="K15" s="27">
        <f t="shared" si="17"/>
        <v>0</v>
      </c>
      <c r="L15" s="28" t="s">
        <v>148</v>
      </c>
    </row>
    <row r="16" spans="1:12">
      <c r="A16" s="12">
        <f t="shared" si="2"/>
        <v>10</v>
      </c>
      <c r="B16" s="8">
        <f t="shared" si="2"/>
        <v>46032</v>
      </c>
      <c r="C16" s="8">
        <f t="shared" si="3"/>
        <v>46032</v>
      </c>
      <c r="D16" s="9">
        <f t="shared" si="4"/>
        <v>0.33333333333333298</v>
      </c>
      <c r="E16" s="8">
        <f t="shared" si="5"/>
        <v>46033</v>
      </c>
      <c r="F16" s="9">
        <v>0.33333333333333298</v>
      </c>
      <c r="G16" s="10">
        <f t="shared" si="6"/>
        <v>1</v>
      </c>
      <c r="H16" s="11">
        <f t="shared" si="15"/>
        <v>0</v>
      </c>
      <c r="I16" s="11">
        <v>0</v>
      </c>
      <c r="J16" s="11">
        <f t="shared" si="16"/>
        <v>0</v>
      </c>
      <c r="K16" s="27">
        <f t="shared" si="17"/>
        <v>0</v>
      </c>
      <c r="L16" s="28" t="s">
        <v>148</v>
      </c>
    </row>
    <row r="17" spans="1:14">
      <c r="A17" s="12">
        <f t="shared" si="2"/>
        <v>11</v>
      </c>
      <c r="B17" s="8">
        <f t="shared" si="2"/>
        <v>46033</v>
      </c>
      <c r="C17" s="8">
        <f t="shared" si="3"/>
        <v>46033</v>
      </c>
      <c r="D17" s="9">
        <f t="shared" si="4"/>
        <v>0.33333333333333298</v>
      </c>
      <c r="E17" s="8">
        <f t="shared" si="5"/>
        <v>46034</v>
      </c>
      <c r="F17" s="9">
        <v>0.33333333333333298</v>
      </c>
      <c r="G17" s="10">
        <f t="shared" si="6"/>
        <v>1</v>
      </c>
      <c r="H17" s="11">
        <f t="shared" si="15"/>
        <v>0</v>
      </c>
      <c r="I17" s="11">
        <v>0</v>
      </c>
      <c r="J17" s="11">
        <f t="shared" si="16"/>
        <v>0</v>
      </c>
      <c r="K17" s="27">
        <f t="shared" si="17"/>
        <v>0</v>
      </c>
      <c r="L17" s="28" t="s">
        <v>148</v>
      </c>
    </row>
    <row r="18" spans="1:14">
      <c r="A18" s="12">
        <f t="shared" si="2"/>
        <v>12</v>
      </c>
      <c r="B18" s="8">
        <f t="shared" si="2"/>
        <v>46034</v>
      </c>
      <c r="C18" s="8">
        <f t="shared" si="3"/>
        <v>46034</v>
      </c>
      <c r="D18" s="9">
        <f t="shared" si="4"/>
        <v>0.33333333333333298</v>
      </c>
      <c r="E18" s="8">
        <f t="shared" si="5"/>
        <v>46035</v>
      </c>
      <c r="F18" s="9">
        <v>0.33333333333333298</v>
      </c>
      <c r="G18" s="10">
        <f t="shared" si="6"/>
        <v>1</v>
      </c>
      <c r="H18" s="11">
        <f t="shared" si="15"/>
        <v>0</v>
      </c>
      <c r="I18" s="11">
        <v>0</v>
      </c>
      <c r="J18" s="11">
        <f t="shared" si="16"/>
        <v>0</v>
      </c>
      <c r="K18" s="27">
        <f t="shared" si="17"/>
        <v>0</v>
      </c>
      <c r="L18" s="28" t="s">
        <v>148</v>
      </c>
      <c r="N18" s="29"/>
    </row>
    <row r="19" spans="1:14">
      <c r="A19" s="12">
        <f t="shared" si="2"/>
        <v>13</v>
      </c>
      <c r="B19" s="8">
        <f t="shared" si="2"/>
        <v>46035</v>
      </c>
      <c r="C19" s="8">
        <f t="shared" si="3"/>
        <v>46035</v>
      </c>
      <c r="D19" s="9">
        <f t="shared" si="4"/>
        <v>0.33333333333333298</v>
      </c>
      <c r="E19" s="8">
        <f t="shared" si="5"/>
        <v>46036</v>
      </c>
      <c r="F19" s="9">
        <v>0.33333333333333298</v>
      </c>
      <c r="G19" s="10">
        <f t="shared" si="6"/>
        <v>1</v>
      </c>
      <c r="H19" s="11">
        <f t="shared" ref="H19" si="18">I18</f>
        <v>0</v>
      </c>
      <c r="I19" s="11">
        <v>0</v>
      </c>
      <c r="J19" s="11">
        <f t="shared" ref="J19" si="19">I19-H19</f>
        <v>0</v>
      </c>
      <c r="K19" s="27">
        <f t="shared" ref="K19" si="20">J19/24</f>
        <v>0</v>
      </c>
      <c r="L19" s="28" t="s">
        <v>148</v>
      </c>
    </row>
    <row r="20" spans="1:14">
      <c r="A20" s="12">
        <f t="shared" si="2"/>
        <v>14</v>
      </c>
      <c r="B20" s="8">
        <f t="shared" si="2"/>
        <v>46036</v>
      </c>
      <c r="C20" s="8">
        <f t="shared" si="3"/>
        <v>46036</v>
      </c>
      <c r="D20" s="9">
        <f t="shared" si="4"/>
        <v>0.33333333333333298</v>
      </c>
      <c r="E20" s="8">
        <f t="shared" si="5"/>
        <v>46037</v>
      </c>
      <c r="F20" s="9">
        <v>0.33333333333333298</v>
      </c>
      <c r="G20" s="10">
        <f t="shared" si="6"/>
        <v>1</v>
      </c>
      <c r="H20" s="11">
        <f t="shared" ref="H20" si="21">I19</f>
        <v>0</v>
      </c>
      <c r="I20" s="11">
        <v>0</v>
      </c>
      <c r="J20" s="11">
        <f t="shared" ref="J20" si="22">I20-H20</f>
        <v>0</v>
      </c>
      <c r="K20" s="27">
        <f t="shared" ref="K20" si="23">J20/24</f>
        <v>0</v>
      </c>
      <c r="L20" s="28" t="s">
        <v>148</v>
      </c>
    </row>
    <row r="21" spans="1:14">
      <c r="A21" s="12">
        <f t="shared" si="2"/>
        <v>15</v>
      </c>
      <c r="B21" s="8">
        <f t="shared" si="2"/>
        <v>46037</v>
      </c>
      <c r="C21" s="8">
        <f t="shared" si="3"/>
        <v>46037</v>
      </c>
      <c r="D21" s="9">
        <f t="shared" si="4"/>
        <v>0.33333333333333298</v>
      </c>
      <c r="E21" s="8">
        <f t="shared" si="5"/>
        <v>46038</v>
      </c>
      <c r="F21" s="9">
        <v>0.33333333333333298</v>
      </c>
      <c r="G21" s="10">
        <f t="shared" si="6"/>
        <v>1</v>
      </c>
      <c r="H21" s="11">
        <f t="shared" ref="H21:H34" si="24">I20</f>
        <v>0</v>
      </c>
      <c r="I21" s="11">
        <v>0</v>
      </c>
      <c r="J21" s="11">
        <f t="shared" ref="J21:J34" si="25">I21-H21</f>
        <v>0</v>
      </c>
      <c r="K21" s="27">
        <f t="shared" ref="K21:K34" si="26">J21/24</f>
        <v>0</v>
      </c>
      <c r="L21" s="28" t="s">
        <v>148</v>
      </c>
    </row>
    <row r="22" spans="1:14">
      <c r="A22" s="12">
        <f t="shared" si="2"/>
        <v>16</v>
      </c>
      <c r="B22" s="8">
        <f t="shared" si="2"/>
        <v>46038</v>
      </c>
      <c r="C22" s="8">
        <f t="shared" si="3"/>
        <v>46038</v>
      </c>
      <c r="D22" s="9">
        <f t="shared" si="4"/>
        <v>0.33333333333333298</v>
      </c>
      <c r="E22" s="8">
        <f t="shared" si="5"/>
        <v>46039</v>
      </c>
      <c r="F22" s="9">
        <v>0.33333333333333298</v>
      </c>
      <c r="G22" s="10">
        <f t="shared" si="6"/>
        <v>1</v>
      </c>
      <c r="H22" s="11">
        <f t="shared" si="24"/>
        <v>0</v>
      </c>
      <c r="I22" s="11">
        <v>0</v>
      </c>
      <c r="J22" s="11">
        <f t="shared" si="25"/>
        <v>0</v>
      </c>
      <c r="K22" s="27">
        <f t="shared" si="26"/>
        <v>0</v>
      </c>
      <c r="L22" s="28" t="s">
        <v>148</v>
      </c>
    </row>
    <row r="23" spans="1:14">
      <c r="A23" s="12">
        <f t="shared" si="2"/>
        <v>17</v>
      </c>
      <c r="B23" s="8">
        <f t="shared" si="2"/>
        <v>46039</v>
      </c>
      <c r="C23" s="8">
        <f t="shared" si="3"/>
        <v>46039</v>
      </c>
      <c r="D23" s="9">
        <f t="shared" si="4"/>
        <v>0.33333333333333298</v>
      </c>
      <c r="E23" s="8">
        <f t="shared" si="5"/>
        <v>46040</v>
      </c>
      <c r="F23" s="9">
        <v>0.33333333333333298</v>
      </c>
      <c r="G23" s="10">
        <f t="shared" si="6"/>
        <v>1</v>
      </c>
      <c r="H23" s="11">
        <f t="shared" si="24"/>
        <v>0</v>
      </c>
      <c r="I23" s="11">
        <v>0</v>
      </c>
      <c r="J23" s="11">
        <f t="shared" si="25"/>
        <v>0</v>
      </c>
      <c r="K23" s="27">
        <f t="shared" si="26"/>
        <v>0</v>
      </c>
      <c r="L23" s="28" t="s">
        <v>148</v>
      </c>
    </row>
    <row r="24" spans="1:14">
      <c r="A24" s="12">
        <f t="shared" si="2"/>
        <v>18</v>
      </c>
      <c r="B24" s="8">
        <f t="shared" si="2"/>
        <v>46040</v>
      </c>
      <c r="C24" s="8">
        <f t="shared" si="3"/>
        <v>46040</v>
      </c>
      <c r="D24" s="9">
        <f t="shared" si="4"/>
        <v>0.33333333333333298</v>
      </c>
      <c r="E24" s="8">
        <f t="shared" si="5"/>
        <v>46041</v>
      </c>
      <c r="F24" s="9">
        <v>0.33333333333333298</v>
      </c>
      <c r="G24" s="10">
        <f t="shared" si="6"/>
        <v>1</v>
      </c>
      <c r="H24" s="11">
        <f t="shared" si="24"/>
        <v>0</v>
      </c>
      <c r="I24" s="11">
        <v>0</v>
      </c>
      <c r="J24" s="11">
        <f t="shared" si="25"/>
        <v>0</v>
      </c>
      <c r="K24" s="27">
        <f t="shared" si="26"/>
        <v>0</v>
      </c>
      <c r="L24" s="28" t="s">
        <v>148</v>
      </c>
    </row>
    <row r="25" spans="1:14">
      <c r="A25" s="12">
        <f t="shared" ref="A25:B34" si="27">A24+1</f>
        <v>19</v>
      </c>
      <c r="B25" s="8">
        <f>B24+1</f>
        <v>46041</v>
      </c>
      <c r="C25" s="8">
        <f t="shared" si="3"/>
        <v>46041</v>
      </c>
      <c r="D25" s="9">
        <f t="shared" si="4"/>
        <v>0.33333333333333298</v>
      </c>
      <c r="E25" s="8">
        <f t="shared" si="5"/>
        <v>46042</v>
      </c>
      <c r="F25" s="9">
        <v>0.33333333333333298</v>
      </c>
      <c r="G25" s="10">
        <f t="shared" si="6"/>
        <v>1</v>
      </c>
      <c r="H25" s="11">
        <f t="shared" si="24"/>
        <v>0</v>
      </c>
      <c r="I25" s="11">
        <v>0</v>
      </c>
      <c r="J25" s="11">
        <f t="shared" si="25"/>
        <v>0</v>
      </c>
      <c r="K25" s="27">
        <f t="shared" si="26"/>
        <v>0</v>
      </c>
      <c r="L25" s="28" t="s">
        <v>148</v>
      </c>
    </row>
    <row r="26" spans="1:14">
      <c r="A26" s="12">
        <f t="shared" si="27"/>
        <v>20</v>
      </c>
      <c r="B26" s="8">
        <f>B25+1</f>
        <v>46042</v>
      </c>
      <c r="C26" s="8">
        <f t="shared" si="3"/>
        <v>46042</v>
      </c>
      <c r="D26" s="9">
        <f t="shared" si="4"/>
        <v>0.33333333333333298</v>
      </c>
      <c r="E26" s="8">
        <f t="shared" si="5"/>
        <v>46043</v>
      </c>
      <c r="F26" s="9">
        <v>0.33333333333333298</v>
      </c>
      <c r="G26" s="10">
        <f t="shared" si="6"/>
        <v>1</v>
      </c>
      <c r="H26" s="11">
        <f t="shared" si="24"/>
        <v>0</v>
      </c>
      <c r="I26" s="11">
        <v>0</v>
      </c>
      <c r="J26" s="11">
        <f t="shared" si="25"/>
        <v>0</v>
      </c>
      <c r="K26" s="27">
        <f t="shared" si="26"/>
        <v>0</v>
      </c>
      <c r="L26" s="28" t="s">
        <v>148</v>
      </c>
    </row>
    <row r="27" spans="1:14">
      <c r="A27" s="12">
        <f t="shared" si="27"/>
        <v>21</v>
      </c>
      <c r="B27" s="8">
        <f>B26+1</f>
        <v>46043</v>
      </c>
      <c r="C27" s="8">
        <f t="shared" si="3"/>
        <v>46043</v>
      </c>
      <c r="D27" s="9">
        <f t="shared" si="4"/>
        <v>0.33333333333333298</v>
      </c>
      <c r="E27" s="8">
        <f t="shared" si="5"/>
        <v>46044</v>
      </c>
      <c r="F27" s="9">
        <v>0.33333333333333298</v>
      </c>
      <c r="G27" s="10">
        <f t="shared" si="6"/>
        <v>1</v>
      </c>
      <c r="H27" s="11">
        <f t="shared" si="24"/>
        <v>0</v>
      </c>
      <c r="I27" s="11">
        <v>0</v>
      </c>
      <c r="J27" s="11">
        <f t="shared" si="25"/>
        <v>0</v>
      </c>
      <c r="K27" s="27">
        <f t="shared" si="26"/>
        <v>0</v>
      </c>
      <c r="L27" s="28" t="s">
        <v>148</v>
      </c>
    </row>
    <row r="28" spans="1:14">
      <c r="A28" s="12">
        <f t="shared" si="27"/>
        <v>22</v>
      </c>
      <c r="B28" s="8">
        <f t="shared" si="27"/>
        <v>46044</v>
      </c>
      <c r="C28" s="8">
        <f t="shared" si="3"/>
        <v>46044</v>
      </c>
      <c r="D28" s="9">
        <f t="shared" si="4"/>
        <v>0.33333333333333298</v>
      </c>
      <c r="E28" s="8">
        <f t="shared" si="5"/>
        <v>46045</v>
      </c>
      <c r="F28" s="9">
        <v>0.33333333333333298</v>
      </c>
      <c r="G28" s="10">
        <f t="shared" si="6"/>
        <v>1</v>
      </c>
      <c r="H28" s="11">
        <f t="shared" si="24"/>
        <v>0</v>
      </c>
      <c r="I28" s="11">
        <v>0</v>
      </c>
      <c r="J28" s="11">
        <f t="shared" si="25"/>
        <v>0</v>
      </c>
      <c r="K28" s="27">
        <f t="shared" si="26"/>
        <v>0</v>
      </c>
      <c r="L28" s="28" t="s">
        <v>148</v>
      </c>
    </row>
    <row r="29" spans="1:14">
      <c r="A29" s="12">
        <f t="shared" si="27"/>
        <v>23</v>
      </c>
      <c r="B29" s="8">
        <f t="shared" si="27"/>
        <v>46045</v>
      </c>
      <c r="C29" s="8">
        <f t="shared" si="3"/>
        <v>46045</v>
      </c>
      <c r="D29" s="9">
        <f t="shared" si="4"/>
        <v>0.33333333333333298</v>
      </c>
      <c r="E29" s="8">
        <f t="shared" si="5"/>
        <v>46046</v>
      </c>
      <c r="F29" s="9">
        <v>0.33333333333333298</v>
      </c>
      <c r="G29" s="10">
        <f t="shared" si="6"/>
        <v>1</v>
      </c>
      <c r="H29" s="11">
        <f t="shared" si="24"/>
        <v>0</v>
      </c>
      <c r="I29" s="11">
        <v>0</v>
      </c>
      <c r="J29" s="11">
        <f t="shared" si="25"/>
        <v>0</v>
      </c>
      <c r="K29" s="27">
        <f t="shared" si="26"/>
        <v>0</v>
      </c>
      <c r="L29" s="28" t="s">
        <v>148</v>
      </c>
    </row>
    <row r="30" spans="1:14">
      <c r="A30" s="12">
        <f t="shared" si="27"/>
        <v>24</v>
      </c>
      <c r="B30" s="8">
        <f t="shared" si="27"/>
        <v>46046</v>
      </c>
      <c r="C30" s="8">
        <f t="shared" si="3"/>
        <v>46046</v>
      </c>
      <c r="D30" s="9">
        <f t="shared" si="4"/>
        <v>0.33333333333333298</v>
      </c>
      <c r="E30" s="8">
        <f t="shared" si="5"/>
        <v>46047</v>
      </c>
      <c r="F30" s="9">
        <v>0.33333333333333298</v>
      </c>
      <c r="G30" s="10">
        <f t="shared" si="6"/>
        <v>1</v>
      </c>
      <c r="H30" s="11">
        <f t="shared" si="24"/>
        <v>0</v>
      </c>
      <c r="I30" s="11">
        <v>0</v>
      </c>
      <c r="J30" s="11">
        <f t="shared" si="25"/>
        <v>0</v>
      </c>
      <c r="K30" s="27">
        <f t="shared" si="26"/>
        <v>0</v>
      </c>
      <c r="L30" s="28" t="s">
        <v>148</v>
      </c>
    </row>
    <row r="31" spans="1:14">
      <c r="A31" s="12">
        <f t="shared" si="27"/>
        <v>25</v>
      </c>
      <c r="B31" s="8">
        <f t="shared" si="27"/>
        <v>46047</v>
      </c>
      <c r="C31" s="8">
        <f t="shared" si="3"/>
        <v>46047</v>
      </c>
      <c r="D31" s="9">
        <f t="shared" si="4"/>
        <v>0.33333333333333298</v>
      </c>
      <c r="E31" s="8">
        <f t="shared" si="5"/>
        <v>46048</v>
      </c>
      <c r="F31" s="9">
        <v>0.33333333333333298</v>
      </c>
      <c r="G31" s="10">
        <f t="shared" si="6"/>
        <v>1</v>
      </c>
      <c r="H31" s="11">
        <f t="shared" si="24"/>
        <v>0</v>
      </c>
      <c r="I31" s="11">
        <v>0</v>
      </c>
      <c r="J31" s="11">
        <f t="shared" si="25"/>
        <v>0</v>
      </c>
      <c r="K31" s="27">
        <f t="shared" si="26"/>
        <v>0</v>
      </c>
      <c r="L31" s="28" t="s">
        <v>148</v>
      </c>
    </row>
    <row r="32" spans="1:14">
      <c r="A32" s="12">
        <f t="shared" si="27"/>
        <v>26</v>
      </c>
      <c r="B32" s="8">
        <f t="shared" si="27"/>
        <v>46048</v>
      </c>
      <c r="C32" s="8">
        <f t="shared" si="3"/>
        <v>46048</v>
      </c>
      <c r="D32" s="9">
        <f t="shared" si="4"/>
        <v>0.33333333333333298</v>
      </c>
      <c r="E32" s="8">
        <f t="shared" si="5"/>
        <v>46049</v>
      </c>
      <c r="F32" s="9">
        <v>0.33333333333333298</v>
      </c>
      <c r="G32" s="10">
        <f t="shared" si="6"/>
        <v>1</v>
      </c>
      <c r="H32" s="11">
        <f t="shared" si="24"/>
        <v>0</v>
      </c>
      <c r="I32" s="11">
        <v>0</v>
      </c>
      <c r="J32" s="11">
        <f t="shared" si="25"/>
        <v>0</v>
      </c>
      <c r="K32" s="27">
        <f t="shared" si="26"/>
        <v>0</v>
      </c>
      <c r="L32" s="28" t="s">
        <v>148</v>
      </c>
    </row>
    <row r="33" spans="1:12">
      <c r="A33" s="12">
        <f t="shared" si="27"/>
        <v>27</v>
      </c>
      <c r="B33" s="8">
        <f t="shared" si="27"/>
        <v>46049</v>
      </c>
      <c r="C33" s="8">
        <f t="shared" si="3"/>
        <v>46049</v>
      </c>
      <c r="D33" s="9">
        <f t="shared" si="4"/>
        <v>0.33333333333333298</v>
      </c>
      <c r="E33" s="8">
        <f t="shared" si="5"/>
        <v>46050</v>
      </c>
      <c r="F33" s="9">
        <v>0.33333333333333298</v>
      </c>
      <c r="G33" s="10">
        <f t="shared" si="6"/>
        <v>1</v>
      </c>
      <c r="H33" s="11">
        <f t="shared" si="24"/>
        <v>0</v>
      </c>
      <c r="I33" s="11">
        <v>0</v>
      </c>
      <c r="J33" s="11">
        <f t="shared" si="25"/>
        <v>0</v>
      </c>
      <c r="K33" s="27">
        <f t="shared" si="26"/>
        <v>0</v>
      </c>
      <c r="L33" s="28" t="s">
        <v>148</v>
      </c>
    </row>
    <row r="34" spans="1:12">
      <c r="A34" s="12">
        <f t="shared" si="27"/>
        <v>28</v>
      </c>
      <c r="B34" s="8">
        <f t="shared" si="27"/>
        <v>46050</v>
      </c>
      <c r="C34" s="8">
        <f t="shared" si="3"/>
        <v>46050</v>
      </c>
      <c r="D34" s="9">
        <f t="shared" si="4"/>
        <v>0.33333333333333298</v>
      </c>
      <c r="E34" s="8">
        <f t="shared" si="5"/>
        <v>46051</v>
      </c>
      <c r="F34" s="9">
        <v>0.33333333333333298</v>
      </c>
      <c r="G34" s="10">
        <f t="shared" si="6"/>
        <v>1</v>
      </c>
      <c r="H34" s="11">
        <f t="shared" si="24"/>
        <v>0</v>
      </c>
      <c r="I34" s="11">
        <v>0</v>
      </c>
      <c r="J34" s="11">
        <f t="shared" si="25"/>
        <v>0</v>
      </c>
      <c r="K34" s="27">
        <f t="shared" si="26"/>
        <v>0</v>
      </c>
      <c r="L34" s="28" t="s">
        <v>148</v>
      </c>
    </row>
    <row r="35" spans="1:12">
      <c r="A35" s="12">
        <f t="shared" ref="A35:B35" si="28">A34+1</f>
        <v>29</v>
      </c>
      <c r="B35" s="8">
        <f t="shared" si="28"/>
        <v>46051</v>
      </c>
      <c r="C35" s="8">
        <f t="shared" ref="C35:C36" si="29">B35</f>
        <v>46051</v>
      </c>
      <c r="D35" s="9">
        <f t="shared" ref="D35:D36" si="30">F34</f>
        <v>0.33333333333333298</v>
      </c>
      <c r="E35" s="8">
        <f t="shared" ref="E35:E36" si="31">C35+1</f>
        <v>46052</v>
      </c>
      <c r="F35" s="9">
        <v>0.33333333333333298</v>
      </c>
      <c r="G35" s="10">
        <f t="shared" ref="G35:G36" si="32">IFERROR(((E35-C35)+(F35-D35)),"")</f>
        <v>1</v>
      </c>
      <c r="H35" s="11">
        <f t="shared" ref="H35:H36" si="33">I34</f>
        <v>0</v>
      </c>
      <c r="I35" s="11">
        <v>0</v>
      </c>
      <c r="J35" s="11">
        <f t="shared" ref="J35:J36" si="34">I35-H35</f>
        <v>0</v>
      </c>
      <c r="K35" s="27">
        <f t="shared" ref="K35:K36" si="35">J35/24</f>
        <v>0</v>
      </c>
      <c r="L35" s="28" t="s">
        <v>148</v>
      </c>
    </row>
    <row r="36" spans="1:12">
      <c r="A36" s="12">
        <f t="shared" ref="A36:B37" si="36">A35+1</f>
        <v>30</v>
      </c>
      <c r="B36" s="8">
        <f t="shared" si="36"/>
        <v>46052</v>
      </c>
      <c r="C36" s="8">
        <f t="shared" si="29"/>
        <v>46052</v>
      </c>
      <c r="D36" s="9">
        <f t="shared" si="30"/>
        <v>0.33333333333333298</v>
      </c>
      <c r="E36" s="8">
        <f t="shared" si="31"/>
        <v>46053</v>
      </c>
      <c r="F36" s="9">
        <v>0.33333333333333298</v>
      </c>
      <c r="G36" s="10">
        <f t="shared" si="32"/>
        <v>1</v>
      </c>
      <c r="H36" s="11">
        <f t="shared" si="33"/>
        <v>0</v>
      </c>
      <c r="I36" s="11">
        <v>0</v>
      </c>
      <c r="J36" s="11">
        <f t="shared" si="34"/>
        <v>0</v>
      </c>
      <c r="K36" s="27">
        <f t="shared" si="35"/>
        <v>0</v>
      </c>
      <c r="L36" s="28" t="s">
        <v>148</v>
      </c>
    </row>
    <row r="37" spans="1:12">
      <c r="A37" s="12">
        <f t="shared" si="36"/>
        <v>31</v>
      </c>
      <c r="B37" s="8">
        <f t="shared" si="36"/>
        <v>46053</v>
      </c>
      <c r="C37" s="8">
        <f t="shared" ref="C37" si="37">B37</f>
        <v>46053</v>
      </c>
      <c r="D37" s="9">
        <f t="shared" ref="D37" si="38">F36</f>
        <v>0.33333333333333298</v>
      </c>
      <c r="E37" s="8">
        <f t="shared" ref="E37" si="39">C37+1</f>
        <v>46054</v>
      </c>
      <c r="F37" s="9">
        <v>0.33333333333333298</v>
      </c>
      <c r="G37" s="10">
        <f t="shared" ref="G37" si="40">IFERROR(((E37-C37)+(F37-D37)),"")</f>
        <v>1</v>
      </c>
      <c r="H37" s="11">
        <f t="shared" ref="H37" si="41">I36</f>
        <v>0</v>
      </c>
      <c r="I37" s="11">
        <v>0</v>
      </c>
      <c r="J37" s="11">
        <f t="shared" ref="J37" si="42">I37-H37</f>
        <v>0</v>
      </c>
      <c r="K37" s="27">
        <f t="shared" ref="K37" si="43">J37/24</f>
        <v>0</v>
      </c>
      <c r="L37" s="28" t="s">
        <v>148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31.083333333333332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1.0026881720430108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workbookViewId="0">
      <pane ySplit="7" topLeftCell="A8" activePane="bottomLeft" state="frozen"/>
      <selection pane="bottomLeft" activeCell="H27" sqref="H2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.7109375" style="1" customWidth="1"/>
    <col min="4" max="6" width="9.140625" style="1"/>
    <col min="7" max="7" width="11.85546875" style="1" customWidth="1"/>
    <col min="8" max="8" width="13.85546875" style="35" customWidth="1"/>
    <col min="9" max="9" width="11.140625" style="35" customWidth="1"/>
    <col min="10" max="10" width="9.85546875" style="1" customWidth="1"/>
    <col min="11" max="11" width="9.140625" style="1"/>
    <col min="12" max="12" width="7.42578125" style="42" customWidth="1"/>
    <col min="13" max="13" width="11.7109375" style="42" customWidth="1"/>
    <col min="14" max="14" width="12.42578125" style="1" customWidth="1"/>
    <col min="15" max="15" width="13.42578125" style="1" customWidth="1"/>
    <col min="16" max="16" width="9.140625" style="1"/>
    <col min="17" max="17" width="39.5703125" style="1" customWidth="1"/>
    <col min="18" max="18" width="19.7109375" style="1" customWidth="1"/>
    <col min="19" max="16384" width="9.140625" style="1"/>
  </cols>
  <sheetData>
    <row r="1" spans="1:18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61"/>
      <c r="M1" s="61"/>
      <c r="N1" s="2"/>
      <c r="O1" s="2"/>
      <c r="P1" s="2"/>
      <c r="Q1" s="2"/>
      <c r="R1" s="2"/>
    </row>
    <row r="2" spans="1:18">
      <c r="B2" s="2"/>
      <c r="C2" s="3" t="s">
        <v>200</v>
      </c>
      <c r="D2" s="2"/>
      <c r="E2" s="2"/>
      <c r="F2" s="2"/>
      <c r="G2" s="2"/>
      <c r="H2" s="36"/>
      <c r="I2" s="36"/>
      <c r="J2" s="2"/>
      <c r="K2" s="2"/>
      <c r="L2" s="61"/>
      <c r="M2" s="61"/>
      <c r="N2" s="2"/>
      <c r="O2" s="2"/>
      <c r="P2" s="2"/>
      <c r="Q2" s="2"/>
      <c r="R2" s="25" t="s">
        <v>137</v>
      </c>
    </row>
    <row r="3" spans="1:18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61"/>
      <c r="M3" s="61"/>
      <c r="N3" s="2"/>
      <c r="O3" s="2"/>
      <c r="P3" s="2"/>
      <c r="Q3" s="2"/>
      <c r="R3" s="2"/>
    </row>
    <row r="4" spans="1:18">
      <c r="B4" s="76"/>
      <c r="C4" s="76">
        <f>SCI!C4</f>
        <v>46023</v>
      </c>
      <c r="D4" s="2"/>
      <c r="E4" s="2"/>
      <c r="F4" s="2"/>
      <c r="G4" s="2"/>
      <c r="H4" s="36"/>
      <c r="I4" s="36"/>
      <c r="J4" s="2"/>
      <c r="K4" s="26"/>
      <c r="L4" s="61"/>
      <c r="M4" s="61"/>
      <c r="N4" s="26"/>
      <c r="O4" s="2" t="s">
        <v>138</v>
      </c>
      <c r="P4" s="26">
        <f>MAX(P7:P26)</f>
        <v>49.651666666667246</v>
      </c>
      <c r="Q4" s="26"/>
    </row>
    <row r="5" spans="1:18" ht="15.75" customHeight="1">
      <c r="A5" s="840" t="s">
        <v>114</v>
      </c>
      <c r="B5" s="839" t="s">
        <v>115</v>
      </c>
      <c r="C5" s="839" t="s">
        <v>201</v>
      </c>
      <c r="D5" s="839" t="s">
        <v>202</v>
      </c>
      <c r="E5" s="846" t="s">
        <v>175</v>
      </c>
      <c r="F5" s="847"/>
      <c r="G5" s="847"/>
      <c r="H5" s="847"/>
      <c r="I5" s="847"/>
      <c r="J5" s="847"/>
      <c r="K5" s="847"/>
      <c r="L5" s="847"/>
      <c r="M5" s="847"/>
      <c r="N5" s="847"/>
      <c r="O5" s="851" t="s">
        <v>143</v>
      </c>
      <c r="P5" s="862" t="s">
        <v>144</v>
      </c>
      <c r="Q5" s="837" t="s">
        <v>176</v>
      </c>
    </row>
    <row r="6" spans="1:18">
      <c r="A6" s="850"/>
      <c r="B6" s="849"/>
      <c r="C6" s="849"/>
      <c r="D6" s="849"/>
      <c r="E6" s="855" t="s">
        <v>139</v>
      </c>
      <c r="F6" s="856"/>
      <c r="G6" s="855" t="s">
        <v>140</v>
      </c>
      <c r="H6" s="857"/>
      <c r="I6" s="869" t="s">
        <v>139</v>
      </c>
      <c r="J6" s="870"/>
      <c r="K6" s="869" t="s">
        <v>140</v>
      </c>
      <c r="L6" s="871"/>
      <c r="M6" s="855" t="s">
        <v>142</v>
      </c>
      <c r="N6" s="856"/>
      <c r="O6" s="852"/>
      <c r="P6" s="863"/>
      <c r="Q6" s="854"/>
    </row>
    <row r="7" spans="1:18">
      <c r="A7" s="866"/>
      <c r="B7" s="867"/>
      <c r="C7" s="867"/>
      <c r="D7" s="867"/>
      <c r="E7" s="264" t="s">
        <v>115</v>
      </c>
      <c r="F7" s="263" t="s">
        <v>146</v>
      </c>
      <c r="G7" s="264" t="s">
        <v>115</v>
      </c>
      <c r="H7" s="263" t="s">
        <v>146</v>
      </c>
      <c r="I7" s="272" t="s">
        <v>203</v>
      </c>
      <c r="J7" s="272" t="s">
        <v>204</v>
      </c>
      <c r="K7" s="272" t="s">
        <v>203</v>
      </c>
      <c r="L7" s="272" t="s">
        <v>204</v>
      </c>
      <c r="M7" s="263" t="s">
        <v>205</v>
      </c>
      <c r="N7" s="263" t="s">
        <v>206</v>
      </c>
      <c r="O7" s="868"/>
      <c r="P7" s="864"/>
      <c r="Q7" s="865"/>
    </row>
    <row r="8" spans="1:18">
      <c r="A8" s="265">
        <f t="shared" ref="A8:A26" si="0">A7+1</f>
        <v>1</v>
      </c>
      <c r="B8" s="266">
        <f t="shared" ref="B8" si="1">G8</f>
        <v>45931</v>
      </c>
      <c r="C8" s="267" t="s">
        <v>207</v>
      </c>
      <c r="D8" s="268" t="s">
        <v>208</v>
      </c>
      <c r="E8" s="269">
        <v>45930</v>
      </c>
      <c r="F8" s="270">
        <v>0.375</v>
      </c>
      <c r="G8" s="271">
        <v>45931</v>
      </c>
      <c r="H8" s="270">
        <v>0.25</v>
      </c>
      <c r="I8" s="273">
        <v>200</v>
      </c>
      <c r="J8" s="273">
        <v>31</v>
      </c>
      <c r="K8" s="273">
        <v>30</v>
      </c>
      <c r="L8" s="273">
        <v>31</v>
      </c>
      <c r="M8" s="274">
        <v>578001.56000000006</v>
      </c>
      <c r="N8" s="274">
        <v>579037.37</v>
      </c>
      <c r="O8" s="275">
        <f t="shared" ref="O8:O26" si="2">N8-M8</f>
        <v>1035.8099999999395</v>
      </c>
      <c r="P8" s="164">
        <f t="shared" ref="P8:P26" si="3">O8/24</f>
        <v>43.158749999997475</v>
      </c>
      <c r="Q8" s="261"/>
    </row>
    <row r="9" spans="1:18">
      <c r="A9" s="47">
        <f t="shared" si="0"/>
        <v>2</v>
      </c>
      <c r="B9" s="48">
        <f t="shared" ref="B9:B19" si="4">G9</f>
        <v>45932</v>
      </c>
      <c r="C9" s="49" t="s">
        <v>209</v>
      </c>
      <c r="D9" s="68" t="s">
        <v>210</v>
      </c>
      <c r="E9" s="51">
        <v>45931</v>
      </c>
      <c r="F9" s="52">
        <v>0.25</v>
      </c>
      <c r="G9" s="53">
        <v>45932</v>
      </c>
      <c r="H9" s="52">
        <v>0.20833333333333301</v>
      </c>
      <c r="I9" s="66">
        <v>220</v>
      </c>
      <c r="J9" s="66">
        <v>31</v>
      </c>
      <c r="K9" s="66">
        <v>20</v>
      </c>
      <c r="L9" s="66">
        <v>31</v>
      </c>
      <c r="M9" s="95">
        <v>579037.37</v>
      </c>
      <c r="N9" s="95">
        <v>580196.6</v>
      </c>
      <c r="O9" s="67">
        <f t="shared" si="2"/>
        <v>1159.2299999999814</v>
      </c>
      <c r="P9" s="27">
        <f t="shared" si="3"/>
        <v>48.301249999999222</v>
      </c>
      <c r="Q9" s="28"/>
    </row>
    <row r="10" spans="1:18">
      <c r="A10" s="47">
        <f t="shared" si="0"/>
        <v>3</v>
      </c>
      <c r="B10" s="48">
        <f t="shared" si="4"/>
        <v>45932</v>
      </c>
      <c r="C10" s="49" t="s">
        <v>211</v>
      </c>
      <c r="D10" s="68" t="s">
        <v>212</v>
      </c>
      <c r="E10" s="53">
        <v>45932</v>
      </c>
      <c r="F10" s="52">
        <v>0.20833333333333301</v>
      </c>
      <c r="G10" s="53">
        <v>45932</v>
      </c>
      <c r="H10" s="52">
        <v>0.75</v>
      </c>
      <c r="I10" s="66">
        <v>145</v>
      </c>
      <c r="J10" s="66">
        <v>31</v>
      </c>
      <c r="K10" s="66">
        <v>25</v>
      </c>
      <c r="L10" s="66">
        <v>31</v>
      </c>
      <c r="M10" s="95">
        <v>580196.6</v>
      </c>
      <c r="N10" s="95">
        <v>580861.1</v>
      </c>
      <c r="O10" s="67">
        <f t="shared" si="2"/>
        <v>664.5</v>
      </c>
      <c r="P10" s="27">
        <f t="shared" si="3"/>
        <v>27.6875</v>
      </c>
      <c r="Q10" s="69"/>
    </row>
    <row r="11" spans="1:18">
      <c r="A11" s="47">
        <f t="shared" si="0"/>
        <v>4</v>
      </c>
      <c r="B11" s="48">
        <f t="shared" si="4"/>
        <v>45933</v>
      </c>
      <c r="C11" s="49" t="s">
        <v>213</v>
      </c>
      <c r="D11" s="68" t="s">
        <v>214</v>
      </c>
      <c r="E11" s="53">
        <v>45932</v>
      </c>
      <c r="F11" s="52">
        <v>0.75</v>
      </c>
      <c r="G11" s="53">
        <v>45933</v>
      </c>
      <c r="H11" s="52">
        <v>0.5</v>
      </c>
      <c r="I11" s="65">
        <v>210</v>
      </c>
      <c r="J11" s="66">
        <v>31</v>
      </c>
      <c r="K11" s="66">
        <v>40</v>
      </c>
      <c r="L11" s="66">
        <v>31</v>
      </c>
      <c r="M11" s="95">
        <v>580861.1</v>
      </c>
      <c r="N11" s="68">
        <v>581819.89</v>
      </c>
      <c r="O11" s="67">
        <f t="shared" si="2"/>
        <v>958.79000000003725</v>
      </c>
      <c r="P11" s="27">
        <f t="shared" si="3"/>
        <v>39.949583333334886</v>
      </c>
      <c r="Q11" s="28"/>
    </row>
    <row r="12" spans="1:18">
      <c r="A12" s="47">
        <f t="shared" si="0"/>
        <v>5</v>
      </c>
      <c r="B12" s="48">
        <f t="shared" si="4"/>
        <v>45934</v>
      </c>
      <c r="C12" s="49" t="s">
        <v>215</v>
      </c>
      <c r="D12" s="68" t="s">
        <v>216</v>
      </c>
      <c r="E12" s="53">
        <v>45933</v>
      </c>
      <c r="F12" s="52">
        <v>0.5</v>
      </c>
      <c r="G12" s="53">
        <v>45934</v>
      </c>
      <c r="H12" s="52">
        <v>0.41666666666666702</v>
      </c>
      <c r="I12" s="65">
        <v>210</v>
      </c>
      <c r="J12" s="66">
        <v>31</v>
      </c>
      <c r="K12" s="66">
        <v>30</v>
      </c>
      <c r="L12" s="66">
        <v>31</v>
      </c>
      <c r="M12" s="95">
        <v>581819.89</v>
      </c>
      <c r="N12" s="68">
        <v>582906.04</v>
      </c>
      <c r="O12" s="67">
        <f t="shared" si="2"/>
        <v>1086.1500000000233</v>
      </c>
      <c r="P12" s="27">
        <f t="shared" si="3"/>
        <v>45.256250000000968</v>
      </c>
      <c r="Q12" s="28"/>
    </row>
    <row r="13" spans="1:18">
      <c r="A13" s="47">
        <f t="shared" si="0"/>
        <v>6</v>
      </c>
      <c r="B13" s="48">
        <f t="shared" si="4"/>
        <v>45935</v>
      </c>
      <c r="C13" s="49" t="s">
        <v>217</v>
      </c>
      <c r="D13" s="50" t="s">
        <v>218</v>
      </c>
      <c r="E13" s="53">
        <v>45934</v>
      </c>
      <c r="F13" s="52">
        <v>0.41666666666666702</v>
      </c>
      <c r="G13" s="53">
        <v>45935</v>
      </c>
      <c r="H13" s="52">
        <v>0.27083333333333298</v>
      </c>
      <c r="I13" s="65">
        <v>220</v>
      </c>
      <c r="J13" s="66">
        <v>31</v>
      </c>
      <c r="K13" s="66">
        <v>40</v>
      </c>
      <c r="L13" s="66">
        <v>31</v>
      </c>
      <c r="M13" s="95">
        <f>N12</f>
        <v>582906.04</v>
      </c>
      <c r="N13" s="68">
        <v>583923.23</v>
      </c>
      <c r="O13" s="67">
        <f t="shared" si="2"/>
        <v>1017.1899999999441</v>
      </c>
      <c r="P13" s="27">
        <f t="shared" si="3"/>
        <v>42.382916666664336</v>
      </c>
      <c r="Q13" s="28"/>
    </row>
    <row r="14" spans="1:18">
      <c r="A14" s="47">
        <f t="shared" si="0"/>
        <v>7</v>
      </c>
      <c r="B14" s="48">
        <f t="shared" si="4"/>
        <v>45935</v>
      </c>
      <c r="C14" s="49" t="s">
        <v>219</v>
      </c>
      <c r="D14" s="50" t="s">
        <v>208</v>
      </c>
      <c r="E14" s="53">
        <v>45935</v>
      </c>
      <c r="F14" s="52">
        <v>0.27083333333333298</v>
      </c>
      <c r="G14" s="53">
        <v>45935</v>
      </c>
      <c r="H14" s="52">
        <v>0.91666666666666696</v>
      </c>
      <c r="I14" s="65">
        <v>125</v>
      </c>
      <c r="J14" s="66">
        <v>31</v>
      </c>
      <c r="K14" s="65">
        <v>20</v>
      </c>
      <c r="L14" s="65">
        <v>31</v>
      </c>
      <c r="M14" s="95">
        <f>N13</f>
        <v>583923.23</v>
      </c>
      <c r="N14" s="68">
        <v>584655.38</v>
      </c>
      <c r="O14" s="67">
        <f t="shared" si="2"/>
        <v>732.15000000002328</v>
      </c>
      <c r="P14" s="27">
        <f t="shared" si="3"/>
        <v>30.506250000000971</v>
      </c>
      <c r="Q14" s="28"/>
    </row>
    <row r="15" spans="1:18">
      <c r="A15" s="47">
        <f t="shared" si="0"/>
        <v>8</v>
      </c>
      <c r="B15" s="48">
        <f t="shared" si="4"/>
        <v>45936</v>
      </c>
      <c r="C15" s="49" t="s">
        <v>220</v>
      </c>
      <c r="D15" s="68" t="s">
        <v>221</v>
      </c>
      <c r="E15" s="53">
        <v>45935</v>
      </c>
      <c r="F15" s="52">
        <v>0.91666666666666696</v>
      </c>
      <c r="G15" s="53">
        <v>45936</v>
      </c>
      <c r="H15" s="52">
        <v>0.83333333333333304</v>
      </c>
      <c r="I15" s="66">
        <v>220</v>
      </c>
      <c r="J15" s="66">
        <v>31</v>
      </c>
      <c r="K15" s="66">
        <v>20</v>
      </c>
      <c r="L15" s="66">
        <v>31</v>
      </c>
      <c r="M15" s="95">
        <v>584655.38</v>
      </c>
      <c r="N15" s="95">
        <v>585762.24</v>
      </c>
      <c r="O15" s="67">
        <f t="shared" si="2"/>
        <v>1106.859999999986</v>
      </c>
      <c r="P15" s="27">
        <f t="shared" si="3"/>
        <v>46.119166666666082</v>
      </c>
      <c r="Q15" s="28"/>
    </row>
    <row r="16" spans="1:18">
      <c r="A16" s="47">
        <f t="shared" si="0"/>
        <v>9</v>
      </c>
      <c r="B16" s="48">
        <f t="shared" si="4"/>
        <v>45937</v>
      </c>
      <c r="C16" s="49" t="s">
        <v>222</v>
      </c>
      <c r="D16" s="68" t="s">
        <v>223</v>
      </c>
      <c r="E16" s="53">
        <v>45936</v>
      </c>
      <c r="F16" s="52">
        <v>0.83333333333333304</v>
      </c>
      <c r="G16" s="53">
        <v>45937</v>
      </c>
      <c r="H16" s="52">
        <v>0.33333333333333298</v>
      </c>
      <c r="I16" s="66">
        <v>130</v>
      </c>
      <c r="J16" s="66">
        <v>31</v>
      </c>
      <c r="K16" s="66">
        <v>25</v>
      </c>
      <c r="L16" s="66">
        <v>31</v>
      </c>
      <c r="M16" s="95">
        <v>585762.24</v>
      </c>
      <c r="N16" s="95">
        <v>586354.22</v>
      </c>
      <c r="O16" s="67">
        <f t="shared" si="2"/>
        <v>591.97999999998137</v>
      </c>
      <c r="P16" s="27">
        <f t="shared" si="3"/>
        <v>24.665833333332557</v>
      </c>
      <c r="Q16" s="28"/>
    </row>
    <row r="17" spans="1:17">
      <c r="A17" s="47">
        <f t="shared" si="0"/>
        <v>10</v>
      </c>
      <c r="B17" s="48">
        <f t="shared" si="4"/>
        <v>45938</v>
      </c>
      <c r="C17" s="49" t="s">
        <v>224</v>
      </c>
      <c r="D17" s="68" t="s">
        <v>218</v>
      </c>
      <c r="E17" s="53">
        <v>45937</v>
      </c>
      <c r="F17" s="52">
        <v>0.33333333333333298</v>
      </c>
      <c r="G17" s="53">
        <v>45938</v>
      </c>
      <c r="H17" s="52">
        <v>0.29166666666666702</v>
      </c>
      <c r="I17" s="65">
        <v>215</v>
      </c>
      <c r="J17" s="66">
        <v>31</v>
      </c>
      <c r="K17" s="66">
        <v>25</v>
      </c>
      <c r="L17" s="66">
        <v>31</v>
      </c>
      <c r="M17" s="95">
        <v>586354.22</v>
      </c>
      <c r="N17" s="95">
        <v>587459.26</v>
      </c>
      <c r="O17" s="67">
        <f t="shared" si="2"/>
        <v>1105.0400000000373</v>
      </c>
      <c r="P17" s="27">
        <f t="shared" si="3"/>
        <v>46.043333333334886</v>
      </c>
      <c r="Q17" s="28"/>
    </row>
    <row r="18" spans="1:17">
      <c r="A18" s="47">
        <f t="shared" si="0"/>
        <v>11</v>
      </c>
      <c r="B18" s="48">
        <f t="shared" si="4"/>
        <v>45939</v>
      </c>
      <c r="C18" s="49" t="s">
        <v>225</v>
      </c>
      <c r="D18" s="68" t="s">
        <v>212</v>
      </c>
      <c r="E18" s="53">
        <v>45938</v>
      </c>
      <c r="F18" s="52">
        <v>0.29166666666666702</v>
      </c>
      <c r="G18" s="53">
        <v>45939</v>
      </c>
      <c r="H18" s="52">
        <v>0.125</v>
      </c>
      <c r="I18" s="66">
        <v>200</v>
      </c>
      <c r="J18" s="66">
        <v>31</v>
      </c>
      <c r="K18" s="66">
        <v>25</v>
      </c>
      <c r="L18" s="66">
        <v>31</v>
      </c>
      <c r="M18" s="95">
        <v>587459.26</v>
      </c>
      <c r="N18" s="95">
        <v>588367.9</v>
      </c>
      <c r="O18" s="67">
        <f t="shared" si="2"/>
        <v>908.64000000001397</v>
      </c>
      <c r="P18" s="27">
        <f t="shared" si="3"/>
        <v>37.860000000000582</v>
      </c>
      <c r="Q18" s="28"/>
    </row>
    <row r="19" spans="1:17">
      <c r="A19" s="47">
        <f t="shared" si="0"/>
        <v>12</v>
      </c>
      <c r="B19" s="48">
        <f t="shared" si="4"/>
        <v>45940</v>
      </c>
      <c r="C19" s="49" t="s">
        <v>226</v>
      </c>
      <c r="D19" s="68" t="s">
        <v>216</v>
      </c>
      <c r="E19" s="53">
        <v>45939</v>
      </c>
      <c r="F19" s="52">
        <v>0.125</v>
      </c>
      <c r="G19" s="53">
        <v>45940</v>
      </c>
      <c r="H19" s="52">
        <v>0</v>
      </c>
      <c r="I19" s="66">
        <v>225</v>
      </c>
      <c r="J19" s="66">
        <v>31</v>
      </c>
      <c r="K19" s="66">
        <v>30</v>
      </c>
      <c r="L19" s="66">
        <v>31</v>
      </c>
      <c r="M19" s="95">
        <v>588367.9</v>
      </c>
      <c r="N19" s="95">
        <v>589428.30000000005</v>
      </c>
      <c r="O19" s="67">
        <f t="shared" si="2"/>
        <v>1060.4000000000233</v>
      </c>
      <c r="P19" s="27">
        <f t="shared" si="3"/>
        <v>44.183333333334303</v>
      </c>
      <c r="Q19" s="28"/>
    </row>
    <row r="20" spans="1:17">
      <c r="A20" s="47">
        <f t="shared" si="0"/>
        <v>13</v>
      </c>
      <c r="B20" s="48">
        <f t="shared" ref="B20:B25" si="5">G20</f>
        <v>45940</v>
      </c>
      <c r="C20" s="49" t="s">
        <v>227</v>
      </c>
      <c r="D20" s="68" t="s">
        <v>223</v>
      </c>
      <c r="E20" s="53">
        <v>45940</v>
      </c>
      <c r="F20" s="52">
        <v>0</v>
      </c>
      <c r="G20" s="53">
        <v>45940</v>
      </c>
      <c r="H20" s="52">
        <v>0.85416666666666696</v>
      </c>
      <c r="I20" s="66">
        <v>200</v>
      </c>
      <c r="J20" s="66">
        <v>31</v>
      </c>
      <c r="K20" s="66">
        <v>40</v>
      </c>
      <c r="L20" s="66">
        <v>31</v>
      </c>
      <c r="M20" s="95">
        <v>589428.30000000005</v>
      </c>
      <c r="N20" s="95">
        <v>590415.84</v>
      </c>
      <c r="O20" s="67">
        <f t="shared" si="2"/>
        <v>987.53999999992084</v>
      </c>
      <c r="P20" s="27">
        <f t="shared" si="3"/>
        <v>41.147499999996704</v>
      </c>
      <c r="Q20" s="28"/>
    </row>
    <row r="21" spans="1:17">
      <c r="A21" s="47">
        <f t="shared" si="0"/>
        <v>14</v>
      </c>
      <c r="B21" s="48">
        <f t="shared" si="5"/>
        <v>45941</v>
      </c>
      <c r="C21" s="49" t="s">
        <v>228</v>
      </c>
      <c r="D21" s="68" t="s">
        <v>229</v>
      </c>
      <c r="E21" s="53">
        <v>45940</v>
      </c>
      <c r="F21" s="52">
        <v>0.85416666666666696</v>
      </c>
      <c r="G21" s="53">
        <v>45941</v>
      </c>
      <c r="H21" s="52">
        <v>0.625</v>
      </c>
      <c r="I21" s="66">
        <v>200</v>
      </c>
      <c r="J21" s="66">
        <v>31</v>
      </c>
      <c r="K21" s="66">
        <v>40</v>
      </c>
      <c r="L21" s="66">
        <v>31</v>
      </c>
      <c r="M21" s="95">
        <v>590415.84</v>
      </c>
      <c r="N21" s="68">
        <v>591320.03</v>
      </c>
      <c r="O21" s="67">
        <f t="shared" si="2"/>
        <v>904.19000000006054</v>
      </c>
      <c r="P21" s="27">
        <f t="shared" si="3"/>
        <v>37.674583333335853</v>
      </c>
      <c r="Q21" s="28"/>
    </row>
    <row r="22" spans="1:17">
      <c r="A22" s="47">
        <f t="shared" si="0"/>
        <v>15</v>
      </c>
      <c r="B22" s="48">
        <f t="shared" si="5"/>
        <v>45942</v>
      </c>
      <c r="C22" s="49" t="s">
        <v>230</v>
      </c>
      <c r="D22" s="68" t="s">
        <v>216</v>
      </c>
      <c r="E22" s="53">
        <v>45941</v>
      </c>
      <c r="F22" s="52">
        <v>0.625</v>
      </c>
      <c r="G22" s="53">
        <v>45942</v>
      </c>
      <c r="H22" s="52">
        <v>0.60416666666666696</v>
      </c>
      <c r="I22" s="66">
        <v>220</v>
      </c>
      <c r="J22" s="66">
        <v>31</v>
      </c>
      <c r="K22" s="66">
        <v>20</v>
      </c>
      <c r="L22" s="66">
        <v>31</v>
      </c>
      <c r="M22" s="68">
        <v>591320.03</v>
      </c>
      <c r="N22" s="68">
        <v>592415.47</v>
      </c>
      <c r="O22" s="67">
        <f t="shared" ref="O22" si="6">N22-M22</f>
        <v>1095.4399999999441</v>
      </c>
      <c r="P22" s="27">
        <f t="shared" ref="P22" si="7">O22/24</f>
        <v>45.643333333331007</v>
      </c>
      <c r="Q22" s="28"/>
    </row>
    <row r="23" spans="1:17">
      <c r="A23" s="47">
        <f t="shared" si="0"/>
        <v>16</v>
      </c>
      <c r="B23" s="48">
        <f t="shared" si="5"/>
        <v>45943</v>
      </c>
      <c r="C23" s="49" t="s">
        <v>231</v>
      </c>
      <c r="D23" s="68" t="s">
        <v>214</v>
      </c>
      <c r="E23" s="53">
        <v>45942</v>
      </c>
      <c r="F23" s="52">
        <v>0.60416666666666696</v>
      </c>
      <c r="G23" s="53">
        <v>45943</v>
      </c>
      <c r="H23" s="52">
        <v>0.66666666666666696</v>
      </c>
      <c r="I23" s="66">
        <v>215</v>
      </c>
      <c r="J23" s="65">
        <v>31</v>
      </c>
      <c r="K23" s="65">
        <v>10</v>
      </c>
      <c r="L23" s="65">
        <v>31</v>
      </c>
      <c r="M23" s="68">
        <v>592415.47</v>
      </c>
      <c r="N23" s="95">
        <v>593580.06999999995</v>
      </c>
      <c r="O23" s="67">
        <f t="shared" si="2"/>
        <v>1164.5999999999767</v>
      </c>
      <c r="P23" s="27">
        <f t="shared" si="3"/>
        <v>48.524999999999032</v>
      </c>
      <c r="Q23" s="28"/>
    </row>
    <row r="24" spans="1:17">
      <c r="A24" s="47">
        <f t="shared" si="0"/>
        <v>17</v>
      </c>
      <c r="B24" s="48">
        <f t="shared" si="5"/>
        <v>45944</v>
      </c>
      <c r="C24" s="49" t="s">
        <v>232</v>
      </c>
      <c r="D24" s="68" t="s">
        <v>212</v>
      </c>
      <c r="E24" s="53">
        <v>45943</v>
      </c>
      <c r="F24" s="52">
        <v>0.66666666666666696</v>
      </c>
      <c r="G24" s="53">
        <v>45944</v>
      </c>
      <c r="H24" s="52">
        <v>0.5</v>
      </c>
      <c r="I24" s="66">
        <v>200</v>
      </c>
      <c r="J24" s="65">
        <v>31</v>
      </c>
      <c r="K24" s="66">
        <v>20</v>
      </c>
      <c r="L24" s="65">
        <v>31</v>
      </c>
      <c r="M24" s="68">
        <f>N23</f>
        <v>593580.06999999995</v>
      </c>
      <c r="N24" s="95">
        <v>594565.05000000005</v>
      </c>
      <c r="O24" s="67">
        <f t="shared" si="2"/>
        <v>984.98000000009779</v>
      </c>
      <c r="P24" s="27">
        <f t="shared" si="3"/>
        <v>41.04083333333741</v>
      </c>
      <c r="Q24" s="28"/>
    </row>
    <row r="25" spans="1:17">
      <c r="A25" s="47">
        <f t="shared" si="0"/>
        <v>18</v>
      </c>
      <c r="B25" s="48">
        <f t="shared" si="5"/>
        <v>45945</v>
      </c>
      <c r="C25" s="49" t="s">
        <v>233</v>
      </c>
      <c r="D25" s="68" t="s">
        <v>223</v>
      </c>
      <c r="E25" s="53">
        <v>45944</v>
      </c>
      <c r="F25" s="52">
        <v>0.5</v>
      </c>
      <c r="G25" s="53">
        <v>45945</v>
      </c>
      <c r="H25" s="52">
        <v>0.41666666666666702</v>
      </c>
      <c r="I25" s="66">
        <v>230</v>
      </c>
      <c r="J25" s="66">
        <v>31</v>
      </c>
      <c r="K25" s="66">
        <v>20</v>
      </c>
      <c r="L25" s="66">
        <v>31</v>
      </c>
      <c r="M25" s="95">
        <v>594565.05000000005</v>
      </c>
      <c r="N25" s="95">
        <v>595662.19999999995</v>
      </c>
      <c r="O25" s="67">
        <f t="shared" si="2"/>
        <v>1097.1499999999069</v>
      </c>
      <c r="P25" s="27">
        <f t="shared" si="3"/>
        <v>45.71458333332945</v>
      </c>
      <c r="Q25" s="28"/>
    </row>
    <row r="26" spans="1:17">
      <c r="A26" s="47">
        <f t="shared" si="0"/>
        <v>19</v>
      </c>
      <c r="B26" s="48">
        <f t="shared" ref="B26" si="8">G26</f>
        <v>45946</v>
      </c>
      <c r="C26" s="49" t="s">
        <v>234</v>
      </c>
      <c r="D26" s="68" t="s">
        <v>214</v>
      </c>
      <c r="E26" s="53">
        <v>45945</v>
      </c>
      <c r="F26" s="52">
        <v>0.41666666666666702</v>
      </c>
      <c r="G26" s="53">
        <v>45946</v>
      </c>
      <c r="H26" s="52">
        <v>0.45833333333333298</v>
      </c>
      <c r="I26" s="66">
        <v>225</v>
      </c>
      <c r="J26" s="66">
        <v>31</v>
      </c>
      <c r="K26" s="66">
        <v>20</v>
      </c>
      <c r="L26" s="66">
        <v>31</v>
      </c>
      <c r="M26" s="95">
        <v>595662.19999999995</v>
      </c>
      <c r="N26" s="95">
        <v>596853.84</v>
      </c>
      <c r="O26" s="67">
        <f t="shared" si="2"/>
        <v>1191.640000000014</v>
      </c>
      <c r="P26" s="27">
        <f t="shared" si="3"/>
        <v>49.651666666667246</v>
      </c>
      <c r="Q26" s="28"/>
    </row>
    <row r="27" spans="1:17">
      <c r="A27" s="47"/>
      <c r="B27" s="48"/>
      <c r="C27" s="49"/>
      <c r="D27" s="68"/>
      <c r="E27" s="51"/>
      <c r="F27" s="52"/>
      <c r="G27" s="53"/>
      <c r="H27" s="52"/>
      <c r="I27" s="65"/>
      <c r="J27" s="65"/>
      <c r="K27" s="65"/>
      <c r="L27" s="65"/>
      <c r="M27" s="68"/>
      <c r="N27" s="68"/>
      <c r="O27" s="67"/>
      <c r="P27" s="27"/>
      <c r="Q27" s="28"/>
    </row>
    <row r="28" spans="1:17">
      <c r="A28" s="47"/>
      <c r="B28" s="48"/>
      <c r="C28" s="49"/>
      <c r="D28" s="50"/>
      <c r="E28" s="51"/>
      <c r="F28" s="52"/>
      <c r="G28" s="53"/>
      <c r="H28" s="52"/>
      <c r="I28" s="65"/>
      <c r="J28" s="65"/>
      <c r="K28" s="65"/>
      <c r="L28" s="65"/>
      <c r="M28" s="68"/>
      <c r="N28" s="68"/>
      <c r="O28" s="67"/>
      <c r="P28" s="27"/>
      <c r="Q28" s="28"/>
    </row>
    <row r="29" spans="1:17">
      <c r="A29" s="57" t="s">
        <v>3</v>
      </c>
      <c r="B29" s="58"/>
      <c r="C29" s="58"/>
      <c r="D29" s="58"/>
      <c r="E29" s="59"/>
      <c r="F29" s="60"/>
      <c r="G29" s="59"/>
      <c r="H29" s="60"/>
      <c r="I29" s="71"/>
      <c r="J29" s="71"/>
      <c r="K29" s="71"/>
      <c r="L29" s="71"/>
      <c r="M29" s="60"/>
      <c r="N29" s="60"/>
      <c r="O29" s="72">
        <f>SUM(O8:O28)</f>
        <v>18852.279999999912</v>
      </c>
      <c r="P29" s="73"/>
      <c r="Q29" s="73"/>
    </row>
  </sheetData>
  <mergeCells count="13">
    <mergeCell ref="P5:P7"/>
    <mergeCell ref="Q5:Q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R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135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235</v>
      </c>
      <c r="D2" s="2"/>
      <c r="E2" s="2"/>
      <c r="F2" s="2"/>
      <c r="G2" s="2"/>
      <c r="H2" s="2"/>
      <c r="I2" s="2"/>
      <c r="J2" s="2"/>
      <c r="K2" s="61"/>
      <c r="L2" s="2"/>
      <c r="M2" s="25" t="s">
        <v>137</v>
      </c>
    </row>
    <row r="3" spans="1:13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46023</v>
      </c>
      <c r="D4" s="2"/>
      <c r="E4" s="2"/>
      <c r="F4" s="2"/>
      <c r="G4" s="2"/>
      <c r="H4" s="2"/>
      <c r="I4" s="2"/>
      <c r="J4" s="2"/>
      <c r="K4" s="61" t="s">
        <v>138</v>
      </c>
      <c r="L4" s="26">
        <f>MAX(L7:L38)</f>
        <v>0</v>
      </c>
      <c r="M4" s="2"/>
    </row>
    <row r="5" spans="1:13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72" t="s">
        <v>236</v>
      </c>
      <c r="K5" s="858" t="s">
        <v>143</v>
      </c>
      <c r="L5" s="843" t="s">
        <v>144</v>
      </c>
      <c r="M5" s="837" t="s">
        <v>145</v>
      </c>
    </row>
    <row r="6" spans="1:13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73"/>
      <c r="K6" s="859"/>
      <c r="L6" s="844"/>
      <c r="M6" s="838"/>
    </row>
    <row r="7" spans="1:13" ht="15.75" thickTop="1">
      <c r="A7" s="6">
        <v>1</v>
      </c>
      <c r="B7" s="7">
        <f>C4</f>
        <v>46023</v>
      </c>
      <c r="C7" s="8">
        <f>B7</f>
        <v>46023</v>
      </c>
      <c r="D7" s="9">
        <v>0</v>
      </c>
      <c r="E7" s="8">
        <f>C7+1</f>
        <v>46024</v>
      </c>
      <c r="F7" s="9">
        <v>0</v>
      </c>
      <c r="G7" s="10">
        <f>IFERROR(((E7-C7)+(F7-D7)),"")</f>
        <v>1</v>
      </c>
      <c r="H7" s="247"/>
      <c r="I7" s="247"/>
      <c r="J7" s="165">
        <f>300.15/288.71</f>
        <v>1.0396245367323611</v>
      </c>
      <c r="K7" s="11">
        <f>(I7-H7)/J7</f>
        <v>0</v>
      </c>
      <c r="L7" s="27">
        <f t="shared" ref="L7:L11" si="0">K7/24</f>
        <v>0</v>
      </c>
      <c r="M7" s="101" t="s">
        <v>148</v>
      </c>
    </row>
    <row r="8" spans="1:13">
      <c r="A8" s="12">
        <f>A7+1</f>
        <v>2</v>
      </c>
      <c r="B8" s="8">
        <f>E7</f>
        <v>46024</v>
      </c>
      <c r="C8" s="8">
        <f>B8</f>
        <v>46024</v>
      </c>
      <c r="D8" s="9">
        <f>F7</f>
        <v>0</v>
      </c>
      <c r="E8" s="8">
        <f t="shared" ref="E8:E34" si="1">C8+1</f>
        <v>46025</v>
      </c>
      <c r="F8" s="9">
        <v>0</v>
      </c>
      <c r="G8" s="10">
        <f t="shared" ref="G8:G34" si="2">IFERROR(((E8-C8)+(F8-D8)),"")</f>
        <v>1</v>
      </c>
      <c r="H8" s="247"/>
      <c r="I8" s="247"/>
      <c r="J8" s="11">
        <f t="shared" ref="J8:J37" si="3">300.15/288.71</f>
        <v>1.0396245367323611</v>
      </c>
      <c r="K8" s="11">
        <f t="shared" ref="K8:K11" si="4">(I8-H8)/J8</f>
        <v>0</v>
      </c>
      <c r="L8" s="27">
        <f t="shared" si="0"/>
        <v>0</v>
      </c>
      <c r="M8" s="261" t="s">
        <v>148</v>
      </c>
    </row>
    <row r="9" spans="1:13">
      <c r="A9" s="12">
        <f t="shared" ref="A9:B24" si="5">A8+1</f>
        <v>3</v>
      </c>
      <c r="B9" s="8">
        <f t="shared" si="5"/>
        <v>46025</v>
      </c>
      <c r="C9" s="8">
        <f t="shared" ref="C9:C34" si="6">B9</f>
        <v>46025</v>
      </c>
      <c r="D9" s="9">
        <f t="shared" ref="D9:D34" si="7">F8</f>
        <v>0</v>
      </c>
      <c r="E9" s="8">
        <f t="shared" si="1"/>
        <v>46026</v>
      </c>
      <c r="F9" s="9">
        <v>0</v>
      </c>
      <c r="G9" s="10">
        <f t="shared" si="2"/>
        <v>1</v>
      </c>
      <c r="H9" s="247"/>
      <c r="I9" s="247"/>
      <c r="J9" s="11">
        <f t="shared" si="3"/>
        <v>1.0396245367323611</v>
      </c>
      <c r="K9" s="11">
        <f t="shared" si="4"/>
        <v>0</v>
      </c>
      <c r="L9" s="27">
        <f t="shared" si="0"/>
        <v>0</v>
      </c>
      <c r="M9" s="261" t="s">
        <v>148</v>
      </c>
    </row>
    <row r="10" spans="1:13">
      <c r="A10" s="12">
        <f t="shared" si="5"/>
        <v>4</v>
      </c>
      <c r="B10" s="8">
        <f t="shared" si="5"/>
        <v>46026</v>
      </c>
      <c r="C10" s="8">
        <f t="shared" si="6"/>
        <v>46026</v>
      </c>
      <c r="D10" s="9">
        <f t="shared" si="7"/>
        <v>0</v>
      </c>
      <c r="E10" s="8">
        <f t="shared" si="1"/>
        <v>46027</v>
      </c>
      <c r="F10" s="9">
        <v>0</v>
      </c>
      <c r="G10" s="10">
        <f t="shared" si="2"/>
        <v>1</v>
      </c>
      <c r="H10" s="247"/>
      <c r="I10" s="247"/>
      <c r="J10" s="11">
        <f t="shared" si="3"/>
        <v>1.0396245367323611</v>
      </c>
      <c r="K10" s="11">
        <f t="shared" si="4"/>
        <v>0</v>
      </c>
      <c r="L10" s="27">
        <f t="shared" si="0"/>
        <v>0</v>
      </c>
      <c r="M10" s="261" t="s">
        <v>148</v>
      </c>
    </row>
    <row r="11" spans="1:13">
      <c r="A11" s="12">
        <f t="shared" si="5"/>
        <v>5</v>
      </c>
      <c r="B11" s="8">
        <f t="shared" si="5"/>
        <v>46027</v>
      </c>
      <c r="C11" s="8">
        <f t="shared" si="6"/>
        <v>46027</v>
      </c>
      <c r="D11" s="9">
        <f t="shared" si="7"/>
        <v>0</v>
      </c>
      <c r="E11" s="8">
        <f t="shared" si="1"/>
        <v>46028</v>
      </c>
      <c r="F11" s="9">
        <v>0</v>
      </c>
      <c r="G11" s="10">
        <f t="shared" si="2"/>
        <v>1</v>
      </c>
      <c r="H11" s="247"/>
      <c r="I11" s="247"/>
      <c r="J11" s="11">
        <f t="shared" si="3"/>
        <v>1.0396245367323611</v>
      </c>
      <c r="K11" s="11">
        <f t="shared" si="4"/>
        <v>0</v>
      </c>
      <c r="L11" s="27">
        <f t="shared" si="0"/>
        <v>0</v>
      </c>
      <c r="M11" s="261" t="s">
        <v>148</v>
      </c>
    </row>
    <row r="12" spans="1:13">
      <c r="A12" s="12">
        <f t="shared" si="5"/>
        <v>6</v>
      </c>
      <c r="B12" s="8">
        <f t="shared" si="5"/>
        <v>46028</v>
      </c>
      <c r="C12" s="8">
        <f t="shared" si="6"/>
        <v>46028</v>
      </c>
      <c r="D12" s="9">
        <f t="shared" si="7"/>
        <v>0</v>
      </c>
      <c r="E12" s="8">
        <f t="shared" si="1"/>
        <v>46029</v>
      </c>
      <c r="F12" s="9">
        <v>0</v>
      </c>
      <c r="G12" s="10">
        <f t="shared" si="2"/>
        <v>1</v>
      </c>
      <c r="H12" s="247"/>
      <c r="I12" s="247"/>
      <c r="J12" s="11">
        <f t="shared" si="3"/>
        <v>1.0396245367323611</v>
      </c>
      <c r="K12" s="11">
        <f t="shared" ref="K12" si="8">(I12-H12)/J12</f>
        <v>0</v>
      </c>
      <c r="L12" s="27">
        <f t="shared" ref="L12" si="9">K12/24</f>
        <v>0</v>
      </c>
      <c r="M12" s="261" t="s">
        <v>148</v>
      </c>
    </row>
    <row r="13" spans="1:13">
      <c r="A13" s="12">
        <f t="shared" si="5"/>
        <v>7</v>
      </c>
      <c r="B13" s="8">
        <f t="shared" si="5"/>
        <v>46029</v>
      </c>
      <c r="C13" s="8">
        <f t="shared" si="6"/>
        <v>46029</v>
      </c>
      <c r="D13" s="9">
        <f t="shared" si="7"/>
        <v>0</v>
      </c>
      <c r="E13" s="8">
        <f t="shared" si="1"/>
        <v>46030</v>
      </c>
      <c r="F13" s="9">
        <v>0</v>
      </c>
      <c r="G13" s="10">
        <f t="shared" si="2"/>
        <v>1</v>
      </c>
      <c r="H13" s="247"/>
      <c r="I13" s="247"/>
      <c r="J13" s="11">
        <f t="shared" si="3"/>
        <v>1.0396245367323611</v>
      </c>
      <c r="K13" s="11">
        <f t="shared" ref="K13" si="10">(I13-H13)/J13</f>
        <v>0</v>
      </c>
      <c r="L13" s="27">
        <f t="shared" ref="L13" si="11">K13/24</f>
        <v>0</v>
      </c>
      <c r="M13" s="261" t="s">
        <v>148</v>
      </c>
    </row>
    <row r="14" spans="1:13">
      <c r="A14" s="12">
        <f t="shared" si="5"/>
        <v>8</v>
      </c>
      <c r="B14" s="8">
        <f t="shared" si="5"/>
        <v>46030</v>
      </c>
      <c r="C14" s="8">
        <f t="shared" si="6"/>
        <v>46030</v>
      </c>
      <c r="D14" s="9">
        <f t="shared" si="7"/>
        <v>0</v>
      </c>
      <c r="E14" s="8">
        <f t="shared" si="1"/>
        <v>46031</v>
      </c>
      <c r="F14" s="9">
        <v>0</v>
      </c>
      <c r="G14" s="10">
        <f t="shared" si="2"/>
        <v>1</v>
      </c>
      <c r="H14" s="247"/>
      <c r="I14" s="247"/>
      <c r="J14" s="11">
        <f t="shared" si="3"/>
        <v>1.0396245367323611</v>
      </c>
      <c r="K14" s="11">
        <f t="shared" ref="K14" si="12">(I14-H14)/J14</f>
        <v>0</v>
      </c>
      <c r="L14" s="27">
        <f t="shared" ref="L14" si="13">K14/24</f>
        <v>0</v>
      </c>
      <c r="M14" s="261" t="s">
        <v>148</v>
      </c>
    </row>
    <row r="15" spans="1:13">
      <c r="A15" s="12">
        <f t="shared" si="5"/>
        <v>9</v>
      </c>
      <c r="B15" s="8">
        <f t="shared" si="5"/>
        <v>46031</v>
      </c>
      <c r="C15" s="8">
        <f t="shared" si="6"/>
        <v>46031</v>
      </c>
      <c r="D15" s="9">
        <f t="shared" si="7"/>
        <v>0</v>
      </c>
      <c r="E15" s="8">
        <f t="shared" si="1"/>
        <v>46032</v>
      </c>
      <c r="F15" s="9">
        <v>0</v>
      </c>
      <c r="G15" s="10">
        <f t="shared" si="2"/>
        <v>1</v>
      </c>
      <c r="H15" s="247"/>
      <c r="I15" s="247"/>
      <c r="J15" s="11">
        <f t="shared" si="3"/>
        <v>1.0396245367323611</v>
      </c>
      <c r="K15" s="11">
        <f t="shared" ref="K15" si="14">(I15-H15)/J15</f>
        <v>0</v>
      </c>
      <c r="L15" s="27">
        <f t="shared" ref="L15" si="15">K15/24</f>
        <v>0</v>
      </c>
      <c r="M15" s="261" t="s">
        <v>148</v>
      </c>
    </row>
    <row r="16" spans="1:13">
      <c r="A16" s="12">
        <f t="shared" si="5"/>
        <v>10</v>
      </c>
      <c r="B16" s="8">
        <f t="shared" si="5"/>
        <v>46032</v>
      </c>
      <c r="C16" s="8">
        <f t="shared" si="6"/>
        <v>46032</v>
      </c>
      <c r="D16" s="9">
        <f t="shared" si="7"/>
        <v>0</v>
      </c>
      <c r="E16" s="8">
        <f t="shared" si="1"/>
        <v>46033</v>
      </c>
      <c r="F16" s="9">
        <v>0</v>
      </c>
      <c r="G16" s="10">
        <f t="shared" si="2"/>
        <v>1</v>
      </c>
      <c r="H16" s="247"/>
      <c r="I16" s="247"/>
      <c r="J16" s="11">
        <f t="shared" si="3"/>
        <v>1.0396245367323611</v>
      </c>
      <c r="K16" s="11">
        <f t="shared" ref="K16" si="16">(I16-H16)/J16</f>
        <v>0</v>
      </c>
      <c r="L16" s="27">
        <f t="shared" ref="L16" si="17">K16/24</f>
        <v>0</v>
      </c>
      <c r="M16" s="261" t="s">
        <v>148</v>
      </c>
    </row>
    <row r="17" spans="1:15">
      <c r="A17" s="12">
        <f t="shared" si="5"/>
        <v>11</v>
      </c>
      <c r="B17" s="8">
        <f t="shared" si="5"/>
        <v>46033</v>
      </c>
      <c r="C17" s="8">
        <f t="shared" si="6"/>
        <v>46033</v>
      </c>
      <c r="D17" s="9">
        <f t="shared" si="7"/>
        <v>0</v>
      </c>
      <c r="E17" s="8">
        <f t="shared" si="1"/>
        <v>46034</v>
      </c>
      <c r="F17" s="9">
        <v>0</v>
      </c>
      <c r="G17" s="10">
        <f t="shared" si="2"/>
        <v>1</v>
      </c>
      <c r="H17" s="247"/>
      <c r="I17" s="247"/>
      <c r="J17" s="11">
        <f t="shared" si="3"/>
        <v>1.0396245367323611</v>
      </c>
      <c r="K17" s="11">
        <f t="shared" ref="K17" si="18">(I17-H17)/J17</f>
        <v>0</v>
      </c>
      <c r="L17" s="27">
        <f t="shared" ref="L17" si="19">K17/24</f>
        <v>0</v>
      </c>
      <c r="M17" s="261" t="s">
        <v>148</v>
      </c>
    </row>
    <row r="18" spans="1:15">
      <c r="A18" s="12">
        <f t="shared" si="5"/>
        <v>12</v>
      </c>
      <c r="B18" s="8">
        <f t="shared" si="5"/>
        <v>46034</v>
      </c>
      <c r="C18" s="8">
        <f t="shared" si="6"/>
        <v>46034</v>
      </c>
      <c r="D18" s="9">
        <f t="shared" si="7"/>
        <v>0</v>
      </c>
      <c r="E18" s="8">
        <f t="shared" si="1"/>
        <v>46035</v>
      </c>
      <c r="F18" s="9">
        <v>0</v>
      </c>
      <c r="G18" s="10">
        <f t="shared" si="2"/>
        <v>1</v>
      </c>
      <c r="H18" s="247"/>
      <c r="I18" s="247"/>
      <c r="J18" s="11">
        <f t="shared" si="3"/>
        <v>1.0396245367323611</v>
      </c>
      <c r="K18" s="11">
        <f t="shared" ref="K18" si="20">(I18-H18)/J18</f>
        <v>0</v>
      </c>
      <c r="L18" s="27">
        <f t="shared" ref="L18" si="21">K18/24</f>
        <v>0</v>
      </c>
      <c r="M18" s="261" t="s">
        <v>148</v>
      </c>
      <c r="O18" s="29"/>
    </row>
    <row r="19" spans="1:15">
      <c r="A19" s="12">
        <f t="shared" si="5"/>
        <v>13</v>
      </c>
      <c r="B19" s="8">
        <f t="shared" si="5"/>
        <v>46035</v>
      </c>
      <c r="C19" s="8">
        <f t="shared" si="6"/>
        <v>46035</v>
      </c>
      <c r="D19" s="9">
        <f t="shared" si="7"/>
        <v>0</v>
      </c>
      <c r="E19" s="8">
        <f t="shared" si="1"/>
        <v>46036</v>
      </c>
      <c r="F19" s="9">
        <v>0</v>
      </c>
      <c r="G19" s="10">
        <f t="shared" si="2"/>
        <v>1</v>
      </c>
      <c r="H19" s="247"/>
      <c r="I19" s="247"/>
      <c r="J19" s="11">
        <f t="shared" si="3"/>
        <v>1.0396245367323611</v>
      </c>
      <c r="K19" s="11">
        <f t="shared" ref="K19" si="22">(I19-H19)/J19</f>
        <v>0</v>
      </c>
      <c r="L19" s="27">
        <f t="shared" ref="L19" si="23">K19/24</f>
        <v>0</v>
      </c>
      <c r="M19" s="261" t="s">
        <v>148</v>
      </c>
    </row>
    <row r="20" spans="1:15">
      <c r="A20" s="12">
        <f t="shared" si="5"/>
        <v>14</v>
      </c>
      <c r="B20" s="8">
        <f t="shared" si="5"/>
        <v>46036</v>
      </c>
      <c r="C20" s="8">
        <f t="shared" si="6"/>
        <v>46036</v>
      </c>
      <c r="D20" s="9">
        <f t="shared" si="7"/>
        <v>0</v>
      </c>
      <c r="E20" s="8">
        <f t="shared" si="1"/>
        <v>46037</v>
      </c>
      <c r="F20" s="9">
        <v>0</v>
      </c>
      <c r="G20" s="10">
        <f t="shared" si="2"/>
        <v>1</v>
      </c>
      <c r="H20" s="247"/>
      <c r="I20" s="247"/>
      <c r="J20" s="11">
        <f t="shared" si="3"/>
        <v>1.0396245367323611</v>
      </c>
      <c r="K20" s="11">
        <f t="shared" ref="K20" si="24">(I20-H20)/J20</f>
        <v>0</v>
      </c>
      <c r="L20" s="27">
        <f t="shared" ref="L20" si="25">K20/24</f>
        <v>0</v>
      </c>
      <c r="M20" s="261" t="s">
        <v>148</v>
      </c>
    </row>
    <row r="21" spans="1:15">
      <c r="A21" s="12">
        <f t="shared" si="5"/>
        <v>15</v>
      </c>
      <c r="B21" s="8">
        <f t="shared" si="5"/>
        <v>46037</v>
      </c>
      <c r="C21" s="8">
        <f t="shared" si="6"/>
        <v>46037</v>
      </c>
      <c r="D21" s="9">
        <f t="shared" si="7"/>
        <v>0</v>
      </c>
      <c r="E21" s="8">
        <f t="shared" si="1"/>
        <v>46038</v>
      </c>
      <c r="F21" s="9">
        <v>0</v>
      </c>
      <c r="G21" s="10">
        <f t="shared" si="2"/>
        <v>1</v>
      </c>
      <c r="H21" s="247"/>
      <c r="I21" s="247"/>
      <c r="J21" s="11">
        <f t="shared" si="3"/>
        <v>1.0396245367323611</v>
      </c>
      <c r="K21" s="11">
        <f t="shared" ref="K21" si="26">(I21-H21)/J21</f>
        <v>0</v>
      </c>
      <c r="L21" s="27">
        <f t="shared" ref="L21" si="27">K21/24</f>
        <v>0</v>
      </c>
      <c r="M21" s="261" t="s">
        <v>148</v>
      </c>
    </row>
    <row r="22" spans="1:15">
      <c r="A22" s="12">
        <f t="shared" si="5"/>
        <v>16</v>
      </c>
      <c r="B22" s="8">
        <f t="shared" si="5"/>
        <v>46038</v>
      </c>
      <c r="C22" s="8">
        <f t="shared" si="6"/>
        <v>46038</v>
      </c>
      <c r="D22" s="9">
        <f t="shared" si="7"/>
        <v>0</v>
      </c>
      <c r="E22" s="8">
        <f t="shared" si="1"/>
        <v>46039</v>
      </c>
      <c r="F22" s="9">
        <v>0</v>
      </c>
      <c r="G22" s="10">
        <f t="shared" si="2"/>
        <v>1</v>
      </c>
      <c r="H22" s="247"/>
      <c r="I22" s="247"/>
      <c r="J22" s="11">
        <f t="shared" si="3"/>
        <v>1.0396245367323611</v>
      </c>
      <c r="K22" s="11">
        <f t="shared" ref="K22" si="28">(I22-H22)/J22</f>
        <v>0</v>
      </c>
      <c r="L22" s="27">
        <f t="shared" ref="L22" si="29">K22/24</f>
        <v>0</v>
      </c>
      <c r="M22" s="261" t="s">
        <v>148</v>
      </c>
    </row>
    <row r="23" spans="1:15">
      <c r="A23" s="12">
        <f t="shared" si="5"/>
        <v>17</v>
      </c>
      <c r="B23" s="8">
        <f t="shared" si="5"/>
        <v>46039</v>
      </c>
      <c r="C23" s="8">
        <f t="shared" si="6"/>
        <v>46039</v>
      </c>
      <c r="D23" s="9">
        <f t="shared" si="7"/>
        <v>0</v>
      </c>
      <c r="E23" s="8">
        <f t="shared" si="1"/>
        <v>46040</v>
      </c>
      <c r="F23" s="9">
        <v>0</v>
      </c>
      <c r="G23" s="10">
        <f t="shared" si="2"/>
        <v>1</v>
      </c>
      <c r="H23" s="247"/>
      <c r="I23" s="247"/>
      <c r="J23" s="11">
        <f t="shared" si="3"/>
        <v>1.0396245367323611</v>
      </c>
      <c r="K23" s="11">
        <f t="shared" ref="K23" si="30">(I23-H23)/J23</f>
        <v>0</v>
      </c>
      <c r="L23" s="27">
        <f t="shared" ref="L23" si="31">K23/24</f>
        <v>0</v>
      </c>
      <c r="M23" s="261" t="s">
        <v>148</v>
      </c>
    </row>
    <row r="24" spans="1:15">
      <c r="A24" s="12">
        <f t="shared" si="5"/>
        <v>18</v>
      </c>
      <c r="B24" s="8">
        <f t="shared" si="5"/>
        <v>46040</v>
      </c>
      <c r="C24" s="8">
        <f t="shared" si="6"/>
        <v>46040</v>
      </c>
      <c r="D24" s="9">
        <f t="shared" si="7"/>
        <v>0</v>
      </c>
      <c r="E24" s="8">
        <f t="shared" si="1"/>
        <v>46041</v>
      </c>
      <c r="F24" s="9">
        <v>0</v>
      </c>
      <c r="G24" s="10">
        <f t="shared" si="2"/>
        <v>1</v>
      </c>
      <c r="H24" s="247"/>
      <c r="I24" s="247"/>
      <c r="J24" s="11">
        <f t="shared" si="3"/>
        <v>1.0396245367323611</v>
      </c>
      <c r="K24" s="11">
        <f t="shared" ref="K24" si="32">(I24-H24)/J24</f>
        <v>0</v>
      </c>
      <c r="L24" s="27">
        <f t="shared" ref="L24" si="33">K24/24</f>
        <v>0</v>
      </c>
      <c r="M24" s="261" t="s">
        <v>148</v>
      </c>
    </row>
    <row r="25" spans="1:15">
      <c r="A25" s="12">
        <f t="shared" ref="A25:B34" si="34">A24+1</f>
        <v>19</v>
      </c>
      <c r="B25" s="8">
        <f>B24+1</f>
        <v>46041</v>
      </c>
      <c r="C25" s="8">
        <f t="shared" si="6"/>
        <v>46041</v>
      </c>
      <c r="D25" s="9">
        <f t="shared" si="7"/>
        <v>0</v>
      </c>
      <c r="E25" s="8">
        <f t="shared" si="1"/>
        <v>46042</v>
      </c>
      <c r="F25" s="9">
        <v>0</v>
      </c>
      <c r="G25" s="10">
        <f t="shared" si="2"/>
        <v>1</v>
      </c>
      <c r="H25" s="247"/>
      <c r="I25" s="247"/>
      <c r="J25" s="11">
        <f t="shared" si="3"/>
        <v>1.0396245367323611</v>
      </c>
      <c r="K25" s="11">
        <f t="shared" ref="K25" si="35">(I25-H25)/J25</f>
        <v>0</v>
      </c>
      <c r="L25" s="27">
        <f t="shared" ref="L25" si="36">K25/24</f>
        <v>0</v>
      </c>
      <c r="M25" s="261" t="s">
        <v>148</v>
      </c>
    </row>
    <row r="26" spans="1:15">
      <c r="A26" s="12">
        <f t="shared" si="34"/>
        <v>20</v>
      </c>
      <c r="B26" s="8">
        <f>B25+1</f>
        <v>46042</v>
      </c>
      <c r="C26" s="8">
        <f t="shared" si="6"/>
        <v>46042</v>
      </c>
      <c r="D26" s="9">
        <f t="shared" si="7"/>
        <v>0</v>
      </c>
      <c r="E26" s="8">
        <f t="shared" si="1"/>
        <v>46043</v>
      </c>
      <c r="F26" s="9">
        <v>0</v>
      </c>
      <c r="G26" s="10">
        <f t="shared" ref="G26:G29" si="37">IFERROR(((E26-C26)+(F26-D26)),"")</f>
        <v>1</v>
      </c>
      <c r="H26" s="247"/>
      <c r="I26" s="247"/>
      <c r="J26" s="11">
        <f t="shared" si="3"/>
        <v>1.0396245367323611</v>
      </c>
      <c r="K26" s="11">
        <f t="shared" ref="K26:K29" si="38">(I26-H26)/J26</f>
        <v>0</v>
      </c>
      <c r="L26" s="27">
        <f t="shared" ref="L26:L29" si="39">K26/24</f>
        <v>0</v>
      </c>
      <c r="M26" s="261" t="s">
        <v>148</v>
      </c>
    </row>
    <row r="27" spans="1:15">
      <c r="A27" s="12">
        <f t="shared" si="34"/>
        <v>21</v>
      </c>
      <c r="B27" s="8">
        <f>B26+1</f>
        <v>46043</v>
      </c>
      <c r="C27" s="8">
        <f t="shared" si="6"/>
        <v>46043</v>
      </c>
      <c r="D27" s="9">
        <f t="shared" si="7"/>
        <v>0</v>
      </c>
      <c r="E27" s="8">
        <f t="shared" si="1"/>
        <v>46044</v>
      </c>
      <c r="F27" s="9">
        <v>0</v>
      </c>
      <c r="G27" s="10">
        <f t="shared" si="37"/>
        <v>1</v>
      </c>
      <c r="H27" s="247"/>
      <c r="I27" s="247"/>
      <c r="J27" s="11">
        <f t="shared" si="3"/>
        <v>1.0396245367323611</v>
      </c>
      <c r="K27" s="11">
        <f t="shared" si="38"/>
        <v>0</v>
      </c>
      <c r="L27" s="27">
        <f t="shared" si="39"/>
        <v>0</v>
      </c>
      <c r="M27" s="261" t="s">
        <v>148</v>
      </c>
    </row>
    <row r="28" spans="1:15">
      <c r="A28" s="12">
        <f t="shared" si="34"/>
        <v>22</v>
      </c>
      <c r="B28" s="8">
        <f t="shared" si="34"/>
        <v>46044</v>
      </c>
      <c r="C28" s="8">
        <f t="shared" si="6"/>
        <v>46044</v>
      </c>
      <c r="D28" s="9">
        <f t="shared" si="7"/>
        <v>0</v>
      </c>
      <c r="E28" s="8">
        <f t="shared" si="1"/>
        <v>46045</v>
      </c>
      <c r="F28" s="9">
        <v>0</v>
      </c>
      <c r="G28" s="10">
        <f t="shared" si="37"/>
        <v>1</v>
      </c>
      <c r="H28" s="247"/>
      <c r="I28" s="247"/>
      <c r="J28" s="11">
        <f t="shared" si="3"/>
        <v>1.0396245367323611</v>
      </c>
      <c r="K28" s="11">
        <f t="shared" si="38"/>
        <v>0</v>
      </c>
      <c r="L28" s="27">
        <f t="shared" si="39"/>
        <v>0</v>
      </c>
      <c r="M28" s="261" t="s">
        <v>148</v>
      </c>
    </row>
    <row r="29" spans="1:15">
      <c r="A29" s="12">
        <f t="shared" si="34"/>
        <v>23</v>
      </c>
      <c r="B29" s="8">
        <f t="shared" si="34"/>
        <v>46045</v>
      </c>
      <c r="C29" s="8">
        <f t="shared" si="6"/>
        <v>46045</v>
      </c>
      <c r="D29" s="9">
        <f t="shared" si="7"/>
        <v>0</v>
      </c>
      <c r="E29" s="8">
        <f t="shared" si="1"/>
        <v>46046</v>
      </c>
      <c r="F29" s="9">
        <v>0</v>
      </c>
      <c r="G29" s="10">
        <f t="shared" si="37"/>
        <v>1</v>
      </c>
      <c r="H29" s="247"/>
      <c r="I29" s="247"/>
      <c r="J29" s="11">
        <f t="shared" si="3"/>
        <v>1.0396245367323611</v>
      </c>
      <c r="K29" s="11">
        <f t="shared" si="38"/>
        <v>0</v>
      </c>
      <c r="L29" s="27">
        <f t="shared" si="39"/>
        <v>0</v>
      </c>
      <c r="M29" s="261" t="s">
        <v>148</v>
      </c>
    </row>
    <row r="30" spans="1:15">
      <c r="A30" s="12">
        <f t="shared" si="34"/>
        <v>24</v>
      </c>
      <c r="B30" s="8">
        <f t="shared" si="34"/>
        <v>46046</v>
      </c>
      <c r="C30" s="8">
        <f t="shared" si="6"/>
        <v>46046</v>
      </c>
      <c r="D30" s="9">
        <f t="shared" si="7"/>
        <v>0</v>
      </c>
      <c r="E30" s="8">
        <f t="shared" si="1"/>
        <v>46047</v>
      </c>
      <c r="F30" s="9">
        <v>0</v>
      </c>
      <c r="G30" s="10">
        <f t="shared" si="2"/>
        <v>1</v>
      </c>
      <c r="H30" s="247"/>
      <c r="I30" s="247"/>
      <c r="J30" s="11">
        <f t="shared" si="3"/>
        <v>1.0396245367323611</v>
      </c>
      <c r="K30" s="11">
        <f t="shared" ref="K30" si="40">(I30-H30)/J30</f>
        <v>0</v>
      </c>
      <c r="L30" s="27">
        <f t="shared" ref="L30" si="41">K30/24</f>
        <v>0</v>
      </c>
      <c r="M30" s="261" t="s">
        <v>148</v>
      </c>
    </row>
    <row r="31" spans="1:15">
      <c r="A31" s="12">
        <f t="shared" si="34"/>
        <v>25</v>
      </c>
      <c r="B31" s="8">
        <f t="shared" si="34"/>
        <v>46047</v>
      </c>
      <c r="C31" s="8">
        <f t="shared" si="6"/>
        <v>46047</v>
      </c>
      <c r="D31" s="9">
        <f t="shared" si="7"/>
        <v>0</v>
      </c>
      <c r="E31" s="8">
        <f t="shared" si="1"/>
        <v>46048</v>
      </c>
      <c r="F31" s="9">
        <v>0</v>
      </c>
      <c r="G31" s="10">
        <f t="shared" si="2"/>
        <v>1</v>
      </c>
      <c r="H31" s="11"/>
      <c r="I31" s="247"/>
      <c r="J31" s="11">
        <f t="shared" si="3"/>
        <v>1.0396245367323611</v>
      </c>
      <c r="K31" s="11">
        <f t="shared" ref="K31:K34" si="42">(I31-H31)/J31</f>
        <v>0</v>
      </c>
      <c r="L31" s="27">
        <f t="shared" ref="L31:L34" si="43">K31/24</f>
        <v>0</v>
      </c>
      <c r="M31" s="261" t="s">
        <v>148</v>
      </c>
    </row>
    <row r="32" spans="1:15">
      <c r="A32" s="12">
        <f t="shared" si="34"/>
        <v>26</v>
      </c>
      <c r="B32" s="8">
        <f t="shared" si="34"/>
        <v>46048</v>
      </c>
      <c r="C32" s="8">
        <f t="shared" si="6"/>
        <v>46048</v>
      </c>
      <c r="D32" s="9">
        <f t="shared" si="7"/>
        <v>0</v>
      </c>
      <c r="E32" s="8">
        <f t="shared" si="1"/>
        <v>46049</v>
      </c>
      <c r="F32" s="9">
        <v>0</v>
      </c>
      <c r="G32" s="10">
        <f t="shared" si="2"/>
        <v>1</v>
      </c>
      <c r="H32" s="11"/>
      <c r="I32" s="247"/>
      <c r="J32" s="11">
        <f t="shared" si="3"/>
        <v>1.0396245367323611</v>
      </c>
      <c r="K32" s="11">
        <f t="shared" si="42"/>
        <v>0</v>
      </c>
      <c r="L32" s="27">
        <f t="shared" si="43"/>
        <v>0</v>
      </c>
      <c r="M32" s="261" t="s">
        <v>148</v>
      </c>
    </row>
    <row r="33" spans="1:13">
      <c r="A33" s="12">
        <f t="shared" si="34"/>
        <v>27</v>
      </c>
      <c r="B33" s="8">
        <f t="shared" si="34"/>
        <v>46049</v>
      </c>
      <c r="C33" s="8">
        <f t="shared" si="6"/>
        <v>46049</v>
      </c>
      <c r="D33" s="9">
        <f t="shared" si="7"/>
        <v>0</v>
      </c>
      <c r="E33" s="8">
        <f t="shared" si="1"/>
        <v>46050</v>
      </c>
      <c r="F33" s="9">
        <v>0</v>
      </c>
      <c r="G33" s="10">
        <f t="shared" si="2"/>
        <v>1</v>
      </c>
      <c r="H33" s="11"/>
      <c r="I33" s="247"/>
      <c r="J33" s="11">
        <f t="shared" si="3"/>
        <v>1.0396245367323611</v>
      </c>
      <c r="K33" s="11">
        <f t="shared" si="42"/>
        <v>0</v>
      </c>
      <c r="L33" s="27">
        <f t="shared" si="43"/>
        <v>0</v>
      </c>
      <c r="M33" s="261" t="s">
        <v>148</v>
      </c>
    </row>
    <row r="34" spans="1:13">
      <c r="A34" s="12">
        <f t="shared" si="34"/>
        <v>28</v>
      </c>
      <c r="B34" s="8">
        <f t="shared" si="34"/>
        <v>46050</v>
      </c>
      <c r="C34" s="8">
        <f t="shared" si="6"/>
        <v>46050</v>
      </c>
      <c r="D34" s="9">
        <f t="shared" si="7"/>
        <v>0</v>
      </c>
      <c r="E34" s="8">
        <f t="shared" si="1"/>
        <v>46051</v>
      </c>
      <c r="F34" s="9">
        <v>0</v>
      </c>
      <c r="G34" s="10">
        <f t="shared" si="2"/>
        <v>1</v>
      </c>
      <c r="H34" s="11"/>
      <c r="I34" s="247"/>
      <c r="J34" s="11">
        <f t="shared" si="3"/>
        <v>1.0396245367323611</v>
      </c>
      <c r="K34" s="11">
        <f t="shared" si="42"/>
        <v>0</v>
      </c>
      <c r="L34" s="27">
        <f t="shared" si="43"/>
        <v>0</v>
      </c>
      <c r="M34" s="261" t="s">
        <v>148</v>
      </c>
    </row>
    <row r="35" spans="1:13">
      <c r="A35" s="12">
        <f t="shared" ref="A35:B35" si="44">A34+1</f>
        <v>29</v>
      </c>
      <c r="B35" s="8">
        <f t="shared" si="44"/>
        <v>46051</v>
      </c>
      <c r="C35" s="8">
        <f t="shared" ref="C35:C36" si="45">B35</f>
        <v>46051</v>
      </c>
      <c r="D35" s="9">
        <f t="shared" ref="D35:D36" si="46">F34</f>
        <v>0</v>
      </c>
      <c r="E35" s="8">
        <f t="shared" ref="E35:E36" si="47">C35+1</f>
        <v>46052</v>
      </c>
      <c r="F35" s="9">
        <v>0</v>
      </c>
      <c r="G35" s="10">
        <f t="shared" ref="G35:G36" si="48">IFERROR(((E35-C35)+(F35-D35)),"")</f>
        <v>1</v>
      </c>
      <c r="H35" s="11"/>
      <c r="I35" s="247"/>
      <c r="J35" s="11">
        <f t="shared" si="3"/>
        <v>1.0396245367323611</v>
      </c>
      <c r="K35" s="11">
        <f t="shared" ref="K35:K36" si="49">(I35-H35)/J35</f>
        <v>0</v>
      </c>
      <c r="L35" s="27">
        <f t="shared" ref="L35:L36" si="50">K35/24</f>
        <v>0</v>
      </c>
      <c r="M35" s="261" t="s">
        <v>148</v>
      </c>
    </row>
    <row r="36" spans="1:13">
      <c r="A36" s="12">
        <f t="shared" ref="A36:B37" si="51">A35+1</f>
        <v>30</v>
      </c>
      <c r="B36" s="8">
        <f t="shared" si="51"/>
        <v>46052</v>
      </c>
      <c r="C36" s="8">
        <f t="shared" si="45"/>
        <v>46052</v>
      </c>
      <c r="D36" s="9">
        <f t="shared" si="46"/>
        <v>0</v>
      </c>
      <c r="E36" s="8">
        <f t="shared" si="47"/>
        <v>46053</v>
      </c>
      <c r="F36" s="9">
        <v>0</v>
      </c>
      <c r="G36" s="10">
        <f t="shared" si="48"/>
        <v>1</v>
      </c>
      <c r="H36" s="11"/>
      <c r="I36" s="247"/>
      <c r="J36" s="11">
        <f t="shared" si="3"/>
        <v>1.0396245367323611</v>
      </c>
      <c r="K36" s="11">
        <f t="shared" si="49"/>
        <v>0</v>
      </c>
      <c r="L36" s="27">
        <f t="shared" si="50"/>
        <v>0</v>
      </c>
      <c r="M36" s="261" t="s">
        <v>148</v>
      </c>
    </row>
    <row r="37" spans="1:13">
      <c r="A37" s="12">
        <f t="shared" si="51"/>
        <v>31</v>
      </c>
      <c r="B37" s="8">
        <f t="shared" si="51"/>
        <v>46053</v>
      </c>
      <c r="C37" s="8">
        <f t="shared" ref="C37" si="52">B37</f>
        <v>46053</v>
      </c>
      <c r="D37" s="9">
        <f t="shared" ref="D37" si="53">F36</f>
        <v>0</v>
      </c>
      <c r="E37" s="8">
        <f t="shared" ref="E37" si="54">C37+1</f>
        <v>46054</v>
      </c>
      <c r="F37" s="9">
        <v>0</v>
      </c>
      <c r="G37" s="10">
        <f t="shared" ref="G37" si="55">IFERROR(((E37-C37)+(F37-D37)),"")</f>
        <v>1</v>
      </c>
      <c r="H37" s="11"/>
      <c r="I37" s="247"/>
      <c r="J37" s="11">
        <f t="shared" si="3"/>
        <v>1.0396245367323611</v>
      </c>
      <c r="K37" s="11">
        <f t="shared" ref="K37" si="56">(I37-H37)/J37</f>
        <v>0</v>
      </c>
      <c r="L37" s="27">
        <f t="shared" ref="L37" si="57">K37/24</f>
        <v>0</v>
      </c>
      <c r="M37" s="261" t="s">
        <v>148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47"/>
      <c r="J38" s="11"/>
      <c r="K38" s="11"/>
      <c r="L38" s="27"/>
      <c r="M38" s="28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32.228360638703201</v>
      </c>
      <c r="K39" s="262">
        <f>SUM(K7:K38)</f>
        <v>0</v>
      </c>
      <c r="L39" s="32"/>
      <c r="M39" s="33"/>
    </row>
    <row r="40" spans="1:13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7109375" style="1" customWidth="1"/>
    <col min="9" max="9" width="14.7109375" style="1" customWidth="1"/>
    <col min="10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135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237</v>
      </c>
      <c r="D2" s="2"/>
      <c r="E2" s="2"/>
      <c r="F2" s="2"/>
      <c r="G2" s="2"/>
      <c r="H2" s="2"/>
      <c r="I2" s="2"/>
      <c r="J2" s="2"/>
      <c r="K2" s="61"/>
      <c r="L2" s="2"/>
      <c r="M2" s="25" t="s">
        <v>137</v>
      </c>
    </row>
    <row r="3" spans="1:13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46023</v>
      </c>
      <c r="D4" s="2"/>
      <c r="E4" s="2"/>
      <c r="F4" s="2"/>
      <c r="G4" s="2"/>
      <c r="H4" s="2"/>
      <c r="I4" s="2"/>
      <c r="J4" s="2"/>
      <c r="K4" s="61" t="s">
        <v>138</v>
      </c>
      <c r="L4" s="26">
        <f>MAX(L7:L38)</f>
        <v>0</v>
      </c>
      <c r="M4" s="2"/>
    </row>
    <row r="5" spans="1:13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72" t="s">
        <v>236</v>
      </c>
      <c r="K5" s="858" t="s">
        <v>143</v>
      </c>
      <c r="L5" s="843" t="s">
        <v>144</v>
      </c>
      <c r="M5" s="837" t="s">
        <v>145</v>
      </c>
    </row>
    <row r="6" spans="1:13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73"/>
      <c r="K6" s="859"/>
      <c r="L6" s="844"/>
      <c r="M6" s="838"/>
    </row>
    <row r="7" spans="1:13">
      <c r="A7" s="6">
        <v>1</v>
      </c>
      <c r="B7" s="7">
        <f>C4</f>
        <v>46023</v>
      </c>
      <c r="C7" s="8">
        <f>B7</f>
        <v>46023</v>
      </c>
      <c r="D7" s="9">
        <v>0</v>
      </c>
      <c r="E7" s="8">
        <f>C7+1</f>
        <v>46024</v>
      </c>
      <c r="F7" s="9">
        <v>0</v>
      </c>
      <c r="G7" s="10">
        <f>IFERROR(((E7-C7)+(F7-D7)),"")</f>
        <v>1</v>
      </c>
      <c r="H7" s="11"/>
      <c r="I7" s="11"/>
      <c r="J7" s="165">
        <f>300.15/288.71</f>
        <v>1.0396245367323611</v>
      </c>
      <c r="K7" s="11">
        <f>(I7-H7)/J7</f>
        <v>0</v>
      </c>
      <c r="L7" s="27">
        <f t="shared" ref="L7" si="0">K7/24</f>
        <v>0</v>
      </c>
      <c r="M7" s="101" t="s">
        <v>148</v>
      </c>
    </row>
    <row r="8" spans="1:13">
      <c r="A8" s="12">
        <f>A7+1</f>
        <v>2</v>
      </c>
      <c r="B8" s="8">
        <f>E7</f>
        <v>46024</v>
      </c>
      <c r="C8" s="8">
        <f>B8</f>
        <v>46024</v>
      </c>
      <c r="D8" s="9">
        <f>F7</f>
        <v>0</v>
      </c>
      <c r="E8" s="8">
        <f t="shared" ref="E8:E34" si="1">C8+1</f>
        <v>46025</v>
      </c>
      <c r="F8" s="9">
        <v>0</v>
      </c>
      <c r="G8" s="10">
        <f t="shared" ref="G8:G34" si="2">IFERROR(((E8-C8)+(F8-D8)),"")</f>
        <v>1</v>
      </c>
      <c r="H8" s="11"/>
      <c r="I8" s="11"/>
      <c r="J8" s="11">
        <f t="shared" ref="J8:J37" si="3">300.15/288.71</f>
        <v>1.0396245367323611</v>
      </c>
      <c r="K8" s="11">
        <f t="shared" ref="K8:K10" si="4">(I8-H8)/J8</f>
        <v>0</v>
      </c>
      <c r="L8" s="27">
        <f t="shared" ref="L8:L10" si="5">K8/24</f>
        <v>0</v>
      </c>
      <c r="M8" s="261" t="s">
        <v>148</v>
      </c>
    </row>
    <row r="9" spans="1:13">
      <c r="A9" s="12">
        <f t="shared" ref="A9:B24" si="6">A8+1</f>
        <v>3</v>
      </c>
      <c r="B9" s="8">
        <f t="shared" si="6"/>
        <v>46025</v>
      </c>
      <c r="C9" s="8">
        <f t="shared" ref="C9:C34" si="7">B9</f>
        <v>46025</v>
      </c>
      <c r="D9" s="9">
        <f t="shared" ref="D9:D34" si="8">F8</f>
        <v>0</v>
      </c>
      <c r="E9" s="8">
        <f t="shared" si="1"/>
        <v>46026</v>
      </c>
      <c r="F9" s="9">
        <v>0</v>
      </c>
      <c r="G9" s="10">
        <f t="shared" si="2"/>
        <v>1</v>
      </c>
      <c r="H9" s="11"/>
      <c r="I9" s="11"/>
      <c r="J9" s="11">
        <f t="shared" si="3"/>
        <v>1.0396245367323611</v>
      </c>
      <c r="K9" s="11">
        <f t="shared" si="4"/>
        <v>0</v>
      </c>
      <c r="L9" s="27">
        <f t="shared" si="5"/>
        <v>0</v>
      </c>
      <c r="M9" s="105" t="s">
        <v>148</v>
      </c>
    </row>
    <row r="10" spans="1:13">
      <c r="A10" s="12">
        <f t="shared" si="6"/>
        <v>4</v>
      </c>
      <c r="B10" s="8">
        <f t="shared" si="6"/>
        <v>46026</v>
      </c>
      <c r="C10" s="8">
        <f t="shared" si="7"/>
        <v>46026</v>
      </c>
      <c r="D10" s="9">
        <f t="shared" si="8"/>
        <v>0</v>
      </c>
      <c r="E10" s="8">
        <f t="shared" si="1"/>
        <v>46027</v>
      </c>
      <c r="F10" s="9">
        <v>0</v>
      </c>
      <c r="G10" s="10">
        <f t="shared" si="2"/>
        <v>1</v>
      </c>
      <c r="H10" s="11"/>
      <c r="I10" s="11"/>
      <c r="J10" s="11">
        <f t="shared" si="3"/>
        <v>1.0396245367323611</v>
      </c>
      <c r="K10" s="11">
        <f t="shared" si="4"/>
        <v>0</v>
      </c>
      <c r="L10" s="27">
        <f t="shared" si="5"/>
        <v>0</v>
      </c>
      <c r="M10" s="105" t="s">
        <v>148</v>
      </c>
    </row>
    <row r="11" spans="1:13">
      <c r="A11" s="12">
        <f t="shared" si="6"/>
        <v>5</v>
      </c>
      <c r="B11" s="8">
        <f t="shared" si="6"/>
        <v>46027</v>
      </c>
      <c r="C11" s="8">
        <f t="shared" si="7"/>
        <v>46027</v>
      </c>
      <c r="D11" s="9">
        <f t="shared" si="8"/>
        <v>0</v>
      </c>
      <c r="E11" s="8">
        <f t="shared" si="1"/>
        <v>46028</v>
      </c>
      <c r="F11" s="9">
        <v>0</v>
      </c>
      <c r="G11" s="10">
        <f t="shared" si="2"/>
        <v>1</v>
      </c>
      <c r="H11" s="11"/>
      <c r="I11" s="11"/>
      <c r="J11" s="11">
        <f t="shared" si="3"/>
        <v>1.0396245367323611</v>
      </c>
      <c r="K11" s="11">
        <f t="shared" ref="K11" si="9">(I11-H11)/J11</f>
        <v>0</v>
      </c>
      <c r="L11" s="27">
        <f t="shared" ref="L11" si="10">K11/24</f>
        <v>0</v>
      </c>
      <c r="M11" s="105" t="s">
        <v>148</v>
      </c>
    </row>
    <row r="12" spans="1:13">
      <c r="A12" s="12">
        <f t="shared" si="6"/>
        <v>6</v>
      </c>
      <c r="B12" s="8">
        <f t="shared" si="6"/>
        <v>46028</v>
      </c>
      <c r="C12" s="8">
        <f t="shared" si="7"/>
        <v>46028</v>
      </c>
      <c r="D12" s="9">
        <f t="shared" si="8"/>
        <v>0</v>
      </c>
      <c r="E12" s="8">
        <f t="shared" si="1"/>
        <v>46029</v>
      </c>
      <c r="F12" s="9">
        <v>0</v>
      </c>
      <c r="G12" s="10">
        <f t="shared" si="2"/>
        <v>1</v>
      </c>
      <c r="H12" s="11"/>
      <c r="I12" s="11"/>
      <c r="J12" s="11">
        <f t="shared" si="3"/>
        <v>1.0396245367323611</v>
      </c>
      <c r="K12" s="11">
        <f t="shared" ref="K12" si="11">(I12-H12)/J12</f>
        <v>0</v>
      </c>
      <c r="L12" s="27">
        <f t="shared" ref="L12" si="12">K12/24</f>
        <v>0</v>
      </c>
      <c r="M12" s="105" t="s">
        <v>148</v>
      </c>
    </row>
    <row r="13" spans="1:13">
      <c r="A13" s="12">
        <f t="shared" si="6"/>
        <v>7</v>
      </c>
      <c r="B13" s="8">
        <f t="shared" si="6"/>
        <v>46029</v>
      </c>
      <c r="C13" s="8">
        <f t="shared" si="7"/>
        <v>46029</v>
      </c>
      <c r="D13" s="9">
        <f t="shared" si="8"/>
        <v>0</v>
      </c>
      <c r="E13" s="8">
        <f t="shared" si="1"/>
        <v>46030</v>
      </c>
      <c r="F13" s="9">
        <v>0</v>
      </c>
      <c r="G13" s="10">
        <f t="shared" si="2"/>
        <v>1</v>
      </c>
      <c r="H13" s="11"/>
      <c r="I13" s="11"/>
      <c r="J13" s="11">
        <f t="shared" si="3"/>
        <v>1.0396245367323611</v>
      </c>
      <c r="K13" s="11">
        <f t="shared" ref="K13" si="13">(I13-H13)/J13</f>
        <v>0</v>
      </c>
      <c r="L13" s="27">
        <f t="shared" ref="L13" si="14">K13/24</f>
        <v>0</v>
      </c>
      <c r="M13" s="105" t="s">
        <v>148</v>
      </c>
    </row>
    <row r="14" spans="1:13">
      <c r="A14" s="12">
        <f t="shared" si="6"/>
        <v>8</v>
      </c>
      <c r="B14" s="8">
        <f t="shared" si="6"/>
        <v>46030</v>
      </c>
      <c r="C14" s="8">
        <f t="shared" si="7"/>
        <v>46030</v>
      </c>
      <c r="D14" s="9">
        <f t="shared" si="8"/>
        <v>0</v>
      </c>
      <c r="E14" s="8">
        <f t="shared" si="1"/>
        <v>46031</v>
      </c>
      <c r="F14" s="9">
        <v>0</v>
      </c>
      <c r="G14" s="10">
        <f t="shared" si="2"/>
        <v>1</v>
      </c>
      <c r="H14" s="11"/>
      <c r="I14" s="11"/>
      <c r="J14" s="11">
        <f t="shared" si="3"/>
        <v>1.0396245367323611</v>
      </c>
      <c r="K14" s="11">
        <f t="shared" ref="K14" si="15">(I14-H14)/J14</f>
        <v>0</v>
      </c>
      <c r="L14" s="27">
        <f t="shared" ref="L14" si="16">K14/24</f>
        <v>0</v>
      </c>
      <c r="M14" s="105" t="s">
        <v>148</v>
      </c>
    </row>
    <row r="15" spans="1:13">
      <c r="A15" s="12">
        <f t="shared" si="6"/>
        <v>9</v>
      </c>
      <c r="B15" s="8">
        <f t="shared" si="6"/>
        <v>46031</v>
      </c>
      <c r="C15" s="8">
        <f t="shared" si="7"/>
        <v>46031</v>
      </c>
      <c r="D15" s="9">
        <f t="shared" si="8"/>
        <v>0</v>
      </c>
      <c r="E15" s="8">
        <f t="shared" si="1"/>
        <v>46032</v>
      </c>
      <c r="F15" s="9">
        <v>0</v>
      </c>
      <c r="G15" s="10">
        <f t="shared" si="2"/>
        <v>1</v>
      </c>
      <c r="H15" s="11"/>
      <c r="I15" s="11"/>
      <c r="J15" s="11">
        <f t="shared" si="3"/>
        <v>1.0396245367323611</v>
      </c>
      <c r="K15" s="11">
        <f t="shared" ref="K15" si="17">(I15-H15)/J15</f>
        <v>0</v>
      </c>
      <c r="L15" s="27">
        <f t="shared" ref="L15" si="18">K15/24</f>
        <v>0</v>
      </c>
      <c r="M15" s="105" t="s">
        <v>148</v>
      </c>
    </row>
    <row r="16" spans="1:13">
      <c r="A16" s="12">
        <f t="shared" si="6"/>
        <v>10</v>
      </c>
      <c r="B16" s="8">
        <f t="shared" si="6"/>
        <v>46032</v>
      </c>
      <c r="C16" s="8">
        <f t="shared" si="7"/>
        <v>46032</v>
      </c>
      <c r="D16" s="9">
        <f t="shared" si="8"/>
        <v>0</v>
      </c>
      <c r="E16" s="8">
        <f t="shared" si="1"/>
        <v>46033</v>
      </c>
      <c r="F16" s="9">
        <v>0</v>
      </c>
      <c r="G16" s="10">
        <f t="shared" si="2"/>
        <v>1</v>
      </c>
      <c r="H16" s="11"/>
      <c r="I16" s="11"/>
      <c r="J16" s="11">
        <f t="shared" si="3"/>
        <v>1.0396245367323611</v>
      </c>
      <c r="K16" s="11">
        <f t="shared" ref="K16" si="19">(I16-H16)/J16</f>
        <v>0</v>
      </c>
      <c r="L16" s="27">
        <f t="shared" ref="L16" si="20">K16/24</f>
        <v>0</v>
      </c>
      <c r="M16" s="105" t="s">
        <v>148</v>
      </c>
    </row>
    <row r="17" spans="1:15">
      <c r="A17" s="12">
        <f t="shared" si="6"/>
        <v>11</v>
      </c>
      <c r="B17" s="8">
        <f t="shared" si="6"/>
        <v>46033</v>
      </c>
      <c r="C17" s="8">
        <f t="shared" si="7"/>
        <v>46033</v>
      </c>
      <c r="D17" s="9">
        <f t="shared" si="8"/>
        <v>0</v>
      </c>
      <c r="E17" s="8">
        <f t="shared" si="1"/>
        <v>46034</v>
      </c>
      <c r="F17" s="9">
        <v>0</v>
      </c>
      <c r="G17" s="10">
        <f t="shared" si="2"/>
        <v>1</v>
      </c>
      <c r="H17" s="11"/>
      <c r="I17" s="11"/>
      <c r="J17" s="11">
        <f t="shared" si="3"/>
        <v>1.0396245367323611</v>
      </c>
      <c r="K17" s="11">
        <f t="shared" ref="K17" si="21">(I17-H17)/J17</f>
        <v>0</v>
      </c>
      <c r="L17" s="27">
        <f t="shared" ref="L17" si="22">K17/24</f>
        <v>0</v>
      </c>
      <c r="M17" s="105" t="s">
        <v>148</v>
      </c>
    </row>
    <row r="18" spans="1:15">
      <c r="A18" s="12">
        <f t="shared" si="6"/>
        <v>12</v>
      </c>
      <c r="B18" s="8">
        <f t="shared" si="6"/>
        <v>46034</v>
      </c>
      <c r="C18" s="8">
        <f t="shared" si="7"/>
        <v>46034</v>
      </c>
      <c r="D18" s="9">
        <f t="shared" si="8"/>
        <v>0</v>
      </c>
      <c r="E18" s="8">
        <f t="shared" si="1"/>
        <v>46035</v>
      </c>
      <c r="F18" s="9">
        <v>0</v>
      </c>
      <c r="G18" s="10">
        <f t="shared" si="2"/>
        <v>1</v>
      </c>
      <c r="H18" s="11"/>
      <c r="I18" s="11"/>
      <c r="J18" s="11">
        <f t="shared" si="3"/>
        <v>1.0396245367323611</v>
      </c>
      <c r="K18" s="11">
        <f t="shared" ref="K18" si="23">(I18-H18)/J18</f>
        <v>0</v>
      </c>
      <c r="L18" s="27">
        <f t="shared" ref="L18" si="24">K18/24</f>
        <v>0</v>
      </c>
      <c r="M18" s="105" t="s">
        <v>148</v>
      </c>
      <c r="O18" s="29"/>
    </row>
    <row r="19" spans="1:15">
      <c r="A19" s="12">
        <f t="shared" si="6"/>
        <v>13</v>
      </c>
      <c r="B19" s="8">
        <f t="shared" si="6"/>
        <v>46035</v>
      </c>
      <c r="C19" s="8">
        <f t="shared" si="7"/>
        <v>46035</v>
      </c>
      <c r="D19" s="9">
        <f t="shared" si="8"/>
        <v>0</v>
      </c>
      <c r="E19" s="8">
        <f t="shared" si="1"/>
        <v>46036</v>
      </c>
      <c r="F19" s="9">
        <v>0</v>
      </c>
      <c r="G19" s="10">
        <f t="shared" si="2"/>
        <v>1</v>
      </c>
      <c r="H19" s="11"/>
      <c r="I19" s="11"/>
      <c r="J19" s="11">
        <f t="shared" si="3"/>
        <v>1.0396245367323611</v>
      </c>
      <c r="K19" s="11">
        <f t="shared" ref="K19" si="25">(I19-H19)/J19</f>
        <v>0</v>
      </c>
      <c r="L19" s="27">
        <f t="shared" ref="L19" si="26">K19/24</f>
        <v>0</v>
      </c>
      <c r="M19" s="105" t="s">
        <v>148</v>
      </c>
    </row>
    <row r="20" spans="1:15">
      <c r="A20" s="12">
        <f t="shared" si="6"/>
        <v>14</v>
      </c>
      <c r="B20" s="8">
        <f t="shared" si="6"/>
        <v>46036</v>
      </c>
      <c r="C20" s="8">
        <f t="shared" si="7"/>
        <v>46036</v>
      </c>
      <c r="D20" s="9">
        <v>0.63541666666666696</v>
      </c>
      <c r="E20" s="8">
        <f t="shared" si="1"/>
        <v>46037</v>
      </c>
      <c r="F20" s="9">
        <v>0</v>
      </c>
      <c r="G20" s="10">
        <f t="shared" si="2"/>
        <v>0.36458333333333304</v>
      </c>
      <c r="H20" s="11"/>
      <c r="I20" s="11"/>
      <c r="J20" s="11">
        <f t="shared" si="3"/>
        <v>1.0396245367323611</v>
      </c>
      <c r="K20" s="11">
        <f t="shared" ref="K20" si="27">(I20-H20)/J20</f>
        <v>0</v>
      </c>
      <c r="L20" s="27">
        <f t="shared" ref="L20" si="28">K20/24</f>
        <v>0</v>
      </c>
      <c r="M20" s="105" t="s">
        <v>148</v>
      </c>
    </row>
    <row r="21" spans="1:15">
      <c r="A21" s="12">
        <f t="shared" si="6"/>
        <v>15</v>
      </c>
      <c r="B21" s="8">
        <f t="shared" si="6"/>
        <v>46037</v>
      </c>
      <c r="C21" s="8">
        <f t="shared" si="7"/>
        <v>46037</v>
      </c>
      <c r="D21" s="9">
        <f t="shared" si="8"/>
        <v>0</v>
      </c>
      <c r="E21" s="8">
        <f t="shared" si="1"/>
        <v>46038</v>
      </c>
      <c r="F21" s="9">
        <v>0</v>
      </c>
      <c r="G21" s="10">
        <f t="shared" si="2"/>
        <v>1</v>
      </c>
      <c r="H21" s="11"/>
      <c r="I21" s="11"/>
      <c r="J21" s="11">
        <f t="shared" si="3"/>
        <v>1.0396245367323611</v>
      </c>
      <c r="K21" s="11">
        <f t="shared" ref="K21" si="29">(I21-H21)/J21</f>
        <v>0</v>
      </c>
      <c r="L21" s="27">
        <f t="shared" ref="L21" si="30">K21/24</f>
        <v>0</v>
      </c>
      <c r="M21" s="105" t="s">
        <v>148</v>
      </c>
    </row>
    <row r="22" spans="1:15">
      <c r="A22" s="12">
        <f t="shared" si="6"/>
        <v>16</v>
      </c>
      <c r="B22" s="8">
        <f t="shared" si="6"/>
        <v>46038</v>
      </c>
      <c r="C22" s="8">
        <f t="shared" si="7"/>
        <v>46038</v>
      </c>
      <c r="D22" s="9">
        <f t="shared" si="8"/>
        <v>0</v>
      </c>
      <c r="E22" s="8">
        <f t="shared" si="1"/>
        <v>46039</v>
      </c>
      <c r="F22" s="9">
        <v>0</v>
      </c>
      <c r="G22" s="10">
        <f t="shared" si="2"/>
        <v>1</v>
      </c>
      <c r="H22" s="11"/>
      <c r="I22" s="11"/>
      <c r="J22" s="11">
        <f t="shared" si="3"/>
        <v>1.0396245367323611</v>
      </c>
      <c r="K22" s="11">
        <f t="shared" ref="K22" si="31">(I22-H22)/J22</f>
        <v>0</v>
      </c>
      <c r="L22" s="27">
        <f t="shared" ref="L22" si="32">K22/24</f>
        <v>0</v>
      </c>
      <c r="M22" s="105" t="s">
        <v>148</v>
      </c>
    </row>
    <row r="23" spans="1:15">
      <c r="A23" s="12">
        <f t="shared" si="6"/>
        <v>17</v>
      </c>
      <c r="B23" s="8">
        <f t="shared" si="6"/>
        <v>46039</v>
      </c>
      <c r="C23" s="8">
        <f t="shared" si="7"/>
        <v>46039</v>
      </c>
      <c r="D23" s="9">
        <f t="shared" si="8"/>
        <v>0</v>
      </c>
      <c r="E23" s="8">
        <f t="shared" si="1"/>
        <v>46040</v>
      </c>
      <c r="F23" s="9">
        <v>0</v>
      </c>
      <c r="G23" s="10">
        <f t="shared" si="2"/>
        <v>1</v>
      </c>
      <c r="H23" s="11"/>
      <c r="I23" s="11"/>
      <c r="J23" s="11">
        <f t="shared" si="3"/>
        <v>1.0396245367323611</v>
      </c>
      <c r="K23" s="11">
        <f t="shared" ref="K23" si="33">(I23-H23)/J23</f>
        <v>0</v>
      </c>
      <c r="L23" s="27">
        <f t="shared" ref="L23" si="34">K23/24</f>
        <v>0</v>
      </c>
      <c r="M23" s="105" t="s">
        <v>148</v>
      </c>
    </row>
    <row r="24" spans="1:15">
      <c r="A24" s="12">
        <f t="shared" si="6"/>
        <v>18</v>
      </c>
      <c r="B24" s="8">
        <f t="shared" si="6"/>
        <v>46040</v>
      </c>
      <c r="C24" s="8">
        <f t="shared" si="7"/>
        <v>46040</v>
      </c>
      <c r="D24" s="9">
        <f t="shared" si="8"/>
        <v>0</v>
      </c>
      <c r="E24" s="8">
        <f t="shared" si="1"/>
        <v>46041</v>
      </c>
      <c r="F24" s="9">
        <v>0</v>
      </c>
      <c r="G24" s="10">
        <f t="shared" si="2"/>
        <v>1</v>
      </c>
      <c r="H24" s="11"/>
      <c r="I24" s="11"/>
      <c r="J24" s="11">
        <f t="shared" si="3"/>
        <v>1.0396245367323611</v>
      </c>
      <c r="K24" s="11">
        <f t="shared" ref="K24" si="35">(I24-H24)/J24</f>
        <v>0</v>
      </c>
      <c r="L24" s="27">
        <f t="shared" ref="L24" si="36">K24/24</f>
        <v>0</v>
      </c>
      <c r="M24" s="105" t="s">
        <v>148</v>
      </c>
    </row>
    <row r="25" spans="1:15">
      <c r="A25" s="12">
        <f t="shared" ref="A25:B34" si="37">A24+1</f>
        <v>19</v>
      </c>
      <c r="B25" s="8">
        <f>B24+1</f>
        <v>46041</v>
      </c>
      <c r="C25" s="8">
        <f t="shared" si="7"/>
        <v>46041</v>
      </c>
      <c r="D25" s="9">
        <f t="shared" si="8"/>
        <v>0</v>
      </c>
      <c r="E25" s="8">
        <f t="shared" si="1"/>
        <v>46042</v>
      </c>
      <c r="F25" s="9">
        <v>0</v>
      </c>
      <c r="G25" s="10">
        <f t="shared" si="2"/>
        <v>1</v>
      </c>
      <c r="H25" s="11"/>
      <c r="I25" s="11"/>
      <c r="J25" s="11">
        <f t="shared" si="3"/>
        <v>1.0396245367323611</v>
      </c>
      <c r="K25" s="11">
        <f t="shared" ref="K25" si="38">(I25-H25)/J25</f>
        <v>0</v>
      </c>
      <c r="L25" s="27">
        <f t="shared" ref="L25" si="39">K25/24</f>
        <v>0</v>
      </c>
      <c r="M25" s="105" t="s">
        <v>148</v>
      </c>
    </row>
    <row r="26" spans="1:15">
      <c r="A26" s="12">
        <f t="shared" si="37"/>
        <v>20</v>
      </c>
      <c r="B26" s="8">
        <f>B25+1</f>
        <v>46042</v>
      </c>
      <c r="C26" s="8">
        <f t="shared" si="7"/>
        <v>46042</v>
      </c>
      <c r="D26" s="9">
        <f t="shared" si="8"/>
        <v>0</v>
      </c>
      <c r="E26" s="8">
        <f t="shared" si="1"/>
        <v>46043</v>
      </c>
      <c r="F26" s="9">
        <v>0</v>
      </c>
      <c r="G26" s="10">
        <f t="shared" si="2"/>
        <v>1</v>
      </c>
      <c r="H26" s="11"/>
      <c r="I26" s="11"/>
      <c r="J26" s="11">
        <f t="shared" si="3"/>
        <v>1.0396245367323611</v>
      </c>
      <c r="K26" s="11">
        <f t="shared" ref="K26" si="40">(I26-H26)/J26</f>
        <v>0</v>
      </c>
      <c r="L26" s="27">
        <f t="shared" ref="L26" si="41">K26/24</f>
        <v>0</v>
      </c>
      <c r="M26" s="105" t="s">
        <v>148</v>
      </c>
    </row>
    <row r="27" spans="1:15">
      <c r="A27" s="12">
        <f t="shared" si="37"/>
        <v>21</v>
      </c>
      <c r="B27" s="8">
        <f>B26+1</f>
        <v>46043</v>
      </c>
      <c r="C27" s="8">
        <f t="shared" si="7"/>
        <v>46043</v>
      </c>
      <c r="D27" s="9">
        <f t="shared" si="8"/>
        <v>0</v>
      </c>
      <c r="E27" s="8">
        <f t="shared" si="1"/>
        <v>46044</v>
      </c>
      <c r="F27" s="9">
        <v>0</v>
      </c>
      <c r="G27" s="10">
        <f t="shared" si="2"/>
        <v>1</v>
      </c>
      <c r="H27" s="11"/>
      <c r="I27" s="11"/>
      <c r="J27" s="11">
        <f t="shared" si="3"/>
        <v>1.0396245367323611</v>
      </c>
      <c r="K27" s="11">
        <f t="shared" ref="K27" si="42">(I27-H27)/J27</f>
        <v>0</v>
      </c>
      <c r="L27" s="27">
        <f t="shared" ref="L27" si="43">K27/24</f>
        <v>0</v>
      </c>
      <c r="M27" s="105" t="s">
        <v>148</v>
      </c>
    </row>
    <row r="28" spans="1:15">
      <c r="A28" s="12">
        <f t="shared" si="37"/>
        <v>22</v>
      </c>
      <c r="B28" s="8">
        <f t="shared" si="37"/>
        <v>46044</v>
      </c>
      <c r="C28" s="8">
        <f t="shared" si="7"/>
        <v>46044</v>
      </c>
      <c r="D28" s="9">
        <f t="shared" si="8"/>
        <v>0</v>
      </c>
      <c r="E28" s="8">
        <f t="shared" si="1"/>
        <v>46045</v>
      </c>
      <c r="F28" s="9">
        <v>0</v>
      </c>
      <c r="G28" s="10">
        <f t="shared" si="2"/>
        <v>1</v>
      </c>
      <c r="H28" s="11"/>
      <c r="I28" s="11"/>
      <c r="J28" s="11">
        <f t="shared" si="3"/>
        <v>1.0396245367323611</v>
      </c>
      <c r="K28" s="11">
        <f t="shared" ref="K28" si="44">(I28-H28)/J28</f>
        <v>0</v>
      </c>
      <c r="L28" s="27">
        <f t="shared" ref="L28" si="45">K28/24</f>
        <v>0</v>
      </c>
      <c r="M28" s="105" t="s">
        <v>148</v>
      </c>
    </row>
    <row r="29" spans="1:15">
      <c r="A29" s="12">
        <f t="shared" si="37"/>
        <v>23</v>
      </c>
      <c r="B29" s="8">
        <f t="shared" si="37"/>
        <v>46045</v>
      </c>
      <c r="C29" s="8">
        <f t="shared" si="7"/>
        <v>46045</v>
      </c>
      <c r="D29" s="9">
        <f t="shared" si="8"/>
        <v>0</v>
      </c>
      <c r="E29" s="8">
        <f t="shared" si="1"/>
        <v>46046</v>
      </c>
      <c r="F29" s="9">
        <v>0</v>
      </c>
      <c r="G29" s="10">
        <f t="shared" si="2"/>
        <v>1</v>
      </c>
      <c r="H29" s="11"/>
      <c r="I29" s="11"/>
      <c r="J29" s="11">
        <f t="shared" si="3"/>
        <v>1.0396245367323611</v>
      </c>
      <c r="K29" s="11">
        <f t="shared" ref="K29" si="46">(I29-H29)/J29</f>
        <v>0</v>
      </c>
      <c r="L29" s="27">
        <f t="shared" ref="L29" si="47">K29/24</f>
        <v>0</v>
      </c>
      <c r="M29" s="105" t="s">
        <v>148</v>
      </c>
    </row>
    <row r="30" spans="1:15">
      <c r="A30" s="12">
        <f t="shared" si="37"/>
        <v>24</v>
      </c>
      <c r="B30" s="8">
        <f t="shared" si="37"/>
        <v>46046</v>
      </c>
      <c r="C30" s="8">
        <f t="shared" si="7"/>
        <v>46046</v>
      </c>
      <c r="D30" s="9">
        <f t="shared" si="8"/>
        <v>0</v>
      </c>
      <c r="E30" s="8">
        <f t="shared" si="1"/>
        <v>46047</v>
      </c>
      <c r="F30" s="9">
        <v>0</v>
      </c>
      <c r="G30" s="10">
        <f t="shared" si="2"/>
        <v>1</v>
      </c>
      <c r="H30" s="11"/>
      <c r="I30" s="11"/>
      <c r="J30" s="11">
        <f t="shared" si="3"/>
        <v>1.0396245367323611</v>
      </c>
      <c r="K30" s="11">
        <f t="shared" ref="K30" si="48">(I30-H30)/J30</f>
        <v>0</v>
      </c>
      <c r="L30" s="27">
        <f t="shared" ref="L30" si="49">K30/24</f>
        <v>0</v>
      </c>
      <c r="M30" s="105" t="s">
        <v>148</v>
      </c>
    </row>
    <row r="31" spans="1:15">
      <c r="A31" s="12">
        <f t="shared" si="37"/>
        <v>25</v>
      </c>
      <c r="B31" s="8">
        <f t="shared" si="37"/>
        <v>46047</v>
      </c>
      <c r="C31" s="8">
        <f t="shared" si="7"/>
        <v>46047</v>
      </c>
      <c r="D31" s="9">
        <f t="shared" si="8"/>
        <v>0</v>
      </c>
      <c r="E31" s="8">
        <f t="shared" si="1"/>
        <v>46048</v>
      </c>
      <c r="F31" s="9">
        <v>0</v>
      </c>
      <c r="G31" s="10">
        <f t="shared" si="2"/>
        <v>1</v>
      </c>
      <c r="H31" s="247"/>
      <c r="I31" s="11"/>
      <c r="J31" s="11">
        <f t="shared" si="3"/>
        <v>1.0396245367323611</v>
      </c>
      <c r="K31" s="11">
        <f t="shared" ref="K31" si="50">(I31-H31)/J31</f>
        <v>0</v>
      </c>
      <c r="L31" s="27">
        <f t="shared" ref="L31" si="51">K31/24</f>
        <v>0</v>
      </c>
      <c r="M31" s="105" t="s">
        <v>148</v>
      </c>
    </row>
    <row r="32" spans="1:15">
      <c r="A32" s="12">
        <f t="shared" si="37"/>
        <v>26</v>
      </c>
      <c r="B32" s="8">
        <f t="shared" si="37"/>
        <v>46048</v>
      </c>
      <c r="C32" s="8">
        <f t="shared" si="7"/>
        <v>46048</v>
      </c>
      <c r="D32" s="9">
        <f t="shared" si="8"/>
        <v>0</v>
      </c>
      <c r="E32" s="8">
        <f t="shared" si="1"/>
        <v>46049</v>
      </c>
      <c r="F32" s="9">
        <v>0</v>
      </c>
      <c r="G32" s="10">
        <f t="shared" si="2"/>
        <v>1</v>
      </c>
      <c r="H32" s="247"/>
      <c r="I32" s="11"/>
      <c r="J32" s="11">
        <f t="shared" si="3"/>
        <v>1.0396245367323611</v>
      </c>
      <c r="K32" s="11">
        <f t="shared" ref="K32" si="52">(I32-H32)/J32</f>
        <v>0</v>
      </c>
      <c r="L32" s="27">
        <f t="shared" ref="L32" si="53">K32/24</f>
        <v>0</v>
      </c>
      <c r="M32" s="105" t="s">
        <v>148</v>
      </c>
    </row>
    <row r="33" spans="1:13">
      <c r="A33" s="12">
        <f t="shared" si="37"/>
        <v>27</v>
      </c>
      <c r="B33" s="8">
        <f t="shared" si="37"/>
        <v>46049</v>
      </c>
      <c r="C33" s="8">
        <f t="shared" si="7"/>
        <v>46049</v>
      </c>
      <c r="D33" s="9">
        <f t="shared" si="8"/>
        <v>0</v>
      </c>
      <c r="E33" s="8">
        <f t="shared" si="1"/>
        <v>46050</v>
      </c>
      <c r="F33" s="9">
        <v>0</v>
      </c>
      <c r="G33" s="10">
        <f t="shared" si="2"/>
        <v>1</v>
      </c>
      <c r="H33" s="247"/>
      <c r="I33" s="11"/>
      <c r="J33" s="11">
        <f t="shared" si="3"/>
        <v>1.0396245367323611</v>
      </c>
      <c r="K33" s="11">
        <f t="shared" ref="K33" si="54">(I33-H33)/J33</f>
        <v>0</v>
      </c>
      <c r="L33" s="27">
        <f t="shared" ref="L33" si="55">K33/24</f>
        <v>0</v>
      </c>
      <c r="M33" s="105" t="s">
        <v>148</v>
      </c>
    </row>
    <row r="34" spans="1:13">
      <c r="A34" s="12">
        <f t="shared" si="37"/>
        <v>28</v>
      </c>
      <c r="B34" s="8">
        <f t="shared" si="37"/>
        <v>46050</v>
      </c>
      <c r="C34" s="8">
        <f t="shared" si="7"/>
        <v>46050</v>
      </c>
      <c r="D34" s="9">
        <f t="shared" si="8"/>
        <v>0</v>
      </c>
      <c r="E34" s="8">
        <f t="shared" si="1"/>
        <v>46051</v>
      </c>
      <c r="F34" s="9">
        <v>0</v>
      </c>
      <c r="G34" s="10">
        <f t="shared" si="2"/>
        <v>1</v>
      </c>
      <c r="H34" s="247"/>
      <c r="I34" s="11"/>
      <c r="J34" s="11">
        <f t="shared" si="3"/>
        <v>1.0396245367323611</v>
      </c>
      <c r="K34" s="11">
        <f t="shared" ref="K34" si="56">(I34-H34)/J34</f>
        <v>0</v>
      </c>
      <c r="L34" s="27">
        <f t="shared" ref="L34" si="57">K34/24</f>
        <v>0</v>
      </c>
      <c r="M34" s="105" t="s">
        <v>148</v>
      </c>
    </row>
    <row r="35" spans="1:13">
      <c r="A35" s="12">
        <f t="shared" ref="A35:B35" si="58">A34+1</f>
        <v>29</v>
      </c>
      <c r="B35" s="8">
        <f t="shared" si="58"/>
        <v>46051</v>
      </c>
      <c r="C35" s="8">
        <f t="shared" ref="C35:C36" si="59">B35</f>
        <v>46051</v>
      </c>
      <c r="D35" s="9">
        <f t="shared" ref="D35:D36" si="60">F34</f>
        <v>0</v>
      </c>
      <c r="E35" s="8">
        <f t="shared" ref="E35:E36" si="61">C35+1</f>
        <v>46052</v>
      </c>
      <c r="F35" s="9">
        <v>0</v>
      </c>
      <c r="G35" s="10">
        <f t="shared" ref="G35:G36" si="62">IFERROR(((E35-C35)+(F35-D35)),"")</f>
        <v>1</v>
      </c>
      <c r="H35" s="247"/>
      <c r="I35" s="11"/>
      <c r="J35" s="11">
        <f t="shared" si="3"/>
        <v>1.0396245367323611</v>
      </c>
      <c r="K35" s="11">
        <f t="shared" ref="K35" si="63">(I35-H35)/J35</f>
        <v>0</v>
      </c>
      <c r="L35" s="27">
        <f t="shared" ref="L35" si="64">K35/24</f>
        <v>0</v>
      </c>
      <c r="M35" s="105" t="s">
        <v>148</v>
      </c>
    </row>
    <row r="36" spans="1:13">
      <c r="A36" s="12">
        <f t="shared" ref="A36:B37" si="65">A35+1</f>
        <v>30</v>
      </c>
      <c r="B36" s="8">
        <f t="shared" si="65"/>
        <v>46052</v>
      </c>
      <c r="C36" s="8">
        <f t="shared" si="59"/>
        <v>46052</v>
      </c>
      <c r="D36" s="9">
        <f t="shared" si="60"/>
        <v>0</v>
      </c>
      <c r="E36" s="8">
        <f t="shared" si="61"/>
        <v>46053</v>
      </c>
      <c r="F36" s="9">
        <v>0</v>
      </c>
      <c r="G36" s="10">
        <f t="shared" si="62"/>
        <v>1</v>
      </c>
      <c r="H36" s="247"/>
      <c r="I36" s="11"/>
      <c r="J36" s="11">
        <f t="shared" si="3"/>
        <v>1.0396245367323611</v>
      </c>
      <c r="K36" s="11">
        <f t="shared" ref="K36" si="66">(I36-H36)/J36</f>
        <v>0</v>
      </c>
      <c r="L36" s="27">
        <f t="shared" ref="L36" si="67">K36/24</f>
        <v>0</v>
      </c>
      <c r="M36" s="105" t="s">
        <v>148</v>
      </c>
    </row>
    <row r="37" spans="1:13">
      <c r="A37" s="12">
        <f t="shared" si="65"/>
        <v>31</v>
      </c>
      <c r="B37" s="8">
        <f t="shared" si="65"/>
        <v>46053</v>
      </c>
      <c r="C37" s="8">
        <f t="shared" ref="C37" si="68">B37</f>
        <v>46053</v>
      </c>
      <c r="D37" s="9">
        <f t="shared" ref="D37" si="69">F36</f>
        <v>0</v>
      </c>
      <c r="E37" s="8">
        <f t="shared" ref="E37" si="70">C37+1</f>
        <v>46054</v>
      </c>
      <c r="F37" s="9">
        <v>0</v>
      </c>
      <c r="G37" s="10">
        <f t="shared" ref="G37" si="71">IFERROR(((E37-C37)+(F37-D37)),"")</f>
        <v>1</v>
      </c>
      <c r="H37" s="247"/>
      <c r="I37" s="11"/>
      <c r="J37" s="11">
        <f t="shared" si="3"/>
        <v>1.0396245367323611</v>
      </c>
      <c r="K37" s="11">
        <f t="shared" ref="K37" si="72">(I37-H37)/J37</f>
        <v>0</v>
      </c>
      <c r="L37" s="27">
        <f t="shared" ref="L37" si="73">K37/24</f>
        <v>0</v>
      </c>
      <c r="M37" s="105" t="s">
        <v>148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47"/>
      <c r="J38" s="11"/>
      <c r="K38" s="11"/>
      <c r="L38" s="27"/>
      <c r="M38" s="105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30.364583333333332</v>
      </c>
      <c r="H39" s="20"/>
      <c r="I39" s="20"/>
      <c r="J39" s="32">
        <f>SUM(J7:J38)</f>
        <v>32.228360638703201</v>
      </c>
      <c r="K39" s="262">
        <f>SUM(K7:K38)</f>
        <v>0</v>
      </c>
      <c r="L39" s="32"/>
      <c r="M39" s="33"/>
    </row>
    <row r="40" spans="1:13">
      <c r="A40" s="21" t="s">
        <v>120</v>
      </c>
      <c r="B40" s="22"/>
      <c r="C40" s="22"/>
      <c r="D40" s="22"/>
      <c r="E40" s="22"/>
      <c r="F40" s="22"/>
      <c r="G40" s="23">
        <f>G39/SUMPRODUCT((G7:G38&gt;0)*1)</f>
        <v>0.979502688172043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F28" sqref="F2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7109375" style="1" customWidth="1"/>
    <col min="9" max="9" width="14.42578125" style="1" customWidth="1"/>
    <col min="10" max="10" width="13.85546875" style="1" customWidth="1"/>
    <col min="11" max="11" width="12.28515625" style="1" customWidth="1"/>
    <col min="12" max="12" width="43.1406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181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MAX(K7:K35)</f>
        <v>156.0633333333341</v>
      </c>
      <c r="L4" s="2"/>
    </row>
    <row r="5" spans="1:12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0.25</v>
      </c>
      <c r="E7" s="8">
        <f>B7</f>
        <v>46023</v>
      </c>
      <c r="F7" s="9">
        <v>0.75</v>
      </c>
      <c r="G7" s="10">
        <f>IFERROR(((E7-C7)+(F7-D7)),"")</f>
        <v>0.5</v>
      </c>
      <c r="H7" s="289">
        <v>705114.3</v>
      </c>
      <c r="I7" s="289">
        <v>705114.3</v>
      </c>
      <c r="J7" s="11">
        <f t="shared" ref="J7:J30" si="0">I7-H7</f>
        <v>0</v>
      </c>
      <c r="K7" s="27">
        <f t="shared" ref="K7" si="1">J7/24</f>
        <v>0</v>
      </c>
      <c r="L7" s="631" t="s">
        <v>161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0.25</v>
      </c>
      <c r="E8" s="8">
        <f>B8</f>
        <v>46024</v>
      </c>
      <c r="F8" s="9">
        <v>0.75</v>
      </c>
      <c r="G8" s="10">
        <f>IFERROR(((E8-C8)+(F8-D8)),"")</f>
        <v>0.5</v>
      </c>
      <c r="H8" s="11">
        <f t="shared" ref="H8:H21" si="2">I7</f>
        <v>705114.3</v>
      </c>
      <c r="I8" s="289">
        <v>705114.3</v>
      </c>
      <c r="J8" s="11">
        <f t="shared" si="0"/>
        <v>0</v>
      </c>
      <c r="K8" s="27">
        <f t="shared" ref="K8" si="3">J8/24</f>
        <v>0</v>
      </c>
      <c r="L8" s="633" t="s">
        <v>161</v>
      </c>
    </row>
    <row r="9" spans="1:12">
      <c r="A9" s="12">
        <f t="shared" ref="A9:B24" si="4">A8+1</f>
        <v>3</v>
      </c>
      <c r="B9" s="8">
        <f t="shared" si="4"/>
        <v>46025</v>
      </c>
      <c r="C9" s="8">
        <f t="shared" ref="C9:C34" si="5">B9</f>
        <v>46025</v>
      </c>
      <c r="D9" s="9">
        <v>0.25</v>
      </c>
      <c r="E9" s="8">
        <f t="shared" ref="E9:E34" si="6">B9</f>
        <v>46025</v>
      </c>
      <c r="F9" s="9">
        <v>0.72916666666666696</v>
      </c>
      <c r="G9" s="10">
        <f t="shared" ref="G9:G34" si="7">IFERROR(((E9-C9)+(F9-D9)),"")</f>
        <v>0.47916666666666696</v>
      </c>
      <c r="H9" s="11">
        <f t="shared" si="2"/>
        <v>705114.3</v>
      </c>
      <c r="I9" s="289">
        <v>705114.3</v>
      </c>
      <c r="J9" s="11">
        <f t="shared" ref="J9" si="8">I9-H9</f>
        <v>0</v>
      </c>
      <c r="K9" s="27">
        <f t="shared" ref="K9" si="9">J9/24</f>
        <v>0</v>
      </c>
      <c r="L9" s="633" t="s">
        <v>161</v>
      </c>
    </row>
    <row r="10" spans="1:12">
      <c r="A10" s="12">
        <f t="shared" si="4"/>
        <v>4</v>
      </c>
      <c r="B10" s="8">
        <f t="shared" si="4"/>
        <v>46026</v>
      </c>
      <c r="C10" s="8">
        <f t="shared" si="5"/>
        <v>46026</v>
      </c>
      <c r="D10" s="9">
        <v>0.25</v>
      </c>
      <c r="E10" s="8">
        <f t="shared" si="6"/>
        <v>46026</v>
      </c>
      <c r="F10" s="9">
        <v>0.72916666666666696</v>
      </c>
      <c r="G10" s="10">
        <f t="shared" si="7"/>
        <v>0.47916666666666696</v>
      </c>
      <c r="H10" s="11">
        <f t="shared" si="2"/>
        <v>705114.3</v>
      </c>
      <c r="I10" s="289">
        <v>705114.3</v>
      </c>
      <c r="J10" s="11">
        <f t="shared" ref="J10" si="10">I10-H10</f>
        <v>0</v>
      </c>
      <c r="K10" s="27">
        <f t="shared" ref="K10" si="11">J10/24</f>
        <v>0</v>
      </c>
      <c r="L10" s="633" t="s">
        <v>161</v>
      </c>
    </row>
    <row r="11" spans="1:12">
      <c r="A11" s="12">
        <f t="shared" si="4"/>
        <v>5</v>
      </c>
      <c r="B11" s="8">
        <f t="shared" si="4"/>
        <v>46027</v>
      </c>
      <c r="C11" s="8">
        <f t="shared" si="5"/>
        <v>46027</v>
      </c>
      <c r="D11" s="9">
        <v>0.25</v>
      </c>
      <c r="E11" s="8">
        <f t="shared" si="6"/>
        <v>46027</v>
      </c>
      <c r="F11" s="9">
        <v>0.70833333333333304</v>
      </c>
      <c r="G11" s="10">
        <f t="shared" si="7"/>
        <v>0.45833333333333304</v>
      </c>
      <c r="H11" s="11">
        <f t="shared" si="2"/>
        <v>705114.3</v>
      </c>
      <c r="I11" s="289">
        <v>707145.92</v>
      </c>
      <c r="J11" s="11">
        <f t="shared" si="0"/>
        <v>2031.6199999999953</v>
      </c>
      <c r="K11" s="27">
        <f t="shared" ref="K11" si="12">J11/24</f>
        <v>84.650833333333139</v>
      </c>
      <c r="L11" s="28"/>
    </row>
    <row r="12" spans="1:12">
      <c r="A12" s="12">
        <f t="shared" si="4"/>
        <v>6</v>
      </c>
      <c r="B12" s="8">
        <f t="shared" si="4"/>
        <v>46028</v>
      </c>
      <c r="C12" s="8">
        <f t="shared" si="5"/>
        <v>46028</v>
      </c>
      <c r="D12" s="9">
        <v>0.25</v>
      </c>
      <c r="E12" s="8">
        <f t="shared" si="6"/>
        <v>46028</v>
      </c>
      <c r="F12" s="9">
        <v>0.70833333333333304</v>
      </c>
      <c r="G12" s="10">
        <f t="shared" si="7"/>
        <v>0.45833333333333304</v>
      </c>
      <c r="H12" s="11">
        <f t="shared" si="2"/>
        <v>707145.92</v>
      </c>
      <c r="I12" s="289">
        <v>710759.37</v>
      </c>
      <c r="J12" s="11">
        <f t="shared" ref="J12" si="13">I12-H12</f>
        <v>3613.4499999999534</v>
      </c>
      <c r="K12" s="27">
        <f t="shared" ref="K12" si="14">J12/24</f>
        <v>150.56041666666474</v>
      </c>
      <c r="L12" s="28"/>
    </row>
    <row r="13" spans="1:12">
      <c r="A13" s="12">
        <f t="shared" si="4"/>
        <v>7</v>
      </c>
      <c r="B13" s="8">
        <f t="shared" si="4"/>
        <v>46029</v>
      </c>
      <c r="C13" s="8">
        <f t="shared" si="5"/>
        <v>46029</v>
      </c>
      <c r="D13" s="9">
        <v>0.25</v>
      </c>
      <c r="E13" s="8">
        <f t="shared" si="6"/>
        <v>46029</v>
      </c>
      <c r="F13" s="9">
        <v>0.70833333333333304</v>
      </c>
      <c r="G13" s="10">
        <f t="shared" si="7"/>
        <v>0.45833333333333304</v>
      </c>
      <c r="H13" s="11">
        <f t="shared" si="2"/>
        <v>710759.37</v>
      </c>
      <c r="I13" s="289">
        <v>714358.02</v>
      </c>
      <c r="J13" s="11">
        <f t="shared" ref="J13" si="15">I13-H13</f>
        <v>3598.6500000000233</v>
      </c>
      <c r="K13" s="27">
        <f t="shared" ref="K13" si="16">J13/24</f>
        <v>149.94375000000096</v>
      </c>
      <c r="L13" s="28"/>
    </row>
    <row r="14" spans="1:12">
      <c r="A14" s="12">
        <f t="shared" si="4"/>
        <v>8</v>
      </c>
      <c r="B14" s="8">
        <f t="shared" si="4"/>
        <v>46030</v>
      </c>
      <c r="C14" s="8">
        <f t="shared" si="5"/>
        <v>46030</v>
      </c>
      <c r="D14" s="9">
        <v>0.25</v>
      </c>
      <c r="E14" s="8">
        <f t="shared" si="6"/>
        <v>46030</v>
      </c>
      <c r="F14" s="9">
        <v>0.70833333333333304</v>
      </c>
      <c r="G14" s="10">
        <f t="shared" si="7"/>
        <v>0.45833333333333304</v>
      </c>
      <c r="H14" s="11">
        <f t="shared" si="2"/>
        <v>714358.02</v>
      </c>
      <c r="I14" s="289">
        <v>717961.63</v>
      </c>
      <c r="J14" s="11">
        <f t="shared" si="0"/>
        <v>3603.609999999986</v>
      </c>
      <c r="K14" s="27">
        <f t="shared" ref="K14" si="17">J14/24</f>
        <v>150.15041666666608</v>
      </c>
      <c r="L14" s="28"/>
    </row>
    <row r="15" spans="1:12">
      <c r="A15" s="12">
        <f t="shared" si="4"/>
        <v>9</v>
      </c>
      <c r="B15" s="8">
        <f t="shared" si="4"/>
        <v>46031</v>
      </c>
      <c r="C15" s="8">
        <f t="shared" si="5"/>
        <v>46031</v>
      </c>
      <c r="D15" s="9">
        <v>0.25</v>
      </c>
      <c r="E15" s="8">
        <f t="shared" si="6"/>
        <v>46031</v>
      </c>
      <c r="F15" s="9">
        <v>0.70833333333333304</v>
      </c>
      <c r="G15" s="10">
        <f t="shared" si="7"/>
        <v>0.45833333333333304</v>
      </c>
      <c r="H15" s="11">
        <f t="shared" si="2"/>
        <v>717961.63</v>
      </c>
      <c r="I15" s="289">
        <v>719791.71</v>
      </c>
      <c r="J15" s="11">
        <f t="shared" ref="J15" si="18">I15-H15</f>
        <v>1830.0799999999581</v>
      </c>
      <c r="K15" s="27">
        <f t="shared" ref="K15" si="19">J15/24</f>
        <v>76.253333333331582</v>
      </c>
      <c r="L15" s="28"/>
    </row>
    <row r="16" spans="1:12">
      <c r="A16" s="12">
        <f t="shared" si="4"/>
        <v>10</v>
      </c>
      <c r="B16" s="8">
        <f t="shared" si="4"/>
        <v>46032</v>
      </c>
      <c r="C16" s="8">
        <f t="shared" si="5"/>
        <v>46032</v>
      </c>
      <c r="D16" s="9">
        <v>0.25</v>
      </c>
      <c r="E16" s="8">
        <f t="shared" si="6"/>
        <v>46032</v>
      </c>
      <c r="F16" s="9">
        <v>0.70833333333333304</v>
      </c>
      <c r="G16" s="10">
        <f t="shared" si="7"/>
        <v>0.45833333333333304</v>
      </c>
      <c r="H16" s="11">
        <f t="shared" si="2"/>
        <v>719791.71</v>
      </c>
      <c r="I16" s="289">
        <v>719791.71</v>
      </c>
      <c r="J16" s="11">
        <f t="shared" ref="J16" si="20">I16-H16</f>
        <v>0</v>
      </c>
      <c r="K16" s="27">
        <f t="shared" ref="K16" si="21">J16/24</f>
        <v>0</v>
      </c>
      <c r="L16" s="697" t="s">
        <v>161</v>
      </c>
    </row>
    <row r="17" spans="1:14">
      <c r="A17" s="12">
        <f t="shared" si="4"/>
        <v>11</v>
      </c>
      <c r="B17" s="8">
        <f t="shared" si="4"/>
        <v>46033</v>
      </c>
      <c r="C17" s="8">
        <f t="shared" si="5"/>
        <v>46033</v>
      </c>
      <c r="D17" s="9">
        <v>0.25</v>
      </c>
      <c r="E17" s="8">
        <f t="shared" si="6"/>
        <v>46033</v>
      </c>
      <c r="F17" s="9">
        <v>0.70833333333333304</v>
      </c>
      <c r="G17" s="10">
        <f t="shared" si="7"/>
        <v>0.45833333333333304</v>
      </c>
      <c r="H17" s="11">
        <f t="shared" si="2"/>
        <v>719791.71</v>
      </c>
      <c r="I17" s="289">
        <v>719791.71</v>
      </c>
      <c r="J17" s="11">
        <f t="shared" si="0"/>
        <v>0</v>
      </c>
      <c r="K17" s="27">
        <f t="shared" ref="K17" si="22">J17/24</f>
        <v>0</v>
      </c>
      <c r="L17" s="697" t="s">
        <v>161</v>
      </c>
    </row>
    <row r="18" spans="1:14">
      <c r="A18" s="12">
        <f t="shared" si="4"/>
        <v>12</v>
      </c>
      <c r="B18" s="8">
        <f t="shared" si="4"/>
        <v>46034</v>
      </c>
      <c r="C18" s="8">
        <f t="shared" si="5"/>
        <v>46034</v>
      </c>
      <c r="D18" s="9">
        <v>0.25</v>
      </c>
      <c r="E18" s="8">
        <f t="shared" si="6"/>
        <v>46034</v>
      </c>
      <c r="F18" s="9">
        <v>0.70833333333333304</v>
      </c>
      <c r="G18" s="10">
        <f t="shared" si="7"/>
        <v>0.45833333333333304</v>
      </c>
      <c r="H18" s="11">
        <f t="shared" si="2"/>
        <v>719791.71</v>
      </c>
      <c r="I18" s="289">
        <v>723424.87</v>
      </c>
      <c r="J18" s="11">
        <f t="shared" ref="J18" si="23">I18-H18</f>
        <v>3633.1600000000326</v>
      </c>
      <c r="K18" s="27">
        <f t="shared" ref="K18" si="24">J18/24</f>
        <v>151.38166666666802</v>
      </c>
      <c r="L18" s="28"/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5"/>
        <v>46035</v>
      </c>
      <c r="D19" s="9">
        <v>0.25</v>
      </c>
      <c r="E19" s="8">
        <f t="shared" si="6"/>
        <v>46035</v>
      </c>
      <c r="F19" s="9">
        <v>0.70833333333333304</v>
      </c>
      <c r="G19" s="10">
        <f t="shared" si="7"/>
        <v>0.45833333333333304</v>
      </c>
      <c r="H19" s="11">
        <f t="shared" si="2"/>
        <v>723424.87</v>
      </c>
      <c r="I19" s="289">
        <v>725317.25</v>
      </c>
      <c r="J19" s="11">
        <f t="shared" si="0"/>
        <v>1892.3800000000047</v>
      </c>
      <c r="K19" s="27">
        <f t="shared" ref="K19" si="25">J19/24</f>
        <v>78.849166666666861</v>
      </c>
      <c r="L19" s="28"/>
    </row>
    <row r="20" spans="1:14">
      <c r="A20" s="12">
        <f t="shared" si="4"/>
        <v>14</v>
      </c>
      <c r="B20" s="8">
        <f t="shared" si="4"/>
        <v>46036</v>
      </c>
      <c r="C20" s="8">
        <f t="shared" si="5"/>
        <v>46036</v>
      </c>
      <c r="D20" s="9">
        <v>0.25</v>
      </c>
      <c r="E20" s="8">
        <f t="shared" si="6"/>
        <v>46036</v>
      </c>
      <c r="F20" s="9">
        <v>0.70833333333333304</v>
      </c>
      <c r="G20" s="10">
        <f t="shared" si="7"/>
        <v>0.45833333333333304</v>
      </c>
      <c r="H20" s="11">
        <f t="shared" si="2"/>
        <v>725317.25</v>
      </c>
      <c r="I20" s="289">
        <v>728804.71</v>
      </c>
      <c r="J20" s="11">
        <f t="shared" si="0"/>
        <v>3487.4599999999627</v>
      </c>
      <c r="K20" s="27">
        <f t="shared" ref="K20:K27" si="26">J20/24</f>
        <v>145.31083333333177</v>
      </c>
      <c r="L20" s="28"/>
    </row>
    <row r="21" spans="1:14">
      <c r="A21" s="12">
        <f t="shared" si="4"/>
        <v>15</v>
      </c>
      <c r="B21" s="8">
        <f t="shared" si="4"/>
        <v>46037</v>
      </c>
      <c r="C21" s="8">
        <f t="shared" si="5"/>
        <v>46037</v>
      </c>
      <c r="D21" s="9">
        <v>0.25</v>
      </c>
      <c r="E21" s="8">
        <f t="shared" si="6"/>
        <v>46037</v>
      </c>
      <c r="F21" s="9">
        <v>0.70833333333333304</v>
      </c>
      <c r="G21" s="10">
        <f t="shared" si="7"/>
        <v>0.45833333333333304</v>
      </c>
      <c r="H21" s="11">
        <f t="shared" si="2"/>
        <v>728804.71</v>
      </c>
      <c r="I21" s="289">
        <v>732550.23</v>
      </c>
      <c r="J21" s="11">
        <f t="shared" si="0"/>
        <v>3745.5200000000186</v>
      </c>
      <c r="K21" s="27">
        <f t="shared" si="26"/>
        <v>156.0633333333341</v>
      </c>
      <c r="L21" s="28"/>
    </row>
    <row r="22" spans="1:14">
      <c r="A22" s="12">
        <f t="shared" si="4"/>
        <v>16</v>
      </c>
      <c r="B22" s="8">
        <f t="shared" si="4"/>
        <v>46038</v>
      </c>
      <c r="C22" s="8">
        <f t="shared" si="5"/>
        <v>46038</v>
      </c>
      <c r="D22" s="9">
        <v>0.25</v>
      </c>
      <c r="E22" s="8">
        <f t="shared" si="6"/>
        <v>46038</v>
      </c>
      <c r="F22" s="9">
        <v>0.70833333333333304</v>
      </c>
      <c r="G22" s="10">
        <f t="shared" si="7"/>
        <v>0.45833333333333304</v>
      </c>
      <c r="H22" s="11">
        <f t="shared" ref="H22:H23" si="27">I21</f>
        <v>732550.23</v>
      </c>
      <c r="I22" s="289">
        <v>732550.23</v>
      </c>
      <c r="J22" s="11">
        <f t="shared" ref="J22" si="28">I22-H22</f>
        <v>0</v>
      </c>
      <c r="K22" s="27">
        <f t="shared" ref="K22" si="29">J22/24</f>
        <v>0</v>
      </c>
      <c r="L22" s="697" t="s">
        <v>161</v>
      </c>
    </row>
    <row r="23" spans="1:14">
      <c r="A23" s="12">
        <f t="shared" si="4"/>
        <v>17</v>
      </c>
      <c r="B23" s="8">
        <f t="shared" si="4"/>
        <v>46039</v>
      </c>
      <c r="C23" s="8">
        <f t="shared" si="5"/>
        <v>46039</v>
      </c>
      <c r="D23" s="9">
        <v>0.25</v>
      </c>
      <c r="E23" s="8">
        <f t="shared" si="6"/>
        <v>46039</v>
      </c>
      <c r="F23" s="9">
        <v>0.70833333333333304</v>
      </c>
      <c r="G23" s="10">
        <f t="shared" si="7"/>
        <v>0.45833333333333304</v>
      </c>
      <c r="H23" s="11">
        <f t="shared" si="27"/>
        <v>732550.23</v>
      </c>
      <c r="I23" s="289">
        <v>732550.23</v>
      </c>
      <c r="J23" s="11">
        <f t="shared" ref="J23" si="30">I23-H23</f>
        <v>0</v>
      </c>
      <c r="K23" s="27">
        <f t="shared" ref="K23" si="31">J23/24</f>
        <v>0</v>
      </c>
      <c r="L23" s="697" t="s">
        <v>161</v>
      </c>
    </row>
    <row r="24" spans="1:14">
      <c r="A24" s="12">
        <f t="shared" si="4"/>
        <v>18</v>
      </c>
      <c r="B24" s="8">
        <f t="shared" si="4"/>
        <v>46040</v>
      </c>
      <c r="C24" s="8">
        <f t="shared" si="5"/>
        <v>46040</v>
      </c>
      <c r="D24" s="9">
        <v>0.25</v>
      </c>
      <c r="E24" s="8">
        <f t="shared" si="6"/>
        <v>46040</v>
      </c>
      <c r="F24" s="9">
        <v>0.70833333333333304</v>
      </c>
      <c r="G24" s="10">
        <f t="shared" si="7"/>
        <v>0.45833333333333304</v>
      </c>
      <c r="H24" s="11">
        <f t="shared" ref="H24:H30" si="32">I23</f>
        <v>732550.23</v>
      </c>
      <c r="I24" s="289">
        <v>732550.23</v>
      </c>
      <c r="J24" s="11">
        <f t="shared" ref="J24" si="33">I24-H24</f>
        <v>0</v>
      </c>
      <c r="K24" s="27">
        <f t="shared" ref="K24" si="34">J24/24</f>
        <v>0</v>
      </c>
      <c r="L24" s="697" t="s">
        <v>161</v>
      </c>
    </row>
    <row r="25" spans="1:14">
      <c r="A25" s="12">
        <f t="shared" ref="A25:B34" si="35">A24+1</f>
        <v>19</v>
      </c>
      <c r="B25" s="8">
        <f>B24+1</f>
        <v>46041</v>
      </c>
      <c r="C25" s="8">
        <f t="shared" si="5"/>
        <v>46041</v>
      </c>
      <c r="D25" s="9">
        <v>0.25</v>
      </c>
      <c r="E25" s="8">
        <f t="shared" si="6"/>
        <v>46041</v>
      </c>
      <c r="F25" s="9">
        <v>0.70833333333333304</v>
      </c>
      <c r="G25" s="10">
        <f t="shared" si="7"/>
        <v>0.45833333333333304</v>
      </c>
      <c r="H25" s="11">
        <f t="shared" si="32"/>
        <v>732550.23</v>
      </c>
      <c r="I25" s="289">
        <v>736109.37</v>
      </c>
      <c r="J25" s="11">
        <f t="shared" ref="J25:J26" si="36">I25-H25</f>
        <v>3559.140000000014</v>
      </c>
      <c r="K25" s="27">
        <f t="shared" ref="K25" si="37">J25/24</f>
        <v>148.29750000000058</v>
      </c>
      <c r="L25" s="697"/>
    </row>
    <row r="26" spans="1:14">
      <c r="A26" s="12">
        <f t="shared" si="35"/>
        <v>20</v>
      </c>
      <c r="B26" s="8">
        <f>B25+1</f>
        <v>46042</v>
      </c>
      <c r="C26" s="8">
        <f t="shared" si="5"/>
        <v>46042</v>
      </c>
      <c r="D26" s="9">
        <v>0.25</v>
      </c>
      <c r="E26" s="8">
        <f t="shared" si="6"/>
        <v>46042</v>
      </c>
      <c r="F26" s="9">
        <v>0.70833333333333304</v>
      </c>
      <c r="G26" s="10">
        <f t="shared" si="7"/>
        <v>0.45833333333333304</v>
      </c>
      <c r="H26" s="11">
        <f t="shared" si="32"/>
        <v>736109.37</v>
      </c>
      <c r="I26" s="289">
        <v>739706.52</v>
      </c>
      <c r="J26" s="11">
        <f t="shared" si="36"/>
        <v>3597.1500000000233</v>
      </c>
      <c r="K26" s="27">
        <f t="shared" ref="K26" si="38">J26/24</f>
        <v>149.88125000000096</v>
      </c>
      <c r="L26" s="28"/>
    </row>
    <row r="27" spans="1:14">
      <c r="A27" s="12">
        <f t="shared" si="35"/>
        <v>21</v>
      </c>
      <c r="B27" s="8">
        <f>B26+1</f>
        <v>46043</v>
      </c>
      <c r="C27" s="8">
        <f t="shared" si="5"/>
        <v>46043</v>
      </c>
      <c r="D27" s="9">
        <v>0.25</v>
      </c>
      <c r="E27" s="8">
        <f t="shared" si="6"/>
        <v>46043</v>
      </c>
      <c r="F27" s="9">
        <v>0.70833333333333304</v>
      </c>
      <c r="G27" s="10">
        <f t="shared" si="7"/>
        <v>0.45833333333333304</v>
      </c>
      <c r="H27" s="11">
        <f t="shared" si="32"/>
        <v>739706.52</v>
      </c>
      <c r="I27" s="289">
        <v>743271.45</v>
      </c>
      <c r="J27" s="11">
        <f t="shared" si="0"/>
        <v>3564.9299999999348</v>
      </c>
      <c r="K27" s="27">
        <f t="shared" si="26"/>
        <v>148.53874999999729</v>
      </c>
      <c r="L27" s="28"/>
    </row>
    <row r="28" spans="1:14">
      <c r="A28" s="12">
        <f t="shared" si="35"/>
        <v>22</v>
      </c>
      <c r="B28" s="8">
        <f t="shared" si="35"/>
        <v>46044</v>
      </c>
      <c r="C28" s="8">
        <f t="shared" si="5"/>
        <v>46044</v>
      </c>
      <c r="D28" s="9">
        <v>0.25</v>
      </c>
      <c r="E28" s="8">
        <f t="shared" si="6"/>
        <v>46044</v>
      </c>
      <c r="F28" s="9">
        <v>0.70833333333333304</v>
      </c>
      <c r="G28" s="10">
        <f t="shared" si="7"/>
        <v>0.45833333333333304</v>
      </c>
      <c r="H28" s="11">
        <f t="shared" si="32"/>
        <v>743271.45</v>
      </c>
      <c r="I28" s="11">
        <v>746861.43</v>
      </c>
      <c r="J28" s="11">
        <f t="shared" si="0"/>
        <v>3589.9800000000978</v>
      </c>
      <c r="K28" s="27">
        <f t="shared" ref="K28" si="39">J28/24</f>
        <v>149.58250000000407</v>
      </c>
      <c r="L28" s="28"/>
    </row>
    <row r="29" spans="1:14">
      <c r="A29" s="12">
        <f t="shared" si="35"/>
        <v>23</v>
      </c>
      <c r="B29" s="8">
        <f t="shared" si="35"/>
        <v>46045</v>
      </c>
      <c r="C29" s="8">
        <f t="shared" si="5"/>
        <v>46045</v>
      </c>
      <c r="D29" s="9">
        <v>0.25</v>
      </c>
      <c r="E29" s="8">
        <f t="shared" si="6"/>
        <v>46045</v>
      </c>
      <c r="F29" s="9">
        <v>0.70833333333333304</v>
      </c>
      <c r="G29" s="10">
        <f t="shared" si="7"/>
        <v>0.45833333333333304</v>
      </c>
      <c r="H29" s="11">
        <f t="shared" si="32"/>
        <v>746861.43</v>
      </c>
      <c r="I29" s="289">
        <v>748782.51</v>
      </c>
      <c r="J29" s="11">
        <f t="shared" si="0"/>
        <v>1921.0799999999581</v>
      </c>
      <c r="K29" s="27">
        <f t="shared" ref="K29" si="40">J29/24</f>
        <v>80.044999999998254</v>
      </c>
      <c r="L29" s="28"/>
    </row>
    <row r="30" spans="1:14">
      <c r="A30" s="12">
        <f t="shared" si="35"/>
        <v>24</v>
      </c>
      <c r="B30" s="8">
        <f t="shared" si="35"/>
        <v>46046</v>
      </c>
      <c r="C30" s="8">
        <f t="shared" si="5"/>
        <v>46046</v>
      </c>
      <c r="D30" s="9">
        <v>0.25</v>
      </c>
      <c r="E30" s="8">
        <f t="shared" si="6"/>
        <v>46046</v>
      </c>
      <c r="F30" s="9">
        <v>0.70833333333333304</v>
      </c>
      <c r="G30" s="10">
        <f t="shared" si="7"/>
        <v>0.45833333333333304</v>
      </c>
      <c r="H30" s="11">
        <f t="shared" si="32"/>
        <v>748782.51</v>
      </c>
      <c r="I30" s="289">
        <v>748782.51</v>
      </c>
      <c r="J30" s="11">
        <f t="shared" si="0"/>
        <v>0</v>
      </c>
      <c r="K30" s="27">
        <f t="shared" ref="K30" si="41">J30/24</f>
        <v>0</v>
      </c>
      <c r="L30" s="697" t="s">
        <v>161</v>
      </c>
    </row>
    <row r="31" spans="1:14">
      <c r="A31" s="12">
        <f t="shared" si="35"/>
        <v>25</v>
      </c>
      <c r="B31" s="8">
        <f t="shared" si="35"/>
        <v>46047</v>
      </c>
      <c r="C31" s="8">
        <f t="shared" si="5"/>
        <v>46047</v>
      </c>
      <c r="D31" s="9">
        <v>0.25</v>
      </c>
      <c r="E31" s="8">
        <f t="shared" si="6"/>
        <v>46047</v>
      </c>
      <c r="F31" s="9">
        <v>0.70833333333333304</v>
      </c>
      <c r="G31" s="10">
        <f t="shared" si="7"/>
        <v>0.45833333333333304</v>
      </c>
      <c r="H31" s="11">
        <f t="shared" ref="H31:H37" si="42">I30</f>
        <v>748782.51</v>
      </c>
      <c r="I31" s="289">
        <v>748782.51</v>
      </c>
      <c r="J31" s="11">
        <f t="shared" ref="J31" si="43">I31-H31</f>
        <v>0</v>
      </c>
      <c r="K31" s="27">
        <f t="shared" ref="K31" si="44">J31/24</f>
        <v>0</v>
      </c>
      <c r="L31" s="697" t="s">
        <v>161</v>
      </c>
    </row>
    <row r="32" spans="1:14">
      <c r="A32" s="12">
        <f t="shared" si="35"/>
        <v>26</v>
      </c>
      <c r="B32" s="8">
        <f t="shared" si="35"/>
        <v>46048</v>
      </c>
      <c r="C32" s="8">
        <f t="shared" si="5"/>
        <v>46048</v>
      </c>
      <c r="D32" s="9">
        <v>0.25</v>
      </c>
      <c r="E32" s="8">
        <f t="shared" si="6"/>
        <v>46048</v>
      </c>
      <c r="F32" s="9">
        <v>0.70833333333333304</v>
      </c>
      <c r="G32" s="10">
        <f t="shared" si="7"/>
        <v>0.45833333333333304</v>
      </c>
      <c r="H32" s="11">
        <f t="shared" si="42"/>
        <v>748782.51</v>
      </c>
      <c r="I32" s="289">
        <v>752432.33</v>
      </c>
      <c r="J32" s="11">
        <f t="shared" ref="J32" si="45">I32-H32</f>
        <v>3649.8199999999488</v>
      </c>
      <c r="K32" s="27">
        <f t="shared" ref="K32" si="46">J32/24</f>
        <v>152.07583333333119</v>
      </c>
      <c r="L32" s="28"/>
    </row>
    <row r="33" spans="1:12">
      <c r="A33" s="12">
        <f t="shared" si="35"/>
        <v>27</v>
      </c>
      <c r="B33" s="8">
        <f t="shared" si="35"/>
        <v>46049</v>
      </c>
      <c r="C33" s="8">
        <f t="shared" si="5"/>
        <v>46049</v>
      </c>
      <c r="D33" s="9">
        <v>0.25</v>
      </c>
      <c r="E33" s="8">
        <f t="shared" si="6"/>
        <v>46049</v>
      </c>
      <c r="F33" s="9">
        <v>0.70833333333333304</v>
      </c>
      <c r="G33" s="10">
        <f t="shared" si="7"/>
        <v>0.45833333333333304</v>
      </c>
      <c r="H33" s="11">
        <f t="shared" si="42"/>
        <v>752432.33</v>
      </c>
      <c r="I33" s="289">
        <v>755678.87</v>
      </c>
      <c r="J33" s="11">
        <f t="shared" ref="J33" si="47">I33-H33</f>
        <v>3246.5400000000373</v>
      </c>
      <c r="K33" s="27">
        <f t="shared" ref="K33" si="48">J33/24</f>
        <v>135.27250000000154</v>
      </c>
      <c r="L33" s="28"/>
    </row>
    <row r="34" spans="1:12">
      <c r="A34" s="12">
        <f t="shared" si="35"/>
        <v>28</v>
      </c>
      <c r="B34" s="8">
        <f t="shared" si="35"/>
        <v>46050</v>
      </c>
      <c r="C34" s="8">
        <f t="shared" si="5"/>
        <v>46050</v>
      </c>
      <c r="D34" s="9">
        <v>0.25</v>
      </c>
      <c r="E34" s="8">
        <f t="shared" si="6"/>
        <v>46050</v>
      </c>
      <c r="F34" s="9">
        <v>0.70833333333333304</v>
      </c>
      <c r="G34" s="10">
        <f t="shared" si="7"/>
        <v>0.45833333333333304</v>
      </c>
      <c r="H34" s="11">
        <f t="shared" si="42"/>
        <v>755678.87</v>
      </c>
      <c r="I34" s="289">
        <v>758946.71</v>
      </c>
      <c r="J34" s="11">
        <f t="shared" ref="J34" si="49">I34-H34</f>
        <v>3267.8399999999674</v>
      </c>
      <c r="K34" s="27">
        <f t="shared" ref="K34" si="50">J34/24</f>
        <v>136.15999999999863</v>
      </c>
      <c r="L34" s="28"/>
    </row>
    <row r="35" spans="1:12" ht="15" customHeight="1">
      <c r="A35" s="12">
        <f t="shared" ref="A35:B35" si="51">A34+1</f>
        <v>29</v>
      </c>
      <c r="B35" s="8">
        <f t="shared" si="51"/>
        <v>46051</v>
      </c>
      <c r="C35" s="8">
        <f t="shared" ref="C35:C36" si="52">B35</f>
        <v>46051</v>
      </c>
      <c r="D35" s="9">
        <v>0.25</v>
      </c>
      <c r="E35" s="8">
        <f t="shared" ref="E35:E36" si="53">B35</f>
        <v>46051</v>
      </c>
      <c r="F35" s="9">
        <v>0.70833333333333304</v>
      </c>
      <c r="G35" s="10">
        <f t="shared" ref="G35:G36" si="54">IFERROR(((E35-C35)+(F35-D35)),"")</f>
        <v>0.45833333333333304</v>
      </c>
      <c r="H35" s="11">
        <f t="shared" si="42"/>
        <v>758946.71</v>
      </c>
      <c r="I35" s="289">
        <v>762330.1</v>
      </c>
      <c r="J35" s="11">
        <f t="shared" ref="J35" si="55">I35-H35</f>
        <v>3383.390000000014</v>
      </c>
      <c r="K35" s="27">
        <f t="shared" ref="K35" si="56">J35/24</f>
        <v>140.97458333333392</v>
      </c>
      <c r="L35" s="28"/>
    </row>
    <row r="36" spans="1:12">
      <c r="A36" s="12">
        <f t="shared" ref="A36:B37" si="57">A35+1</f>
        <v>30</v>
      </c>
      <c r="B36" s="8">
        <f t="shared" si="57"/>
        <v>46052</v>
      </c>
      <c r="C36" s="8">
        <f t="shared" si="52"/>
        <v>46052</v>
      </c>
      <c r="D36" s="9">
        <v>0.25</v>
      </c>
      <c r="E36" s="8">
        <f t="shared" si="53"/>
        <v>46052</v>
      </c>
      <c r="F36" s="9">
        <v>0.70833333333333304</v>
      </c>
      <c r="G36" s="10">
        <f t="shared" si="54"/>
        <v>0.45833333333333304</v>
      </c>
      <c r="H36" s="11">
        <f t="shared" si="42"/>
        <v>762330.1</v>
      </c>
      <c r="I36" s="289">
        <v>765236.37</v>
      </c>
      <c r="J36" s="11">
        <f t="shared" ref="J36" si="58">I36-H36</f>
        <v>2906.2700000000186</v>
      </c>
      <c r="K36" s="27">
        <f t="shared" ref="K36" si="59">J36/24</f>
        <v>121.09458333333411</v>
      </c>
      <c r="L36" s="28"/>
    </row>
    <row r="37" spans="1:12">
      <c r="A37" s="12">
        <f t="shared" si="57"/>
        <v>31</v>
      </c>
      <c r="B37" s="8">
        <f t="shared" si="57"/>
        <v>46053</v>
      </c>
      <c r="C37" s="8">
        <f t="shared" ref="C37" si="60">B37</f>
        <v>46053</v>
      </c>
      <c r="D37" s="9">
        <v>0.25</v>
      </c>
      <c r="E37" s="8">
        <f t="shared" ref="E37" si="61">B37</f>
        <v>46053</v>
      </c>
      <c r="F37" s="9">
        <v>0.70833333333333304</v>
      </c>
      <c r="G37" s="10">
        <f t="shared" ref="G37" si="62">IFERROR(((E37-C37)+(F37-D37)),"")</f>
        <v>0.45833333333333304</v>
      </c>
      <c r="H37" s="11">
        <f t="shared" si="42"/>
        <v>765236.37</v>
      </c>
      <c r="I37" s="289">
        <v>765236.37</v>
      </c>
      <c r="J37" s="11">
        <f t="shared" ref="J37" si="63">I37-H37</f>
        <v>0</v>
      </c>
      <c r="K37" s="27">
        <f t="shared" ref="K37" si="64">J37/24</f>
        <v>0</v>
      </c>
      <c r="L37" s="912" t="s">
        <v>161</v>
      </c>
    </row>
    <row r="38" spans="1:12">
      <c r="A38" s="278"/>
      <c r="B38" s="115"/>
      <c r="C38" s="115"/>
      <c r="D38" s="279"/>
      <c r="E38" s="115"/>
      <c r="F38" s="279"/>
      <c r="G38" s="163"/>
      <c r="H38" s="165"/>
      <c r="I38" s="290"/>
      <c r="J38" s="165"/>
      <c r="K38" s="164"/>
      <c r="L38" s="26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14.333333333333314</v>
      </c>
      <c r="H39" s="20"/>
      <c r="I39" s="20"/>
      <c r="J39" s="32">
        <f>SUM(J7:J37)</f>
        <v>60122.069999999949</v>
      </c>
      <c r="K39" s="32">
        <f>AVERAGE(K7:K37)</f>
        <v>80.80923387096766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0.46236559139784883</v>
      </c>
      <c r="H40" s="24"/>
      <c r="I40" s="24"/>
      <c r="J40" s="24"/>
      <c r="K40" s="24">
        <f>K39/SUMPRODUCT((K7:K37&gt;0)*1)</f>
        <v>4.2531175721561922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2.42578125" style="1" customWidth="1"/>
    <col min="8" max="8" width="13.2851562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182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42.721250000002328</v>
      </c>
      <c r="L4" s="2"/>
    </row>
    <row r="5" spans="1:12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</f>
        <v>46023</v>
      </c>
      <c r="F7" s="9">
        <v>0.47499999999999998</v>
      </c>
      <c r="G7" s="10">
        <f t="shared" ref="G7:G37" si="0">IFERROR(((E7-C7)+(F7-D7)),"")</f>
        <v>0.18333333333333296</v>
      </c>
      <c r="H7" s="11">
        <v>757825.63</v>
      </c>
      <c r="I7" s="11">
        <v>757825.63</v>
      </c>
      <c r="J7" s="11">
        <f t="shared" ref="J7:J11" si="1">I7-H7</f>
        <v>0</v>
      </c>
      <c r="K7" s="27">
        <f t="shared" ref="K7:K11" si="2">J7/24</f>
        <v>0</v>
      </c>
      <c r="L7" s="631" t="s">
        <v>161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0.29166666666666702</v>
      </c>
      <c r="E8" s="8">
        <f>C8</f>
        <v>46024</v>
      </c>
      <c r="F8" s="9">
        <v>0.58333333333333304</v>
      </c>
      <c r="G8" s="10">
        <f t="shared" si="0"/>
        <v>0.29166666666666602</v>
      </c>
      <c r="H8" s="11">
        <f t="shared" ref="H8:H37" si="3">I7</f>
        <v>757825.63</v>
      </c>
      <c r="I8" s="11">
        <v>757874.78</v>
      </c>
      <c r="J8" s="11">
        <f t="shared" si="1"/>
        <v>49.150000000023283</v>
      </c>
      <c r="K8" s="27">
        <f t="shared" si="2"/>
        <v>2.0479166666676369</v>
      </c>
      <c r="L8" s="28"/>
    </row>
    <row r="9" spans="1:12">
      <c r="A9" s="12">
        <f t="shared" ref="A9:B24" si="4">A8+1</f>
        <v>3</v>
      </c>
      <c r="B9" s="8">
        <f t="shared" si="4"/>
        <v>46025</v>
      </c>
      <c r="C9" s="8">
        <f t="shared" ref="C9:C34" si="5">B9</f>
        <v>46025</v>
      </c>
      <c r="D9" s="9">
        <v>0.29166666666666702</v>
      </c>
      <c r="E9" s="8">
        <f t="shared" ref="E9:E32" si="6">C9</f>
        <v>46025</v>
      </c>
      <c r="F9" s="9">
        <v>0.58333333333333304</v>
      </c>
      <c r="G9" s="10">
        <f t="shared" si="0"/>
        <v>0.29166666666666602</v>
      </c>
      <c r="H9" s="11">
        <f t="shared" si="3"/>
        <v>757874.78</v>
      </c>
      <c r="I9" s="11">
        <v>758858.53</v>
      </c>
      <c r="J9" s="11">
        <f t="shared" ref="J9" si="7">I9-H9</f>
        <v>983.75</v>
      </c>
      <c r="K9" s="27">
        <f t="shared" ref="K9" si="8">J9/24</f>
        <v>40.989583333333336</v>
      </c>
      <c r="L9" s="28"/>
    </row>
    <row r="10" spans="1:12">
      <c r="A10" s="12">
        <f t="shared" si="4"/>
        <v>4</v>
      </c>
      <c r="B10" s="8">
        <f t="shared" si="4"/>
        <v>46026</v>
      </c>
      <c r="C10" s="8">
        <f t="shared" si="5"/>
        <v>46026</v>
      </c>
      <c r="D10" s="9">
        <v>0.29166666666666702</v>
      </c>
      <c r="E10" s="8">
        <f t="shared" si="6"/>
        <v>46026</v>
      </c>
      <c r="F10" s="9">
        <v>0.58333333333333304</v>
      </c>
      <c r="G10" s="10">
        <f t="shared" si="0"/>
        <v>0.29166666666666602</v>
      </c>
      <c r="H10" s="11">
        <f t="shared" si="3"/>
        <v>758858.53</v>
      </c>
      <c r="I10" s="11">
        <v>758858.53</v>
      </c>
      <c r="J10" s="11">
        <f t="shared" si="1"/>
        <v>0</v>
      </c>
      <c r="K10" s="27">
        <f t="shared" si="2"/>
        <v>0</v>
      </c>
      <c r="L10" s="641" t="s">
        <v>161</v>
      </c>
    </row>
    <row r="11" spans="1:12">
      <c r="A11" s="12">
        <f t="shared" si="4"/>
        <v>5</v>
      </c>
      <c r="B11" s="8">
        <f t="shared" si="4"/>
        <v>46027</v>
      </c>
      <c r="C11" s="8">
        <f t="shared" si="5"/>
        <v>46027</v>
      </c>
      <c r="D11" s="9">
        <v>0.29166666666666702</v>
      </c>
      <c r="E11" s="8">
        <f t="shared" si="6"/>
        <v>46027</v>
      </c>
      <c r="F11" s="9">
        <v>0.58333333333333304</v>
      </c>
      <c r="G11" s="10">
        <f t="shared" si="0"/>
        <v>0.29166666666666602</v>
      </c>
      <c r="H11" s="11">
        <f t="shared" si="3"/>
        <v>758858.53</v>
      </c>
      <c r="I11" s="11">
        <v>759589.85</v>
      </c>
      <c r="J11" s="11">
        <f t="shared" si="1"/>
        <v>731.31999999994878</v>
      </c>
      <c r="K11" s="27">
        <f t="shared" si="2"/>
        <v>30.471666666664532</v>
      </c>
      <c r="L11" s="28"/>
    </row>
    <row r="12" spans="1:12">
      <c r="A12" s="12">
        <f t="shared" si="4"/>
        <v>6</v>
      </c>
      <c r="B12" s="8">
        <f t="shared" si="4"/>
        <v>46028</v>
      </c>
      <c r="C12" s="8">
        <f t="shared" si="5"/>
        <v>46028</v>
      </c>
      <c r="D12" s="9">
        <v>0.29166666666666702</v>
      </c>
      <c r="E12" s="8">
        <f t="shared" si="6"/>
        <v>46028</v>
      </c>
      <c r="F12" s="9">
        <v>0.54930555555555605</v>
      </c>
      <c r="G12" s="10">
        <f t="shared" si="0"/>
        <v>0.25763888888888903</v>
      </c>
      <c r="H12" s="11">
        <f t="shared" si="3"/>
        <v>759589.85</v>
      </c>
      <c r="I12" s="11">
        <v>760599.85</v>
      </c>
      <c r="J12" s="11">
        <f t="shared" ref="J12" si="9">I12-H12</f>
        <v>1010</v>
      </c>
      <c r="K12" s="27">
        <f t="shared" ref="K12" si="10">J12/24</f>
        <v>42.083333333333336</v>
      </c>
      <c r="L12" s="28"/>
    </row>
    <row r="13" spans="1:12">
      <c r="A13" s="12">
        <f t="shared" si="4"/>
        <v>7</v>
      </c>
      <c r="B13" s="8">
        <f t="shared" si="4"/>
        <v>46029</v>
      </c>
      <c r="C13" s="8">
        <f t="shared" si="5"/>
        <v>46029</v>
      </c>
      <c r="D13" s="9">
        <v>0.29166666666666702</v>
      </c>
      <c r="E13" s="8">
        <f t="shared" si="6"/>
        <v>46029</v>
      </c>
      <c r="F13" s="9">
        <v>0.58333333333333304</v>
      </c>
      <c r="G13" s="10">
        <f t="shared" si="0"/>
        <v>0.29166666666666602</v>
      </c>
      <c r="H13" s="11">
        <f t="shared" si="3"/>
        <v>760599.85</v>
      </c>
      <c r="I13" s="11">
        <v>760599.85</v>
      </c>
      <c r="J13" s="11">
        <f t="shared" ref="J13" si="11">I13-H13</f>
        <v>0</v>
      </c>
      <c r="K13" s="27">
        <f t="shared" ref="K13" si="12">J13/24</f>
        <v>0</v>
      </c>
      <c r="L13" s="28"/>
    </row>
    <row r="14" spans="1:12">
      <c r="A14" s="12">
        <f t="shared" si="4"/>
        <v>8</v>
      </c>
      <c r="B14" s="8">
        <f t="shared" si="4"/>
        <v>46030</v>
      </c>
      <c r="C14" s="8">
        <f t="shared" si="5"/>
        <v>46030</v>
      </c>
      <c r="D14" s="9">
        <v>0.29166666666666702</v>
      </c>
      <c r="E14" s="8">
        <f t="shared" si="6"/>
        <v>46030</v>
      </c>
      <c r="F14" s="9">
        <v>0.57499999999999996</v>
      </c>
      <c r="G14" s="10">
        <f t="shared" si="0"/>
        <v>0.28333333333333294</v>
      </c>
      <c r="H14" s="11">
        <f t="shared" si="3"/>
        <v>760599.85</v>
      </c>
      <c r="I14" s="11">
        <v>760599.85</v>
      </c>
      <c r="J14" s="11">
        <f t="shared" ref="J14" si="13">I14-H14</f>
        <v>0</v>
      </c>
      <c r="K14" s="27">
        <f t="shared" ref="K14" si="14">J14/24</f>
        <v>0</v>
      </c>
      <c r="L14" s="28"/>
    </row>
    <row r="15" spans="1:12">
      <c r="A15" s="12">
        <f t="shared" si="4"/>
        <v>9</v>
      </c>
      <c r="B15" s="8">
        <f t="shared" si="4"/>
        <v>46031</v>
      </c>
      <c r="C15" s="8">
        <f t="shared" si="5"/>
        <v>46031</v>
      </c>
      <c r="D15" s="9">
        <v>0.29166666666666702</v>
      </c>
      <c r="E15" s="8">
        <f t="shared" si="6"/>
        <v>46031</v>
      </c>
      <c r="F15" s="9">
        <v>0.58125000000000004</v>
      </c>
      <c r="G15" s="10">
        <f t="shared" si="0"/>
        <v>0.28958333333333303</v>
      </c>
      <c r="H15" s="11">
        <f t="shared" si="3"/>
        <v>760599.85</v>
      </c>
      <c r="I15" s="11">
        <v>761592.51</v>
      </c>
      <c r="J15" s="11">
        <f t="shared" ref="J15" si="15">I15-H15</f>
        <v>992.6600000000326</v>
      </c>
      <c r="K15" s="27">
        <f t="shared" ref="K15" si="16">J15/24</f>
        <v>41.360833333334689</v>
      </c>
      <c r="L15" s="28"/>
    </row>
    <row r="16" spans="1:12">
      <c r="A16" s="12">
        <f t="shared" si="4"/>
        <v>10</v>
      </c>
      <c r="B16" s="8">
        <f t="shared" si="4"/>
        <v>46032</v>
      </c>
      <c r="C16" s="8">
        <f t="shared" si="5"/>
        <v>46032</v>
      </c>
      <c r="D16" s="9">
        <v>0.29166666666666702</v>
      </c>
      <c r="E16" s="8">
        <f t="shared" si="6"/>
        <v>46032</v>
      </c>
      <c r="F16" s="9">
        <v>0.58125000000000004</v>
      </c>
      <c r="G16" s="10">
        <f t="shared" si="0"/>
        <v>0.28958333333333303</v>
      </c>
      <c r="H16" s="11">
        <f t="shared" si="3"/>
        <v>761592.51</v>
      </c>
      <c r="I16" s="11">
        <v>762499.54</v>
      </c>
      <c r="J16" s="11">
        <f t="shared" ref="J16" si="17">I16-H16</f>
        <v>907.03000000002794</v>
      </c>
      <c r="K16" s="27">
        <f t="shared" ref="K16" si="18">J16/24</f>
        <v>37.792916666667828</v>
      </c>
      <c r="L16" s="28"/>
    </row>
    <row r="17" spans="1:14">
      <c r="A17" s="12">
        <f t="shared" si="4"/>
        <v>11</v>
      </c>
      <c r="B17" s="8">
        <f t="shared" si="4"/>
        <v>46033</v>
      </c>
      <c r="C17" s="8">
        <f t="shared" si="5"/>
        <v>46033</v>
      </c>
      <c r="D17" s="9">
        <v>0.29166666666666702</v>
      </c>
      <c r="E17" s="8">
        <f t="shared" si="6"/>
        <v>46033</v>
      </c>
      <c r="F17" s="9">
        <v>0.57986111111111105</v>
      </c>
      <c r="G17" s="10">
        <f t="shared" si="0"/>
        <v>0.28819444444444403</v>
      </c>
      <c r="H17" s="11">
        <f t="shared" si="3"/>
        <v>762499.54</v>
      </c>
      <c r="I17" s="11">
        <v>762499.54</v>
      </c>
      <c r="J17" s="11">
        <f t="shared" ref="J17:J18" si="19">I17-H17</f>
        <v>0</v>
      </c>
      <c r="K17" s="27">
        <f t="shared" ref="K17" si="20">J17/24</f>
        <v>0</v>
      </c>
      <c r="L17" s="697" t="s">
        <v>161</v>
      </c>
    </row>
    <row r="18" spans="1:14">
      <c r="A18" s="12">
        <f t="shared" si="4"/>
        <v>12</v>
      </c>
      <c r="B18" s="8">
        <f t="shared" si="4"/>
        <v>46034</v>
      </c>
      <c r="C18" s="8">
        <f t="shared" si="5"/>
        <v>46034</v>
      </c>
      <c r="D18" s="9">
        <v>0.29166666666666702</v>
      </c>
      <c r="E18" s="8">
        <f t="shared" si="6"/>
        <v>46034</v>
      </c>
      <c r="F18" s="9">
        <v>0.45833333333333298</v>
      </c>
      <c r="G18" s="10">
        <f t="shared" si="0"/>
        <v>0.16666666666666596</v>
      </c>
      <c r="H18" s="11">
        <f t="shared" si="3"/>
        <v>762499.54</v>
      </c>
      <c r="I18" s="11">
        <v>763498</v>
      </c>
      <c r="J18" s="11">
        <f t="shared" si="19"/>
        <v>998.45999999996275</v>
      </c>
      <c r="K18" s="27">
        <f t="shared" ref="K18" si="21">J18/24</f>
        <v>41.60249999999845</v>
      </c>
      <c r="L18" s="28"/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5"/>
        <v>46035</v>
      </c>
      <c r="D19" s="9">
        <v>0.29166666666666702</v>
      </c>
      <c r="E19" s="8">
        <f t="shared" si="6"/>
        <v>46035</v>
      </c>
      <c r="F19" s="9">
        <v>0.57916666666666705</v>
      </c>
      <c r="G19" s="10">
        <f t="shared" si="0"/>
        <v>0.28750000000000003</v>
      </c>
      <c r="H19" s="11">
        <f t="shared" si="3"/>
        <v>763498</v>
      </c>
      <c r="I19" s="11">
        <v>764475.11</v>
      </c>
      <c r="J19" s="11">
        <f t="shared" ref="J19" si="22">I19-H19</f>
        <v>977.10999999998603</v>
      </c>
      <c r="K19" s="27">
        <f t="shared" ref="K19" si="23">J19/24</f>
        <v>40.712916666666082</v>
      </c>
      <c r="L19" s="28"/>
    </row>
    <row r="20" spans="1:14">
      <c r="A20" s="12">
        <f t="shared" si="4"/>
        <v>14</v>
      </c>
      <c r="B20" s="8">
        <f t="shared" si="4"/>
        <v>46036</v>
      </c>
      <c r="C20" s="8">
        <f t="shared" si="5"/>
        <v>46036</v>
      </c>
      <c r="D20" s="9">
        <v>0.29166666666666702</v>
      </c>
      <c r="E20" s="8">
        <f t="shared" si="6"/>
        <v>46036</v>
      </c>
      <c r="F20" s="9">
        <v>0.64722222222222203</v>
      </c>
      <c r="G20" s="10">
        <f t="shared" si="0"/>
        <v>0.35555555555555501</v>
      </c>
      <c r="H20" s="11">
        <f t="shared" si="3"/>
        <v>764475.11</v>
      </c>
      <c r="I20" s="11">
        <v>765384.09</v>
      </c>
      <c r="J20" s="11">
        <f t="shared" ref="J20" si="24">I20-H20</f>
        <v>908.97999999998137</v>
      </c>
      <c r="K20" s="27">
        <f t="shared" ref="K20" si="25">J20/24</f>
        <v>37.874166666665893</v>
      </c>
      <c r="L20" s="28"/>
    </row>
    <row r="21" spans="1:14">
      <c r="A21" s="12">
        <f t="shared" si="4"/>
        <v>15</v>
      </c>
      <c r="B21" s="8">
        <f t="shared" si="4"/>
        <v>46037</v>
      </c>
      <c r="C21" s="8">
        <f t="shared" si="5"/>
        <v>46037</v>
      </c>
      <c r="D21" s="9">
        <v>0.29166666666666702</v>
      </c>
      <c r="E21" s="8">
        <f t="shared" si="6"/>
        <v>46037</v>
      </c>
      <c r="F21" s="9">
        <v>0.58333333333333304</v>
      </c>
      <c r="G21" s="10">
        <f t="shared" si="0"/>
        <v>0.29166666666666602</v>
      </c>
      <c r="H21" s="11">
        <f t="shared" si="3"/>
        <v>765384.09</v>
      </c>
      <c r="I21" s="11">
        <v>766253.83</v>
      </c>
      <c r="J21" s="11">
        <f t="shared" ref="J21" si="26">I21-H21</f>
        <v>869.73999999999069</v>
      </c>
      <c r="K21" s="27">
        <f t="shared" ref="K21" si="27">J21/24</f>
        <v>36.239166666666279</v>
      </c>
      <c r="L21" s="28"/>
    </row>
    <row r="22" spans="1:14">
      <c r="A22" s="12">
        <f t="shared" si="4"/>
        <v>16</v>
      </c>
      <c r="B22" s="8">
        <f t="shared" si="4"/>
        <v>46038</v>
      </c>
      <c r="C22" s="8">
        <f t="shared" si="5"/>
        <v>46038</v>
      </c>
      <c r="D22" s="9">
        <v>0.29166666666666702</v>
      </c>
      <c r="E22" s="8">
        <f t="shared" ref="E22" si="28">C22</f>
        <v>46038</v>
      </c>
      <c r="F22" s="9">
        <v>0.58333333333333304</v>
      </c>
      <c r="G22" s="10">
        <f t="shared" si="0"/>
        <v>0.29166666666666602</v>
      </c>
      <c r="H22" s="11">
        <f t="shared" si="3"/>
        <v>766253.83</v>
      </c>
      <c r="I22" s="11">
        <v>766300.17</v>
      </c>
      <c r="J22" s="11">
        <f t="shared" ref="J22" si="29">I22-H22</f>
        <v>46.340000000083819</v>
      </c>
      <c r="K22" s="27">
        <f t="shared" ref="K22" si="30">J22/24</f>
        <v>1.9308333333368257</v>
      </c>
      <c r="L22" s="28"/>
    </row>
    <row r="23" spans="1:14">
      <c r="A23" s="12">
        <f t="shared" si="4"/>
        <v>17</v>
      </c>
      <c r="B23" s="8">
        <f t="shared" si="4"/>
        <v>46039</v>
      </c>
      <c r="C23" s="8">
        <f t="shared" si="5"/>
        <v>46039</v>
      </c>
      <c r="D23" s="9">
        <v>0.29166666666666702</v>
      </c>
      <c r="E23" s="8">
        <f t="shared" si="6"/>
        <v>46039</v>
      </c>
      <c r="F23" s="9">
        <v>0.58333333333333304</v>
      </c>
      <c r="G23" s="10">
        <f t="shared" si="0"/>
        <v>0.29166666666666602</v>
      </c>
      <c r="H23" s="11">
        <f t="shared" si="3"/>
        <v>766300.17</v>
      </c>
      <c r="I23" s="11">
        <v>767244.39</v>
      </c>
      <c r="J23" s="11">
        <f t="shared" ref="J23" si="31">I23-H23</f>
        <v>944.21999999997206</v>
      </c>
      <c r="K23" s="27">
        <f t="shared" ref="K23" si="32">J23/24</f>
        <v>39.342499999998836</v>
      </c>
      <c r="L23" s="28"/>
    </row>
    <row r="24" spans="1:14">
      <c r="A24" s="12">
        <f t="shared" si="4"/>
        <v>18</v>
      </c>
      <c r="B24" s="8">
        <f t="shared" si="4"/>
        <v>46040</v>
      </c>
      <c r="C24" s="8">
        <f t="shared" si="5"/>
        <v>46040</v>
      </c>
      <c r="D24" s="9">
        <v>0.29166666666666702</v>
      </c>
      <c r="E24" s="8">
        <f t="shared" si="6"/>
        <v>46040</v>
      </c>
      <c r="F24" s="9">
        <v>0.55555555555555602</v>
      </c>
      <c r="G24" s="10">
        <f t="shared" si="0"/>
        <v>0.26388888888888901</v>
      </c>
      <c r="H24" s="11">
        <f t="shared" si="3"/>
        <v>767244.39</v>
      </c>
      <c r="I24" s="11">
        <v>767290.4</v>
      </c>
      <c r="J24" s="11">
        <f t="shared" ref="J24" si="33">I24-H24</f>
        <v>46.010000000009313</v>
      </c>
      <c r="K24" s="27">
        <f t="shared" ref="K24" si="34">J24/24</f>
        <v>1.9170833333337214</v>
      </c>
      <c r="L24" s="28"/>
    </row>
    <row r="25" spans="1:14">
      <c r="A25" s="12">
        <f t="shared" ref="A25:B34" si="35">A24+1</f>
        <v>19</v>
      </c>
      <c r="B25" s="8">
        <f>B24+1</f>
        <v>46041</v>
      </c>
      <c r="C25" s="8">
        <f t="shared" si="5"/>
        <v>46041</v>
      </c>
      <c r="D25" s="9">
        <v>0.29166666666666702</v>
      </c>
      <c r="E25" s="8">
        <f t="shared" si="6"/>
        <v>46041</v>
      </c>
      <c r="F25" s="9">
        <v>0.55972222222222223</v>
      </c>
      <c r="G25" s="10">
        <f t="shared" si="0"/>
        <v>0.26805555555555521</v>
      </c>
      <c r="H25" s="11">
        <f t="shared" si="3"/>
        <v>767290.4</v>
      </c>
      <c r="I25" s="11">
        <v>768230.33</v>
      </c>
      <c r="J25" s="11">
        <f t="shared" ref="J25" si="36">I25-H25</f>
        <v>939.92999999993481</v>
      </c>
      <c r="K25" s="27">
        <f t="shared" ref="K25" si="37">J25/24</f>
        <v>39.163749999997286</v>
      </c>
      <c r="L25" s="28"/>
    </row>
    <row r="26" spans="1:14">
      <c r="A26" s="12">
        <f t="shared" si="35"/>
        <v>20</v>
      </c>
      <c r="B26" s="8">
        <f>B25+1</f>
        <v>46042</v>
      </c>
      <c r="C26" s="8">
        <f t="shared" si="5"/>
        <v>46042</v>
      </c>
      <c r="D26" s="9">
        <v>0.29166666666666702</v>
      </c>
      <c r="E26" s="8">
        <f t="shared" si="6"/>
        <v>46042</v>
      </c>
      <c r="F26" s="288">
        <v>0.5708333333333333</v>
      </c>
      <c r="G26" s="10">
        <f t="shared" si="0"/>
        <v>0.27916666666666629</v>
      </c>
      <c r="H26" s="11">
        <f t="shared" si="3"/>
        <v>768230.33</v>
      </c>
      <c r="I26" s="11">
        <v>769107.87</v>
      </c>
      <c r="J26" s="11">
        <f t="shared" ref="J26:J28" si="38">I26-H26</f>
        <v>877.54000000003725</v>
      </c>
      <c r="K26" s="27">
        <f t="shared" ref="K26:K28" si="39">J26/24</f>
        <v>36.564166666668221</v>
      </c>
      <c r="L26" s="28"/>
    </row>
    <row r="27" spans="1:14">
      <c r="A27" s="12">
        <f t="shared" si="35"/>
        <v>21</v>
      </c>
      <c r="B27" s="8">
        <f>B26+1</f>
        <v>46043</v>
      </c>
      <c r="C27" s="8">
        <f t="shared" si="5"/>
        <v>46043</v>
      </c>
      <c r="D27" s="9">
        <v>0.29166666666666702</v>
      </c>
      <c r="E27" s="8">
        <f t="shared" si="6"/>
        <v>46043</v>
      </c>
      <c r="F27" s="9">
        <v>0.59027777777777801</v>
      </c>
      <c r="G27" s="10">
        <f t="shared" si="0"/>
        <v>0.29861111111111099</v>
      </c>
      <c r="H27" s="11">
        <f t="shared" si="3"/>
        <v>769107.87</v>
      </c>
      <c r="I27" s="247">
        <v>769155.17</v>
      </c>
      <c r="J27" s="11">
        <f t="shared" ref="J27" si="40">I27-H27</f>
        <v>47.300000000046566</v>
      </c>
      <c r="K27" s="27">
        <f t="shared" ref="K27" si="41">J27/24</f>
        <v>1.9708333333352737</v>
      </c>
      <c r="L27" s="28"/>
    </row>
    <row r="28" spans="1:14">
      <c r="A28" s="12">
        <f t="shared" si="35"/>
        <v>22</v>
      </c>
      <c r="B28" s="8">
        <f t="shared" si="35"/>
        <v>46044</v>
      </c>
      <c r="C28" s="8">
        <f t="shared" si="5"/>
        <v>46044</v>
      </c>
      <c r="D28" s="9">
        <v>0.29166666666666702</v>
      </c>
      <c r="E28" s="8">
        <f t="shared" si="6"/>
        <v>46044</v>
      </c>
      <c r="F28" s="9">
        <v>0.70833333333333304</v>
      </c>
      <c r="G28" s="10">
        <f t="shared" si="0"/>
        <v>0.41666666666666602</v>
      </c>
      <c r="H28" s="11">
        <f t="shared" si="3"/>
        <v>769155.17</v>
      </c>
      <c r="I28" s="11">
        <v>770088.71</v>
      </c>
      <c r="J28" s="11">
        <f t="shared" si="38"/>
        <v>933.53999999992084</v>
      </c>
      <c r="K28" s="27">
        <f t="shared" si="39"/>
        <v>38.897499999996704</v>
      </c>
      <c r="L28" s="28"/>
    </row>
    <row r="29" spans="1:14">
      <c r="A29" s="12">
        <f t="shared" si="35"/>
        <v>23</v>
      </c>
      <c r="B29" s="8">
        <f t="shared" si="35"/>
        <v>46045</v>
      </c>
      <c r="C29" s="8">
        <f t="shared" si="5"/>
        <v>46045</v>
      </c>
      <c r="D29" s="9">
        <v>0.29166666666666702</v>
      </c>
      <c r="E29" s="8">
        <f t="shared" ref="E29" si="42">C29</f>
        <v>46045</v>
      </c>
      <c r="F29" s="9">
        <v>0.56944444444444398</v>
      </c>
      <c r="G29" s="10">
        <f t="shared" si="0"/>
        <v>0.27777777777777696</v>
      </c>
      <c r="H29" s="11">
        <f t="shared" si="3"/>
        <v>770088.71</v>
      </c>
      <c r="I29" s="11">
        <v>771020.6</v>
      </c>
      <c r="J29" s="11">
        <f t="shared" ref="J29:J30" si="43">I29-H29</f>
        <v>931.89000000001397</v>
      </c>
      <c r="K29" s="27">
        <f t="shared" ref="K29" si="44">J29/24</f>
        <v>38.828750000000582</v>
      </c>
      <c r="L29" s="28"/>
    </row>
    <row r="30" spans="1:14">
      <c r="A30" s="12">
        <f t="shared" si="35"/>
        <v>24</v>
      </c>
      <c r="B30" s="8">
        <f t="shared" si="35"/>
        <v>46046</v>
      </c>
      <c r="C30" s="8">
        <f t="shared" si="5"/>
        <v>46046</v>
      </c>
      <c r="D30" s="9">
        <v>0.29166666666666702</v>
      </c>
      <c r="E30" s="8">
        <f t="shared" si="6"/>
        <v>46046</v>
      </c>
      <c r="F30" s="9">
        <v>0.58333333333333304</v>
      </c>
      <c r="G30" s="10">
        <f t="shared" si="0"/>
        <v>0.29166666666666602</v>
      </c>
      <c r="H30" s="11">
        <f t="shared" si="3"/>
        <v>771020.6</v>
      </c>
      <c r="I30" s="11">
        <v>771945.59</v>
      </c>
      <c r="J30" s="11">
        <f t="shared" si="43"/>
        <v>924.98999999999069</v>
      </c>
      <c r="K30" s="27">
        <f t="shared" ref="K30" si="45">J30/24</f>
        <v>38.541249999999614</v>
      </c>
      <c r="L30" s="28"/>
    </row>
    <row r="31" spans="1:14">
      <c r="A31" s="12">
        <f t="shared" si="35"/>
        <v>25</v>
      </c>
      <c r="B31" s="8">
        <f t="shared" si="35"/>
        <v>46047</v>
      </c>
      <c r="C31" s="8">
        <f t="shared" si="5"/>
        <v>46047</v>
      </c>
      <c r="D31" s="9">
        <v>0.29166666666666702</v>
      </c>
      <c r="E31" s="8">
        <f t="shared" si="6"/>
        <v>46047</v>
      </c>
      <c r="F31" s="9">
        <v>0.58333333333333304</v>
      </c>
      <c r="G31" s="10">
        <f t="shared" si="0"/>
        <v>0.29166666666666602</v>
      </c>
      <c r="H31" s="11">
        <f t="shared" si="3"/>
        <v>771945.59</v>
      </c>
      <c r="I31" s="11">
        <v>771986.27</v>
      </c>
      <c r="J31" s="11">
        <f t="shared" ref="J31" si="46">I31-H31</f>
        <v>40.680000000051223</v>
      </c>
      <c r="K31" s="27">
        <f t="shared" ref="K31" si="47">J31/24</f>
        <v>1.6950000000021344</v>
      </c>
      <c r="L31" s="28"/>
    </row>
    <row r="32" spans="1:14">
      <c r="A32" s="12">
        <f t="shared" si="35"/>
        <v>26</v>
      </c>
      <c r="B32" s="8">
        <f t="shared" si="35"/>
        <v>46048</v>
      </c>
      <c r="C32" s="8">
        <f t="shared" si="5"/>
        <v>46048</v>
      </c>
      <c r="D32" s="9">
        <v>0.29166666666666702</v>
      </c>
      <c r="E32" s="8">
        <f t="shared" si="6"/>
        <v>46048</v>
      </c>
      <c r="F32" s="9">
        <v>0.58333333333333304</v>
      </c>
      <c r="G32" s="10">
        <f t="shared" si="0"/>
        <v>0.29166666666666602</v>
      </c>
      <c r="H32" s="11">
        <f t="shared" si="3"/>
        <v>771986.27</v>
      </c>
      <c r="I32" s="11">
        <v>772635.27</v>
      </c>
      <c r="J32" s="11">
        <f t="shared" ref="J32" si="48">I32-H32</f>
        <v>649</v>
      </c>
      <c r="K32" s="27">
        <f t="shared" ref="K32" si="49">J32/24</f>
        <v>27.041666666666668</v>
      </c>
      <c r="L32" s="28"/>
    </row>
    <row r="33" spans="1:12">
      <c r="A33" s="12">
        <f t="shared" si="35"/>
        <v>27</v>
      </c>
      <c r="B33" s="8">
        <f t="shared" si="35"/>
        <v>46049</v>
      </c>
      <c r="C33" s="8">
        <f t="shared" si="5"/>
        <v>46049</v>
      </c>
      <c r="D33" s="9">
        <v>0.29166666666666702</v>
      </c>
      <c r="E33" s="8">
        <f t="shared" ref="E33" si="50">C33</f>
        <v>46049</v>
      </c>
      <c r="F33" s="9">
        <v>0.58333333333333304</v>
      </c>
      <c r="G33" s="10">
        <f t="shared" si="0"/>
        <v>0.29166666666666602</v>
      </c>
      <c r="H33" s="11">
        <f t="shared" si="3"/>
        <v>772635.27</v>
      </c>
      <c r="I33" s="11">
        <v>773557.97</v>
      </c>
      <c r="J33" s="11">
        <f t="shared" ref="J33" si="51">I33-H33</f>
        <v>922.69999999995343</v>
      </c>
      <c r="K33" s="27">
        <f t="shared" ref="K33" si="52">J33/24</f>
        <v>38.445833333331393</v>
      </c>
      <c r="L33" s="28"/>
    </row>
    <row r="34" spans="1:12">
      <c r="A34" s="12">
        <f t="shared" si="35"/>
        <v>28</v>
      </c>
      <c r="B34" s="8">
        <f t="shared" si="35"/>
        <v>46050</v>
      </c>
      <c r="C34" s="8">
        <f t="shared" si="5"/>
        <v>46050</v>
      </c>
      <c r="D34" s="9">
        <v>0.29166666666666702</v>
      </c>
      <c r="E34" s="8">
        <f t="shared" ref="E34" si="53">C34</f>
        <v>46050</v>
      </c>
      <c r="F34" s="9">
        <v>0.58333333333333304</v>
      </c>
      <c r="G34" s="10">
        <f t="shared" si="0"/>
        <v>0.29166666666666602</v>
      </c>
      <c r="H34" s="11">
        <f t="shared" si="3"/>
        <v>773557.97</v>
      </c>
      <c r="I34" s="11">
        <v>773577.7</v>
      </c>
      <c r="J34" s="11">
        <f t="shared" ref="J34" si="54">I34-H34</f>
        <v>19.729999999981374</v>
      </c>
      <c r="K34" s="27">
        <f t="shared" ref="K34" si="55">J34/24</f>
        <v>0.82208333333255723</v>
      </c>
      <c r="L34" s="28"/>
    </row>
    <row r="35" spans="1:12">
      <c r="A35" s="12">
        <f t="shared" ref="A35:B35" si="56">A34+1</f>
        <v>29</v>
      </c>
      <c r="B35" s="8">
        <f t="shared" si="56"/>
        <v>46051</v>
      </c>
      <c r="C35" s="8">
        <f t="shared" ref="C35:C36" si="57">B35</f>
        <v>46051</v>
      </c>
      <c r="D35" s="9">
        <v>0.29166666666666702</v>
      </c>
      <c r="E35" s="8">
        <f t="shared" ref="E35:E36" si="58">C35</f>
        <v>46051</v>
      </c>
      <c r="F35" s="9">
        <v>0.563194444444444</v>
      </c>
      <c r="G35" s="10">
        <f t="shared" si="0"/>
        <v>0.27152777777777698</v>
      </c>
      <c r="H35" s="11">
        <f t="shared" si="3"/>
        <v>773577.7</v>
      </c>
      <c r="I35" s="11">
        <v>774566.49</v>
      </c>
      <c r="J35" s="11">
        <f t="shared" ref="J35" si="59">I35-H35</f>
        <v>988.79000000003725</v>
      </c>
      <c r="K35" s="27">
        <f t="shared" ref="K35" si="60">J35/24</f>
        <v>41.199583333334886</v>
      </c>
      <c r="L35" s="28"/>
    </row>
    <row r="36" spans="1:12">
      <c r="A36" s="12">
        <f t="shared" ref="A36:B37" si="61">A35+1</f>
        <v>30</v>
      </c>
      <c r="B36" s="8">
        <f t="shared" si="61"/>
        <v>46052</v>
      </c>
      <c r="C36" s="8">
        <f t="shared" si="57"/>
        <v>46052</v>
      </c>
      <c r="D36" s="9">
        <v>0.29166666666666702</v>
      </c>
      <c r="E36" s="8">
        <f t="shared" si="58"/>
        <v>46052</v>
      </c>
      <c r="F36" s="9">
        <v>0.57777777777777795</v>
      </c>
      <c r="G36" s="10">
        <f t="shared" si="0"/>
        <v>0.28611111111111093</v>
      </c>
      <c r="H36" s="11">
        <f t="shared" si="3"/>
        <v>774566.49</v>
      </c>
      <c r="I36" s="11">
        <v>775591.8</v>
      </c>
      <c r="J36" s="11">
        <f t="shared" ref="J36" si="62">I36-H36</f>
        <v>1025.3100000000559</v>
      </c>
      <c r="K36" s="27">
        <f t="shared" ref="K36" si="63">J36/24</f>
        <v>42.721250000002328</v>
      </c>
      <c r="L36" s="28"/>
    </row>
    <row r="37" spans="1:12">
      <c r="A37" s="12">
        <f t="shared" si="61"/>
        <v>31</v>
      </c>
      <c r="B37" s="8">
        <f t="shared" si="61"/>
        <v>46053</v>
      </c>
      <c r="C37" s="8">
        <f t="shared" ref="C37" si="64">B37</f>
        <v>46053</v>
      </c>
      <c r="D37" s="9">
        <v>0.29166666666666702</v>
      </c>
      <c r="E37" s="8">
        <f t="shared" ref="E37" si="65">C37</f>
        <v>46053</v>
      </c>
      <c r="F37" s="9">
        <v>0.57777777777777795</v>
      </c>
      <c r="G37" s="10">
        <f t="shared" si="0"/>
        <v>0.28611111111111093</v>
      </c>
      <c r="H37" s="11">
        <f t="shared" si="3"/>
        <v>775591.8</v>
      </c>
      <c r="I37" s="11">
        <v>776520.34</v>
      </c>
      <c r="J37" s="11">
        <f t="shared" ref="J37" si="66">I37-H37</f>
        <v>928.53999999992084</v>
      </c>
      <c r="K37" s="27">
        <f t="shared" ref="K37" si="67">J37/24</f>
        <v>38.689166666663368</v>
      </c>
      <c r="L37" s="607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8.8409722222222076</v>
      </c>
      <c r="H39" s="20"/>
      <c r="I39" s="20"/>
      <c r="J39" s="32">
        <f>SUM(J7:J38)</f>
        <v>18694.709999999963</v>
      </c>
      <c r="K39" s="32">
        <f>AVERAGE(K7:K38)</f>
        <v>25.127298387096719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0.28519265232974861</v>
      </c>
      <c r="H40" s="24"/>
      <c r="I40" s="24"/>
      <c r="J40" s="24"/>
      <c r="K40" s="24">
        <f>K39/SUMPRODUCT((K7:K38&gt;0)*1)</f>
        <v>0.96643455334987383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workbookViewId="0">
      <pane ySplit="6" topLeftCell="A16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85546875" style="1" customWidth="1"/>
    <col min="8" max="8" width="13.28515625" style="1" customWidth="1"/>
    <col min="9" max="9" width="14.28515625" style="1" customWidth="1"/>
    <col min="10" max="10" width="11.5703125" style="1" customWidth="1"/>
    <col min="11" max="11" width="9.140625" style="1"/>
    <col min="12" max="12" width="44.28515625" style="1" customWidth="1"/>
    <col min="13" max="16384" width="9.140625" style="1"/>
  </cols>
  <sheetData>
    <row r="1" spans="1:12 16384:16384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 16384:16384">
      <c r="B2" s="2"/>
      <c r="C2" s="3" t="s">
        <v>238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 16384:16384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 16384:16384">
      <c r="B4" s="4"/>
      <c r="C4" s="76">
        <f>'Summary sales'!A4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MAX(K7:K34)</f>
        <v>175.29125000000931</v>
      </c>
      <c r="L4" s="2"/>
    </row>
    <row r="5" spans="1:12 16384:16384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 16384:16384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 16384:16384">
      <c r="A7" s="6">
        <v>1</v>
      </c>
      <c r="B7" s="7">
        <f>C4</f>
        <v>46023</v>
      </c>
      <c r="C7" s="8">
        <f>C4</f>
        <v>46023</v>
      </c>
      <c r="D7" s="9">
        <v>0.29166666666666702</v>
      </c>
      <c r="E7" s="8">
        <f>C7</f>
        <v>46023</v>
      </c>
      <c r="F7" s="9">
        <v>0.91666666666666696</v>
      </c>
      <c r="G7" s="10">
        <f>IFERROR(((E7-C7)+(F7-D7)),"")</f>
        <v>0.625</v>
      </c>
      <c r="H7" s="11">
        <v>3273004.45</v>
      </c>
      <c r="I7" s="11">
        <v>3273004.45</v>
      </c>
      <c r="J7" s="11">
        <f t="shared" ref="J7" si="0">I7-H7</f>
        <v>0</v>
      </c>
      <c r="K7" s="27">
        <f t="shared" ref="K7" si="1">J7/24</f>
        <v>0</v>
      </c>
      <c r="L7" s="724" t="s">
        <v>161</v>
      </c>
    </row>
    <row r="8" spans="1:12 16384:16384">
      <c r="A8" s="12">
        <f>A7+1</f>
        <v>2</v>
      </c>
      <c r="B8" s="8">
        <f>B7+1</f>
        <v>46024</v>
      </c>
      <c r="C8" s="8">
        <f>C7+1</f>
        <v>46024</v>
      </c>
      <c r="D8" s="9">
        <v>0.29166666666666702</v>
      </c>
      <c r="E8" s="8">
        <f>C8</f>
        <v>46024</v>
      </c>
      <c r="F8" s="9">
        <v>0.70833333333333304</v>
      </c>
      <c r="G8" s="10">
        <f t="shared" ref="G8:G28" si="2">IFERROR(((E8-C8)+(F8-D8)),"")</f>
        <v>0.41666666666666602</v>
      </c>
      <c r="H8" s="11">
        <f t="shared" ref="H8:H23" si="3">I7</f>
        <v>3273004.45</v>
      </c>
      <c r="I8" s="11">
        <v>3274609.14</v>
      </c>
      <c r="J8" s="11">
        <f t="shared" ref="J8" si="4">I8-H8</f>
        <v>1604.6899999999441</v>
      </c>
      <c r="K8" s="27">
        <f t="shared" ref="K8" si="5">J8/24</f>
        <v>66.862083333331</v>
      </c>
      <c r="L8" s="28"/>
    </row>
    <row r="9" spans="1:12 16384:16384">
      <c r="A9" s="12">
        <f t="shared" ref="A9:C24" si="6">A8+1</f>
        <v>3</v>
      </c>
      <c r="B9" s="8">
        <f t="shared" si="6"/>
        <v>46025</v>
      </c>
      <c r="C9" s="8">
        <f t="shared" si="6"/>
        <v>46025</v>
      </c>
      <c r="D9" s="9">
        <v>0.29166666666666702</v>
      </c>
      <c r="E9" s="8">
        <f t="shared" ref="E9:E35" si="7">C9</f>
        <v>46025</v>
      </c>
      <c r="F9" s="9">
        <v>0.85416666666666696</v>
      </c>
      <c r="G9" s="10">
        <f t="shared" si="2"/>
        <v>0.5625</v>
      </c>
      <c r="H9" s="11">
        <f t="shared" si="3"/>
        <v>3274609.14</v>
      </c>
      <c r="I9" s="11">
        <v>3275398.51</v>
      </c>
      <c r="J9" s="11">
        <f t="shared" ref="J9" si="8">I9-H9</f>
        <v>789.3699999996461</v>
      </c>
      <c r="K9" s="27">
        <f t="shared" ref="K9" si="9">J9/24</f>
        <v>32.890416666651923</v>
      </c>
      <c r="L9" s="28"/>
    </row>
    <row r="10" spans="1:12 16384:16384">
      <c r="A10" s="12">
        <f t="shared" si="6"/>
        <v>4</v>
      </c>
      <c r="B10" s="8">
        <f t="shared" si="6"/>
        <v>46026</v>
      </c>
      <c r="C10" s="8">
        <f t="shared" si="6"/>
        <v>46026</v>
      </c>
      <c r="D10" s="9">
        <v>0.29166666666666702</v>
      </c>
      <c r="E10" s="8">
        <f t="shared" si="7"/>
        <v>46026</v>
      </c>
      <c r="F10" s="9">
        <v>0.89583333333333304</v>
      </c>
      <c r="G10" s="10">
        <f t="shared" si="2"/>
        <v>0.60416666666666607</v>
      </c>
      <c r="H10" s="11">
        <f t="shared" si="3"/>
        <v>3275398.51</v>
      </c>
      <c r="I10" s="11">
        <v>3275398.51</v>
      </c>
      <c r="J10" s="11">
        <f t="shared" ref="J10" si="10">I10-H10</f>
        <v>0</v>
      </c>
      <c r="K10" s="27">
        <f t="shared" ref="K10" si="11">J10/24</f>
        <v>0</v>
      </c>
      <c r="L10" s="28" t="s">
        <v>161</v>
      </c>
    </row>
    <row r="11" spans="1:12 16384:16384">
      <c r="A11" s="12">
        <f t="shared" si="6"/>
        <v>5</v>
      </c>
      <c r="B11" s="8">
        <f t="shared" si="6"/>
        <v>46027</v>
      </c>
      <c r="C11" s="8">
        <f t="shared" si="6"/>
        <v>46027</v>
      </c>
      <c r="D11" s="9">
        <v>0.29166666666666702</v>
      </c>
      <c r="E11" s="8">
        <f t="shared" si="7"/>
        <v>46027</v>
      </c>
      <c r="F11" s="9">
        <v>0.83333333333333304</v>
      </c>
      <c r="G11" s="10">
        <f t="shared" si="2"/>
        <v>0.54166666666666607</v>
      </c>
      <c r="H11" s="11">
        <f t="shared" si="3"/>
        <v>3275398.51</v>
      </c>
      <c r="I11" s="11">
        <v>3276214.57</v>
      </c>
      <c r="J11" s="11">
        <f t="shared" ref="J11" si="12">I11-H11</f>
        <v>816.06000000005588</v>
      </c>
      <c r="K11" s="27">
        <f t="shared" ref="K11" si="13">J11/24</f>
        <v>34.002500000002328</v>
      </c>
      <c r="L11" s="28"/>
    </row>
    <row r="12" spans="1:12 16384:16384">
      <c r="A12" s="12">
        <f t="shared" si="6"/>
        <v>6</v>
      </c>
      <c r="B12" s="8">
        <f t="shared" si="6"/>
        <v>46028</v>
      </c>
      <c r="C12" s="8">
        <f t="shared" si="6"/>
        <v>46028</v>
      </c>
      <c r="D12" s="9">
        <v>0.29166666666666702</v>
      </c>
      <c r="E12" s="8">
        <f t="shared" si="7"/>
        <v>46028</v>
      </c>
      <c r="F12" s="9">
        <v>0.91666666666666663</v>
      </c>
      <c r="G12" s="10">
        <f t="shared" si="2"/>
        <v>0.62499999999999956</v>
      </c>
      <c r="H12" s="11">
        <f t="shared" si="3"/>
        <v>3276214.57</v>
      </c>
      <c r="I12" s="11">
        <v>3277414.54</v>
      </c>
      <c r="J12" s="11">
        <f t="shared" ref="J12" si="14">I12-H12</f>
        <v>1199.9700000002049</v>
      </c>
      <c r="K12" s="27">
        <f t="shared" ref="K12" si="15">J12/24</f>
        <v>49.998750000008535</v>
      </c>
      <c r="L12" s="28"/>
      <c r="XFD12" s="104" t="s">
        <v>239</v>
      </c>
    </row>
    <row r="13" spans="1:12 16384:16384">
      <c r="A13" s="12">
        <f t="shared" si="6"/>
        <v>7</v>
      </c>
      <c r="B13" s="8">
        <f t="shared" si="6"/>
        <v>46029</v>
      </c>
      <c r="C13" s="8">
        <f t="shared" si="6"/>
        <v>46029</v>
      </c>
      <c r="D13" s="9">
        <v>0.29166666666666702</v>
      </c>
      <c r="E13" s="8">
        <f t="shared" si="7"/>
        <v>46029</v>
      </c>
      <c r="F13" s="9">
        <v>0.94444444444444497</v>
      </c>
      <c r="G13" s="10">
        <f t="shared" si="2"/>
        <v>0.6527777777777779</v>
      </c>
      <c r="H13" s="11">
        <f t="shared" si="3"/>
        <v>3277414.54</v>
      </c>
      <c r="I13" s="11">
        <v>3278570.16</v>
      </c>
      <c r="J13" s="11">
        <f t="shared" ref="J13:J16" si="16">I13-H13</f>
        <v>1155.6200000001118</v>
      </c>
      <c r="K13" s="27">
        <f t="shared" ref="K13:K16" si="17">J13/24</f>
        <v>48.150833333337992</v>
      </c>
      <c r="L13" s="28"/>
    </row>
    <row r="14" spans="1:12 16384:16384">
      <c r="A14" s="12">
        <f t="shared" si="6"/>
        <v>8</v>
      </c>
      <c r="B14" s="8">
        <f t="shared" si="6"/>
        <v>46030</v>
      </c>
      <c r="C14" s="8">
        <f t="shared" si="6"/>
        <v>46030</v>
      </c>
      <c r="D14" s="9">
        <v>0</v>
      </c>
      <c r="E14" s="8">
        <f t="shared" si="7"/>
        <v>46030</v>
      </c>
      <c r="F14" s="9">
        <v>0.875</v>
      </c>
      <c r="G14" s="10">
        <f t="shared" si="2"/>
        <v>0.875</v>
      </c>
      <c r="H14" s="11">
        <f t="shared" si="3"/>
        <v>3278570.16</v>
      </c>
      <c r="I14" s="11">
        <v>3280117.31</v>
      </c>
      <c r="J14" s="11">
        <f t="shared" si="16"/>
        <v>1547.1499999999069</v>
      </c>
      <c r="K14" s="27">
        <f t="shared" si="17"/>
        <v>64.464583333329458</v>
      </c>
      <c r="L14" s="28"/>
    </row>
    <row r="15" spans="1:12 16384:16384">
      <c r="A15" s="12">
        <f t="shared" si="6"/>
        <v>9</v>
      </c>
      <c r="B15" s="8">
        <f t="shared" si="6"/>
        <v>46031</v>
      </c>
      <c r="C15" s="8">
        <f t="shared" si="6"/>
        <v>46031</v>
      </c>
      <c r="D15" s="9">
        <v>0.29166666666666702</v>
      </c>
      <c r="E15" s="8">
        <f t="shared" si="7"/>
        <v>46031</v>
      </c>
      <c r="F15" s="9">
        <v>0.94791666666666696</v>
      </c>
      <c r="G15" s="10">
        <f t="shared" ref="G15" si="18">IFERROR(((E15-C15)+(F15-D15)),"")</f>
        <v>0.65625</v>
      </c>
      <c r="H15" s="11">
        <f t="shared" si="3"/>
        <v>3280117.31</v>
      </c>
      <c r="I15" s="11">
        <v>3281423.46</v>
      </c>
      <c r="J15" s="11">
        <f t="shared" si="16"/>
        <v>1306.1499999999069</v>
      </c>
      <c r="K15" s="27">
        <f t="shared" si="17"/>
        <v>54.422916666662786</v>
      </c>
      <c r="L15" s="28"/>
    </row>
    <row r="16" spans="1:12 16384:16384">
      <c r="A16" s="12">
        <f t="shared" si="6"/>
        <v>10</v>
      </c>
      <c r="B16" s="8">
        <f t="shared" si="6"/>
        <v>46032</v>
      </c>
      <c r="C16" s="8">
        <f t="shared" si="6"/>
        <v>46032</v>
      </c>
      <c r="D16" s="9">
        <v>0.29166666666666702</v>
      </c>
      <c r="E16" s="8">
        <f t="shared" si="7"/>
        <v>46032</v>
      </c>
      <c r="F16" s="9">
        <v>0.86458333333333304</v>
      </c>
      <c r="G16" s="10">
        <f t="shared" si="2"/>
        <v>0.57291666666666607</v>
      </c>
      <c r="H16" s="11">
        <f t="shared" si="3"/>
        <v>3281423.46</v>
      </c>
      <c r="I16" s="11">
        <v>3281423.46</v>
      </c>
      <c r="J16" s="11">
        <f t="shared" si="16"/>
        <v>0</v>
      </c>
      <c r="K16" s="27">
        <f t="shared" si="17"/>
        <v>0</v>
      </c>
      <c r="L16" s="28" t="s">
        <v>161</v>
      </c>
    </row>
    <row r="17" spans="1:14">
      <c r="A17" s="12">
        <f t="shared" si="6"/>
        <v>11</v>
      </c>
      <c r="B17" s="8">
        <f t="shared" si="6"/>
        <v>46033</v>
      </c>
      <c r="C17" s="8">
        <f t="shared" si="6"/>
        <v>46033</v>
      </c>
      <c r="D17" s="9">
        <v>0.29166666666666702</v>
      </c>
      <c r="E17" s="8">
        <f t="shared" si="7"/>
        <v>46033</v>
      </c>
      <c r="F17" s="9">
        <v>0.9375</v>
      </c>
      <c r="G17" s="10">
        <f t="shared" si="2"/>
        <v>0.64583333333333304</v>
      </c>
      <c r="H17" s="11">
        <f t="shared" si="3"/>
        <v>3281423.46</v>
      </c>
      <c r="I17" s="11">
        <v>3281423.46</v>
      </c>
      <c r="J17" s="11">
        <f t="shared" ref="J17" si="19">I17-H17</f>
        <v>0</v>
      </c>
      <c r="K17" s="27">
        <f t="shared" ref="K17" si="20">J17/24</f>
        <v>0</v>
      </c>
      <c r="L17" s="28" t="s">
        <v>161</v>
      </c>
      <c r="N17" s="29"/>
    </row>
    <row r="18" spans="1:14">
      <c r="A18" s="12">
        <f t="shared" si="6"/>
        <v>12</v>
      </c>
      <c r="B18" s="8">
        <f t="shared" si="6"/>
        <v>46034</v>
      </c>
      <c r="C18" s="8">
        <f t="shared" si="6"/>
        <v>46034</v>
      </c>
      <c r="D18" s="9">
        <v>0.29166666666666702</v>
      </c>
      <c r="E18" s="8">
        <f t="shared" si="7"/>
        <v>46034</v>
      </c>
      <c r="F18" s="9">
        <v>0.85416666666666696</v>
      </c>
      <c r="G18" s="10">
        <f t="shared" si="2"/>
        <v>0.5625</v>
      </c>
      <c r="H18" s="11">
        <f t="shared" si="3"/>
        <v>3281423.46</v>
      </c>
      <c r="I18" s="11">
        <v>3282329.12</v>
      </c>
      <c r="J18" s="11">
        <f t="shared" ref="J18" si="21">I18-H18</f>
        <v>905.66000000014901</v>
      </c>
      <c r="K18" s="27">
        <f t="shared" ref="K18" si="22">J18/24</f>
        <v>37.735833333339542</v>
      </c>
      <c r="L18" s="28"/>
    </row>
    <row r="19" spans="1:14">
      <c r="A19" s="12">
        <f t="shared" si="6"/>
        <v>13</v>
      </c>
      <c r="B19" s="8">
        <f t="shared" si="6"/>
        <v>46035</v>
      </c>
      <c r="C19" s="8">
        <f t="shared" si="6"/>
        <v>46035</v>
      </c>
      <c r="D19" s="9">
        <v>0</v>
      </c>
      <c r="E19" s="8">
        <f t="shared" si="7"/>
        <v>46035</v>
      </c>
      <c r="F19" s="9">
        <v>0.875</v>
      </c>
      <c r="G19" s="10">
        <f t="shared" si="2"/>
        <v>0.875</v>
      </c>
      <c r="H19" s="11">
        <f t="shared" si="3"/>
        <v>3282329.12</v>
      </c>
      <c r="I19" s="11">
        <v>3283757.28</v>
      </c>
      <c r="J19" s="11">
        <f t="shared" ref="J19" si="23">I19-H19</f>
        <v>1428.1599999996834</v>
      </c>
      <c r="K19" s="27">
        <f t="shared" ref="K19" si="24">J19/24</f>
        <v>59.506666666653473</v>
      </c>
      <c r="L19" s="28"/>
    </row>
    <row r="20" spans="1:14">
      <c r="A20" s="12">
        <f t="shared" si="6"/>
        <v>14</v>
      </c>
      <c r="B20" s="8">
        <f t="shared" si="6"/>
        <v>46036</v>
      </c>
      <c r="C20" s="8">
        <f t="shared" si="6"/>
        <v>46036</v>
      </c>
      <c r="D20" s="9">
        <v>0</v>
      </c>
      <c r="E20" s="8">
        <f t="shared" si="7"/>
        <v>46036</v>
      </c>
      <c r="F20" s="9">
        <v>0.875</v>
      </c>
      <c r="G20" s="10">
        <f t="shared" si="2"/>
        <v>0.875</v>
      </c>
      <c r="H20" s="11">
        <f t="shared" si="3"/>
        <v>3283757.28</v>
      </c>
      <c r="I20" s="11">
        <v>3285498.05</v>
      </c>
      <c r="J20" s="11">
        <f t="shared" ref="J20:J23" si="25">I20-H20</f>
        <v>1740.7700000000186</v>
      </c>
      <c r="K20" s="27">
        <f t="shared" ref="K20:K23" si="26">J20/24</f>
        <v>72.532083333334114</v>
      </c>
      <c r="L20" s="28"/>
    </row>
    <row r="21" spans="1:14">
      <c r="A21" s="12">
        <f t="shared" si="6"/>
        <v>15</v>
      </c>
      <c r="B21" s="8">
        <f t="shared" si="6"/>
        <v>46037</v>
      </c>
      <c r="C21" s="8">
        <f t="shared" si="6"/>
        <v>46037</v>
      </c>
      <c r="D21" s="9">
        <v>0</v>
      </c>
      <c r="E21" s="8">
        <f t="shared" si="7"/>
        <v>46037</v>
      </c>
      <c r="F21" s="9">
        <v>0.875</v>
      </c>
      <c r="G21" s="10">
        <f t="shared" si="2"/>
        <v>0.875</v>
      </c>
      <c r="H21" s="11">
        <f t="shared" si="3"/>
        <v>3285498.05</v>
      </c>
      <c r="I21" s="11">
        <v>3287160.13</v>
      </c>
      <c r="J21" s="11">
        <f t="shared" si="25"/>
        <v>1662.0800000000745</v>
      </c>
      <c r="K21" s="27">
        <f t="shared" si="26"/>
        <v>69.253333333336442</v>
      </c>
      <c r="L21" s="28"/>
    </row>
    <row r="22" spans="1:14">
      <c r="A22" s="12">
        <f t="shared" si="6"/>
        <v>16</v>
      </c>
      <c r="B22" s="8">
        <f t="shared" si="6"/>
        <v>46038</v>
      </c>
      <c r="C22" s="8">
        <f t="shared" si="6"/>
        <v>46038</v>
      </c>
      <c r="D22" s="9">
        <v>0.29166666666666702</v>
      </c>
      <c r="E22" s="8">
        <f t="shared" si="7"/>
        <v>46038</v>
      </c>
      <c r="F22" s="9">
        <v>0.95138888888888895</v>
      </c>
      <c r="G22" s="10">
        <f t="shared" ref="G22" si="27">IFERROR(((E22-C22)+(F22-D22)),"")</f>
        <v>0.65972222222222188</v>
      </c>
      <c r="H22" s="11">
        <f t="shared" si="3"/>
        <v>3287160.13</v>
      </c>
      <c r="I22" s="11">
        <v>3287160.13</v>
      </c>
      <c r="J22" s="11">
        <f t="shared" si="25"/>
        <v>0</v>
      </c>
      <c r="K22" s="27">
        <f t="shared" si="26"/>
        <v>0</v>
      </c>
      <c r="L22" s="28" t="s">
        <v>161</v>
      </c>
    </row>
    <row r="23" spans="1:14">
      <c r="A23" s="12">
        <f t="shared" si="6"/>
        <v>17</v>
      </c>
      <c r="B23" s="8">
        <f t="shared" si="6"/>
        <v>46039</v>
      </c>
      <c r="C23" s="8">
        <f t="shared" si="6"/>
        <v>46039</v>
      </c>
      <c r="D23" s="9">
        <v>0.29166666666666702</v>
      </c>
      <c r="E23" s="8">
        <f t="shared" si="7"/>
        <v>46039</v>
      </c>
      <c r="F23" s="9">
        <v>0.88541666666666696</v>
      </c>
      <c r="G23" s="10">
        <f t="shared" ref="G23" si="28">IFERROR(((E23-C23)+(F23-D23)),"")</f>
        <v>0.59375</v>
      </c>
      <c r="H23" s="11">
        <f t="shared" si="3"/>
        <v>3287160.13</v>
      </c>
      <c r="I23" s="11">
        <v>3287160.13</v>
      </c>
      <c r="J23" s="11">
        <f t="shared" si="25"/>
        <v>0</v>
      </c>
      <c r="K23" s="27">
        <f t="shared" si="26"/>
        <v>0</v>
      </c>
      <c r="L23" s="28" t="s">
        <v>161</v>
      </c>
    </row>
    <row r="24" spans="1:14">
      <c r="A24" s="12">
        <f t="shared" si="6"/>
        <v>18</v>
      </c>
      <c r="B24" s="8">
        <f t="shared" si="6"/>
        <v>46040</v>
      </c>
      <c r="C24" s="8">
        <f t="shared" si="6"/>
        <v>46040</v>
      </c>
      <c r="D24" s="9">
        <v>0.29166666666666702</v>
      </c>
      <c r="E24" s="8">
        <f t="shared" si="7"/>
        <v>46040</v>
      </c>
      <c r="F24" s="9">
        <v>0.9375</v>
      </c>
      <c r="G24" s="10">
        <f t="shared" si="2"/>
        <v>0.64583333333333304</v>
      </c>
      <c r="H24" s="11">
        <f t="shared" ref="H24:H30" si="29">I23</f>
        <v>3287160.13</v>
      </c>
      <c r="I24" s="11">
        <v>3287160.13</v>
      </c>
      <c r="J24" s="11">
        <f t="shared" ref="J24" si="30">I24-H24</f>
        <v>0</v>
      </c>
      <c r="K24" s="27">
        <f t="shared" ref="K24" si="31">J24/24</f>
        <v>0</v>
      </c>
      <c r="L24" s="28" t="s">
        <v>161</v>
      </c>
    </row>
    <row r="25" spans="1:14">
      <c r="A25" s="12">
        <f t="shared" ref="A25:B34" si="32">A24+1</f>
        <v>19</v>
      </c>
      <c r="B25" s="8">
        <f>B24+1</f>
        <v>46041</v>
      </c>
      <c r="C25" s="8">
        <f t="shared" ref="C25:C37" si="33">C24+1</f>
        <v>46041</v>
      </c>
      <c r="D25" s="9">
        <v>0</v>
      </c>
      <c r="E25" s="8">
        <f t="shared" si="7"/>
        <v>46041</v>
      </c>
      <c r="F25" s="9">
        <v>0.875</v>
      </c>
      <c r="G25" s="10">
        <f t="shared" si="2"/>
        <v>0.875</v>
      </c>
      <c r="H25" s="11">
        <f t="shared" si="29"/>
        <v>3287160.13</v>
      </c>
      <c r="I25" s="11">
        <v>3291367.12</v>
      </c>
      <c r="J25" s="11">
        <f t="shared" ref="J25" si="34">I25-H25</f>
        <v>4206.9900000002235</v>
      </c>
      <c r="K25" s="27">
        <f t="shared" ref="K25" si="35">J25/24</f>
        <v>175.29125000000931</v>
      </c>
      <c r="L25" s="28"/>
    </row>
    <row r="26" spans="1:14">
      <c r="A26" s="12">
        <f t="shared" si="32"/>
        <v>20</v>
      </c>
      <c r="B26" s="8">
        <f>B25+1</f>
        <v>46042</v>
      </c>
      <c r="C26" s="8">
        <f t="shared" si="33"/>
        <v>46042</v>
      </c>
      <c r="D26" s="9">
        <v>0.29166666666666702</v>
      </c>
      <c r="E26" s="8">
        <f t="shared" si="7"/>
        <v>46042</v>
      </c>
      <c r="F26" s="9">
        <v>0.95833333333333337</v>
      </c>
      <c r="G26" s="10">
        <f t="shared" si="2"/>
        <v>0.6666666666666663</v>
      </c>
      <c r="H26" s="11">
        <f t="shared" si="29"/>
        <v>3291367.12</v>
      </c>
      <c r="I26" s="11">
        <v>3293896.04</v>
      </c>
      <c r="J26" s="11">
        <f t="shared" ref="J26" si="36">I26-H26</f>
        <v>2528.9199999999255</v>
      </c>
      <c r="K26" s="27">
        <f t="shared" ref="K26" si="37">J26/24</f>
        <v>105.37166666666356</v>
      </c>
      <c r="L26" s="28"/>
    </row>
    <row r="27" spans="1:14">
      <c r="A27" s="12">
        <f t="shared" si="32"/>
        <v>21</v>
      </c>
      <c r="B27" s="8">
        <f>B26+1</f>
        <v>46043</v>
      </c>
      <c r="C27" s="8">
        <f t="shared" si="33"/>
        <v>46043</v>
      </c>
      <c r="D27" s="9">
        <v>0.29166666666666702</v>
      </c>
      <c r="E27" s="8">
        <f t="shared" si="7"/>
        <v>46043</v>
      </c>
      <c r="F27" s="9">
        <v>1</v>
      </c>
      <c r="G27" s="10">
        <f t="shared" si="2"/>
        <v>0.70833333333333304</v>
      </c>
      <c r="H27" s="11">
        <f t="shared" si="29"/>
        <v>3293896.04</v>
      </c>
      <c r="I27" s="11">
        <v>3296088.83</v>
      </c>
      <c r="J27" s="11">
        <f t="shared" ref="J27" si="38">I27-H27</f>
        <v>2192.7900000000373</v>
      </c>
      <c r="K27" s="27">
        <f t="shared" ref="K27" si="39">J27/24</f>
        <v>91.366250000001557</v>
      </c>
      <c r="L27" s="28"/>
    </row>
    <row r="28" spans="1:14">
      <c r="A28" s="12">
        <f t="shared" si="32"/>
        <v>22</v>
      </c>
      <c r="B28" s="8">
        <f t="shared" si="32"/>
        <v>46044</v>
      </c>
      <c r="C28" s="8">
        <f t="shared" si="33"/>
        <v>46044</v>
      </c>
      <c r="D28" s="9">
        <v>0.29166666666666702</v>
      </c>
      <c r="E28" s="8">
        <f t="shared" si="7"/>
        <v>46044</v>
      </c>
      <c r="F28" s="9">
        <v>0.875</v>
      </c>
      <c r="G28" s="10">
        <f t="shared" si="2"/>
        <v>0.58333333333333304</v>
      </c>
      <c r="H28" s="11">
        <f t="shared" si="29"/>
        <v>3296088.83</v>
      </c>
      <c r="I28" s="11">
        <v>3297696.45</v>
      </c>
      <c r="J28" s="11">
        <f t="shared" ref="J28" si="40">I28-H28</f>
        <v>1607.6200000001118</v>
      </c>
      <c r="K28" s="27">
        <f t="shared" ref="K28" si="41">J28/24</f>
        <v>66.984166666671328</v>
      </c>
      <c r="L28" s="28"/>
    </row>
    <row r="29" spans="1:14">
      <c r="A29" s="12">
        <f t="shared" si="32"/>
        <v>23</v>
      </c>
      <c r="B29" s="8">
        <f t="shared" si="32"/>
        <v>46045</v>
      </c>
      <c r="C29" s="8">
        <f t="shared" si="33"/>
        <v>46045</v>
      </c>
      <c r="D29" s="9">
        <v>0.29166666666666702</v>
      </c>
      <c r="E29" s="8">
        <f t="shared" si="7"/>
        <v>46045</v>
      </c>
      <c r="F29" s="9">
        <v>0.875</v>
      </c>
      <c r="G29" s="10">
        <f t="shared" ref="G29:G30" si="42">IFERROR(((E29-C29)+(F29-D29)),"")</f>
        <v>0.58333333333333304</v>
      </c>
      <c r="H29" s="11">
        <f t="shared" si="29"/>
        <v>3297696.45</v>
      </c>
      <c r="I29" s="11">
        <v>3299361.02</v>
      </c>
      <c r="J29" s="11">
        <f t="shared" ref="J29" si="43">I29-H29</f>
        <v>1664.5699999998324</v>
      </c>
      <c r="K29" s="27">
        <f t="shared" ref="K29" si="44">J29/24</f>
        <v>69.357083333326344</v>
      </c>
      <c r="L29" s="28"/>
    </row>
    <row r="30" spans="1:14">
      <c r="A30" s="12">
        <f t="shared" si="32"/>
        <v>24</v>
      </c>
      <c r="B30" s="8">
        <f t="shared" si="32"/>
        <v>46046</v>
      </c>
      <c r="C30" s="8">
        <f t="shared" si="33"/>
        <v>46046</v>
      </c>
      <c r="D30" s="9">
        <v>0.29166666666666702</v>
      </c>
      <c r="E30" s="8">
        <f t="shared" si="7"/>
        <v>46046</v>
      </c>
      <c r="F30" s="9">
        <v>0.9375</v>
      </c>
      <c r="G30" s="10">
        <f t="shared" si="42"/>
        <v>0.64583333333333304</v>
      </c>
      <c r="H30" s="11">
        <f t="shared" si="29"/>
        <v>3299361.02</v>
      </c>
      <c r="I30" s="11">
        <v>3299426.5</v>
      </c>
      <c r="J30" s="11">
        <f t="shared" ref="J30" si="45">I30-H30</f>
        <v>65.479999999981374</v>
      </c>
      <c r="K30" s="27">
        <f t="shared" ref="K30" si="46">J30/24</f>
        <v>2.7283333333325572</v>
      </c>
      <c r="L30" s="28"/>
    </row>
    <row r="31" spans="1:14">
      <c r="A31" s="12">
        <f t="shared" si="32"/>
        <v>25</v>
      </c>
      <c r="B31" s="8">
        <f t="shared" si="32"/>
        <v>46047</v>
      </c>
      <c r="C31" s="8">
        <f t="shared" si="33"/>
        <v>46047</v>
      </c>
      <c r="D31" s="9">
        <v>0.29166666666666702</v>
      </c>
      <c r="E31" s="8">
        <f t="shared" si="7"/>
        <v>46047</v>
      </c>
      <c r="F31" s="9">
        <v>0.875</v>
      </c>
      <c r="G31" s="10">
        <v>0.83333333333333304</v>
      </c>
      <c r="H31" s="11">
        <f t="shared" ref="H31:H37" si="47">I30</f>
        <v>3299426.5</v>
      </c>
      <c r="I31" s="11">
        <v>3299426.5</v>
      </c>
      <c r="J31" s="11">
        <f t="shared" ref="J31" si="48">I31-H31</f>
        <v>0</v>
      </c>
      <c r="K31" s="27">
        <f t="shared" ref="K31" si="49">J31/24</f>
        <v>0</v>
      </c>
      <c r="L31" s="28" t="s">
        <v>161</v>
      </c>
    </row>
    <row r="32" spans="1:14">
      <c r="A32" s="12">
        <f t="shared" si="32"/>
        <v>26</v>
      </c>
      <c r="B32" s="8">
        <f t="shared" si="32"/>
        <v>46048</v>
      </c>
      <c r="C32" s="8">
        <f t="shared" si="33"/>
        <v>46048</v>
      </c>
      <c r="D32" s="9">
        <v>0.29166666666666702</v>
      </c>
      <c r="E32" s="8">
        <f t="shared" si="7"/>
        <v>46048</v>
      </c>
      <c r="F32" s="9">
        <v>0.89583333333333304</v>
      </c>
      <c r="G32" s="10">
        <f t="shared" ref="G32:G34" si="50">IFERROR(((E32-C32)+(F32-D32)),"")</f>
        <v>0.60416666666666607</v>
      </c>
      <c r="H32" s="11">
        <f t="shared" si="47"/>
        <v>3299426.5</v>
      </c>
      <c r="I32" s="11">
        <v>3300423.91</v>
      </c>
      <c r="J32" s="11">
        <f t="shared" ref="J32" si="51">I32-H32</f>
        <v>997.41000000014901</v>
      </c>
      <c r="K32" s="27">
        <f t="shared" ref="K32" si="52">J32/24</f>
        <v>41.558750000006206</v>
      </c>
      <c r="L32" s="28"/>
    </row>
    <row r="33" spans="1:12">
      <c r="A33" s="12">
        <f t="shared" si="32"/>
        <v>27</v>
      </c>
      <c r="B33" s="8">
        <f t="shared" si="32"/>
        <v>46049</v>
      </c>
      <c r="C33" s="8">
        <f t="shared" si="33"/>
        <v>46049</v>
      </c>
      <c r="D33" s="9">
        <v>0.29166666666666702</v>
      </c>
      <c r="E33" s="8">
        <f t="shared" si="7"/>
        <v>46049</v>
      </c>
      <c r="F33" s="9">
        <v>0.875</v>
      </c>
      <c r="G33" s="10">
        <f t="shared" si="50"/>
        <v>0.58333333333333304</v>
      </c>
      <c r="H33" s="11">
        <f t="shared" si="47"/>
        <v>3300423.91</v>
      </c>
      <c r="I33" s="11">
        <v>3301780.4</v>
      </c>
      <c r="J33" s="11">
        <f t="shared" ref="J33" si="53">I33-H33</f>
        <v>1356.4899999997579</v>
      </c>
      <c r="K33" s="27">
        <f t="shared" ref="K33" si="54">J33/24</f>
        <v>56.52041666665658</v>
      </c>
      <c r="L33" s="28"/>
    </row>
    <row r="34" spans="1:12">
      <c r="A34" s="12">
        <f t="shared" si="32"/>
        <v>28</v>
      </c>
      <c r="B34" s="8">
        <f t="shared" si="32"/>
        <v>46050</v>
      </c>
      <c r="C34" s="8">
        <f t="shared" si="33"/>
        <v>46050</v>
      </c>
      <c r="D34" s="9">
        <v>0.29166666666666702</v>
      </c>
      <c r="E34" s="8">
        <f t="shared" si="7"/>
        <v>46050</v>
      </c>
      <c r="F34" s="9">
        <v>0.875</v>
      </c>
      <c r="G34" s="10">
        <f t="shared" si="50"/>
        <v>0.58333333333333304</v>
      </c>
      <c r="H34" s="11">
        <f t="shared" si="47"/>
        <v>3301780.4</v>
      </c>
      <c r="I34" s="11">
        <v>3303253.75</v>
      </c>
      <c r="J34" s="11">
        <f t="shared" ref="J34:J37" si="55">I34-H34</f>
        <v>1473.3500000000931</v>
      </c>
      <c r="K34" s="27">
        <f t="shared" ref="K34" si="56">J34/24</f>
        <v>61.389583333337214</v>
      </c>
      <c r="L34" s="28"/>
    </row>
    <row r="35" spans="1:12">
      <c r="A35" s="12">
        <f t="shared" ref="A35:B35" si="57">A34+1</f>
        <v>29</v>
      </c>
      <c r="B35" s="8">
        <f t="shared" si="57"/>
        <v>46051</v>
      </c>
      <c r="C35" s="8">
        <f t="shared" si="33"/>
        <v>46051</v>
      </c>
      <c r="D35" s="9">
        <v>0.29166666666666702</v>
      </c>
      <c r="E35" s="8">
        <f t="shared" si="7"/>
        <v>46051</v>
      </c>
      <c r="F35" s="9">
        <v>0.83333333333333304</v>
      </c>
      <c r="G35" s="10">
        <f t="shared" ref="G35" si="58">IFERROR(((E35-C35)+(F35-D35)),"")</f>
        <v>0.54166666666666607</v>
      </c>
      <c r="H35" s="11">
        <f t="shared" si="47"/>
        <v>3303253.75</v>
      </c>
      <c r="I35" s="11">
        <v>3304620.76</v>
      </c>
      <c r="J35" s="11">
        <f t="shared" si="55"/>
        <v>1367.0099999997765</v>
      </c>
      <c r="K35" s="27">
        <f t="shared" ref="K35" si="59">J35/24</f>
        <v>56.958749999990687</v>
      </c>
      <c r="L35" s="28"/>
    </row>
    <row r="36" spans="1:12">
      <c r="A36" s="12">
        <f t="shared" ref="A36:B37" si="60">A35+1</f>
        <v>30</v>
      </c>
      <c r="B36" s="8">
        <f t="shared" si="60"/>
        <v>46052</v>
      </c>
      <c r="C36" s="8">
        <f t="shared" si="33"/>
        <v>46052</v>
      </c>
      <c r="D36" s="9">
        <v>0.29166666666666702</v>
      </c>
      <c r="E36" s="8">
        <f t="shared" ref="E36" si="61">C36</f>
        <v>46052</v>
      </c>
      <c r="F36" s="9">
        <v>0.875</v>
      </c>
      <c r="G36" s="10">
        <f t="shared" ref="G36" si="62">IFERROR(((E36-C36)+(F36-D36)),"")</f>
        <v>0.58333333333333304</v>
      </c>
      <c r="H36" s="11">
        <f t="shared" si="47"/>
        <v>3304620.76</v>
      </c>
      <c r="I36" s="11">
        <v>3305719.29</v>
      </c>
      <c r="J36" s="11">
        <f t="shared" si="55"/>
        <v>1098.5300000002608</v>
      </c>
      <c r="K36" s="27">
        <f t="shared" ref="K36" si="63">J36/24</f>
        <v>45.772083333344199</v>
      </c>
      <c r="L36" s="28"/>
    </row>
    <row r="37" spans="1:12">
      <c r="A37" s="12">
        <f t="shared" si="60"/>
        <v>31</v>
      </c>
      <c r="B37" s="8">
        <f t="shared" si="60"/>
        <v>46053</v>
      </c>
      <c r="C37" s="8">
        <f t="shared" si="33"/>
        <v>46053</v>
      </c>
      <c r="D37" s="9">
        <v>0.29166666666666702</v>
      </c>
      <c r="E37" s="8">
        <f t="shared" ref="E37" si="64">C37</f>
        <v>46053</v>
      </c>
      <c r="F37" s="9">
        <v>0.875</v>
      </c>
      <c r="G37" s="10">
        <f t="shared" ref="G37" si="65">IFERROR(((E37-C37)+(F37-D37)),"")</f>
        <v>0.58333333333333304</v>
      </c>
      <c r="H37" s="11">
        <f t="shared" si="47"/>
        <v>3305719.29</v>
      </c>
      <c r="I37" s="11">
        <v>3306279.31</v>
      </c>
      <c r="J37" s="11">
        <f t="shared" si="55"/>
        <v>560.02000000001863</v>
      </c>
      <c r="K37" s="27">
        <f t="shared" ref="K37" si="66">J37/24</f>
        <v>23.334166666667443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20.239583333333314</v>
      </c>
      <c r="H39" s="20"/>
      <c r="I39" s="20"/>
      <c r="J39" s="32">
        <f>SUM(J7:J38)</f>
        <v>33274.85999999987</v>
      </c>
      <c r="K39" s="32">
        <f>AVERAGE(K7:K38)</f>
        <v>44.724274193548204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0.65288978494623595</v>
      </c>
      <c r="H40" s="24"/>
      <c r="I40" s="24"/>
      <c r="J40" s="24"/>
      <c r="K40" s="24">
        <f>K39/SUMPRODUCT((K7:K38&gt;0)*1)</f>
        <v>1.9445336605890524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="78" zoomScaleNormal="78" workbookViewId="0">
      <pane xSplit="6" ySplit="7" topLeftCell="G20" activePane="bottomRight" state="frozen"/>
      <selection pane="topRight"/>
      <selection pane="bottomLeft"/>
      <selection pane="bottomRight" activeCell="C6" sqref="C6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2.28515625" style="1" customWidth="1"/>
    <col min="5" max="6" width="10.7109375" style="1" customWidth="1"/>
    <col min="7" max="7" width="9.140625" style="1"/>
    <col min="8" max="8" width="13.5703125" style="1" customWidth="1"/>
    <col min="9" max="9" width="12.85546875" style="1" customWidth="1"/>
    <col min="10" max="10" width="14.28515625" style="1" customWidth="1"/>
    <col min="11" max="11" width="12.28515625" style="1" customWidth="1"/>
    <col min="12" max="12" width="39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240</v>
      </c>
      <c r="D2" s="2"/>
      <c r="E2" s="2"/>
      <c r="F2" s="2"/>
      <c r="G2" s="2"/>
      <c r="H2" s="2"/>
      <c r="I2" s="2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44"/>
      <c r="E4" s="179"/>
      <c r="F4" s="179"/>
      <c r="G4" s="2"/>
      <c r="H4" s="2"/>
      <c r="I4" s="2"/>
      <c r="J4" s="2"/>
      <c r="K4" s="2"/>
      <c r="L4" s="2"/>
    </row>
    <row r="5" spans="1:12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15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 ht="15.75" customHeight="1">
      <c r="A7" s="6">
        <v>1</v>
      </c>
      <c r="B7" s="7">
        <f>C4</f>
        <v>46023</v>
      </c>
      <c r="C7" s="8">
        <f>B7</f>
        <v>46023</v>
      </c>
      <c r="D7" s="9">
        <v>0.3125</v>
      </c>
      <c r="E7" s="8">
        <f>C7</f>
        <v>46023</v>
      </c>
      <c r="F7" s="9">
        <v>0.53263888888888899</v>
      </c>
      <c r="G7" s="10">
        <f>IFERROR(((E7-C7)+(F7-D7)),"")</f>
        <v>0.22013888888888899</v>
      </c>
      <c r="H7" s="247"/>
      <c r="I7" s="247"/>
      <c r="J7" s="11">
        <f t="shared" ref="J7" si="0">I7-H7</f>
        <v>0</v>
      </c>
      <c r="K7" s="27">
        <f>J7/24</f>
        <v>0</v>
      </c>
      <c r="L7" s="2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0.3125</v>
      </c>
      <c r="E8" s="8">
        <f>C8</f>
        <v>46024</v>
      </c>
      <c r="F8" s="9">
        <v>0.53263888888888899</v>
      </c>
      <c r="G8" s="10">
        <f>IFERROR(((E8-C8)+(F8-D8)),"")</f>
        <v>0.22013888888888899</v>
      </c>
      <c r="H8" s="11"/>
      <c r="I8" s="247"/>
      <c r="J8" s="11">
        <f t="shared" ref="J8:J13" si="1">I8-H8</f>
        <v>0</v>
      </c>
      <c r="K8" s="27">
        <f>J8/24</f>
        <v>0</v>
      </c>
      <c r="L8" s="28"/>
    </row>
    <row r="9" spans="1:12">
      <c r="A9" s="12">
        <f t="shared" ref="A9:B24" si="2">A8+1</f>
        <v>3</v>
      </c>
      <c r="B9" s="8">
        <f t="shared" si="2"/>
        <v>46025</v>
      </c>
      <c r="C9" s="8">
        <f t="shared" ref="C9:C36" si="3">B9</f>
        <v>46025</v>
      </c>
      <c r="D9" s="9">
        <v>0.3125</v>
      </c>
      <c r="E9" s="8">
        <f t="shared" ref="E9:E36" si="4">C9</f>
        <v>46025</v>
      </c>
      <c r="F9" s="9">
        <v>0.53263888888888899</v>
      </c>
      <c r="G9" s="10">
        <f t="shared" ref="G9:G35" si="5">IFERROR(((E9-C9)+(F9-D9)),"")</f>
        <v>0.22013888888888899</v>
      </c>
      <c r="H9" s="11"/>
      <c r="I9" s="11"/>
      <c r="J9" s="11">
        <f t="shared" ref="J9" si="6">I9-H9</f>
        <v>0</v>
      </c>
      <c r="K9" s="27">
        <f>J9/24</f>
        <v>0</v>
      </c>
      <c r="L9" s="28"/>
    </row>
    <row r="10" spans="1:12">
      <c r="A10" s="12">
        <f t="shared" si="2"/>
        <v>4</v>
      </c>
      <c r="B10" s="8">
        <f t="shared" si="2"/>
        <v>46026</v>
      </c>
      <c r="C10" s="8">
        <f t="shared" si="3"/>
        <v>46026</v>
      </c>
      <c r="D10" s="9">
        <v>0.42916666666666697</v>
      </c>
      <c r="E10" s="8">
        <f t="shared" ref="E10" si="7">C10</f>
        <v>46026</v>
      </c>
      <c r="F10" s="9">
        <v>0.45972222222222198</v>
      </c>
      <c r="G10" s="10">
        <f t="shared" si="5"/>
        <v>3.0555555555555003E-2</v>
      </c>
      <c r="H10" s="11"/>
      <c r="I10" s="11"/>
      <c r="J10" s="11">
        <f t="shared" si="1"/>
        <v>0</v>
      </c>
      <c r="K10" s="27">
        <f t="shared" ref="K10:K13" si="8">J10/24</f>
        <v>0</v>
      </c>
      <c r="L10" s="28"/>
    </row>
    <row r="11" spans="1:12">
      <c r="A11" s="12">
        <f t="shared" si="2"/>
        <v>5</v>
      </c>
      <c r="B11" s="8">
        <f t="shared" si="2"/>
        <v>46027</v>
      </c>
      <c r="C11" s="8">
        <f t="shared" si="3"/>
        <v>46027</v>
      </c>
      <c r="D11" s="9">
        <v>0.42916666666666697</v>
      </c>
      <c r="E11" s="8">
        <f t="shared" ref="E11" si="9">C11</f>
        <v>46027</v>
      </c>
      <c r="F11" s="9">
        <v>0.45972222222222198</v>
      </c>
      <c r="G11" s="10">
        <f t="shared" si="5"/>
        <v>3.0555555555555003E-2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46028</v>
      </c>
      <c r="C12" s="8">
        <f t="shared" si="3"/>
        <v>46028</v>
      </c>
      <c r="D12" s="9">
        <v>0.59722222222222199</v>
      </c>
      <c r="E12" s="8">
        <f t="shared" si="4"/>
        <v>46028</v>
      </c>
      <c r="F12" s="9">
        <v>0.70347222222222205</v>
      </c>
      <c r="G12" s="10">
        <f t="shared" si="5"/>
        <v>0.10625000000000007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46029</v>
      </c>
      <c r="C13" s="8">
        <f t="shared" si="3"/>
        <v>46029</v>
      </c>
      <c r="D13" s="9">
        <v>0.37916666666666698</v>
      </c>
      <c r="E13" s="8">
        <f t="shared" si="4"/>
        <v>46029</v>
      </c>
      <c r="F13" s="9">
        <v>0.688194444444444</v>
      </c>
      <c r="G13" s="10">
        <f t="shared" si="5"/>
        <v>0.30902777777777701</v>
      </c>
      <c r="H13" s="11"/>
      <c r="I13" s="11"/>
      <c r="J13" s="11">
        <f t="shared" si="1"/>
        <v>0</v>
      </c>
      <c r="K13" s="27">
        <f t="shared" si="8"/>
        <v>0</v>
      </c>
      <c r="L13" s="28"/>
    </row>
    <row r="14" spans="1:12">
      <c r="A14" s="12">
        <f t="shared" si="2"/>
        <v>8</v>
      </c>
      <c r="B14" s="8">
        <f t="shared" si="2"/>
        <v>46030</v>
      </c>
      <c r="C14" s="8">
        <f t="shared" si="3"/>
        <v>46030</v>
      </c>
      <c r="D14" s="9">
        <v>0.55555555555555602</v>
      </c>
      <c r="E14" s="8">
        <f t="shared" si="4"/>
        <v>46030</v>
      </c>
      <c r="F14" s="9">
        <v>0.70625000000000004</v>
      </c>
      <c r="G14" s="10">
        <f t="shared" si="5"/>
        <v>0.15069444444444402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2"/>
        <v>9</v>
      </c>
      <c r="B15" s="8">
        <f t="shared" si="2"/>
        <v>46031</v>
      </c>
      <c r="C15" s="8">
        <f t="shared" si="3"/>
        <v>46031</v>
      </c>
      <c r="D15" s="9">
        <v>0.33680555555555602</v>
      </c>
      <c r="E15" s="8">
        <f t="shared" ref="E15" si="16">C15</f>
        <v>46031</v>
      </c>
      <c r="F15" s="9">
        <v>0.56597222222222199</v>
      </c>
      <c r="G15" s="10">
        <f t="shared" ref="G15" si="17">IFERROR(((E15-C15)+(F15-D15)),"")</f>
        <v>0.22916666666666596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46032</v>
      </c>
      <c r="C16" s="8">
        <f t="shared" si="3"/>
        <v>46032</v>
      </c>
      <c r="D16" s="9">
        <v>0.38541666666666702</v>
      </c>
      <c r="E16" s="8">
        <f t="shared" ref="E16" si="20">C16</f>
        <v>46032</v>
      </c>
      <c r="F16" s="9">
        <v>0.41944444444444401</v>
      </c>
      <c r="G16" s="10">
        <f t="shared" ref="G16" si="21">IFERROR(((E16-C16)+(F16-D16)),"")</f>
        <v>3.4027777777776991E-2</v>
      </c>
      <c r="H16" s="11"/>
      <c r="I16" s="11"/>
      <c r="J16" s="11">
        <f t="shared" ref="J16" si="22">I16-H16</f>
        <v>0</v>
      </c>
      <c r="K16" s="27">
        <f t="shared" ref="K16" si="23">J16/24</f>
        <v>0</v>
      </c>
      <c r="L16" s="28"/>
    </row>
    <row r="17" spans="1:16">
      <c r="A17" s="12">
        <f t="shared" si="2"/>
        <v>11</v>
      </c>
      <c r="B17" s="8">
        <f t="shared" si="2"/>
        <v>46033</v>
      </c>
      <c r="C17" s="8">
        <f t="shared" si="3"/>
        <v>46033</v>
      </c>
      <c r="D17" s="9">
        <v>0.39930555555555602</v>
      </c>
      <c r="E17" s="8">
        <f t="shared" ref="E17" si="24">C17</f>
        <v>46033</v>
      </c>
      <c r="F17" s="9">
        <v>0.48611111111111099</v>
      </c>
      <c r="G17" s="10">
        <f t="shared" ref="G17" si="25">IFERROR(((E17-C17)+(F17-D17)),"")</f>
        <v>8.680555555555497E-2</v>
      </c>
      <c r="H17" s="11"/>
      <c r="I17" s="11"/>
      <c r="J17" s="11">
        <f t="shared" ref="J17" si="26">I17-H17</f>
        <v>0</v>
      </c>
      <c r="K17" s="27">
        <f t="shared" ref="K17" si="27">J17/24</f>
        <v>0</v>
      </c>
      <c r="L17" s="28"/>
    </row>
    <row r="18" spans="1:16">
      <c r="A18" s="12">
        <f t="shared" si="2"/>
        <v>12</v>
      </c>
      <c r="B18" s="8">
        <f t="shared" si="2"/>
        <v>46034</v>
      </c>
      <c r="C18" s="8">
        <f t="shared" si="3"/>
        <v>46034</v>
      </c>
      <c r="D18" s="9">
        <v>0.39930555555555602</v>
      </c>
      <c r="E18" s="8">
        <f t="shared" ref="E18" si="28">C18</f>
        <v>46034</v>
      </c>
      <c r="F18" s="9">
        <v>0.48611111111111099</v>
      </c>
      <c r="G18" s="10">
        <f t="shared" ref="G18" si="29">IFERROR(((E18-C18)+(F18-D18)),"")</f>
        <v>8.680555555555497E-2</v>
      </c>
      <c r="H18" s="11"/>
      <c r="I18" s="11"/>
      <c r="J18" s="11">
        <f t="shared" ref="J18" si="30">I18-H18</f>
        <v>0</v>
      </c>
      <c r="K18" s="27">
        <f t="shared" ref="K18" si="31">J18/24</f>
        <v>0</v>
      </c>
      <c r="L18" s="28"/>
    </row>
    <row r="19" spans="1:16">
      <c r="A19" s="12">
        <f t="shared" si="2"/>
        <v>13</v>
      </c>
      <c r="B19" s="8">
        <f t="shared" si="2"/>
        <v>46035</v>
      </c>
      <c r="C19" s="8">
        <f t="shared" si="3"/>
        <v>46035</v>
      </c>
      <c r="D19" s="9">
        <v>0.39930555555555602</v>
      </c>
      <c r="E19" s="8">
        <f t="shared" ref="E19" si="32">C19</f>
        <v>46035</v>
      </c>
      <c r="F19" s="9">
        <v>0.48611111111111099</v>
      </c>
      <c r="G19" s="10">
        <f t="shared" ref="G19" si="33">IFERROR(((E19-C19)+(F19-D19)),"")</f>
        <v>8.680555555555497E-2</v>
      </c>
      <c r="H19" s="11"/>
      <c r="I19" s="11"/>
      <c r="J19" s="11">
        <f t="shared" ref="J19" si="34">I19-H19</f>
        <v>0</v>
      </c>
      <c r="K19" s="27">
        <f t="shared" ref="K19" si="35">J19/24</f>
        <v>0</v>
      </c>
      <c r="L19" s="28"/>
      <c r="N19" s="29"/>
      <c r="O19" s="29"/>
      <c r="P19" s="29"/>
    </row>
    <row r="20" spans="1:16">
      <c r="A20" s="12">
        <f t="shared" si="2"/>
        <v>14</v>
      </c>
      <c r="B20" s="8">
        <f t="shared" si="2"/>
        <v>46036</v>
      </c>
      <c r="C20" s="8">
        <f t="shared" si="3"/>
        <v>46036</v>
      </c>
      <c r="D20" s="9">
        <v>0.39930555555555602</v>
      </c>
      <c r="E20" s="8">
        <f t="shared" ref="E20" si="36">C20</f>
        <v>46036</v>
      </c>
      <c r="F20" s="9">
        <v>0.48611111111111099</v>
      </c>
      <c r="G20" s="10">
        <f t="shared" ref="G20" si="37">IFERROR(((E20-C20)+(F20-D20)),"")</f>
        <v>8.680555555555497E-2</v>
      </c>
      <c r="H20" s="11"/>
      <c r="I20" s="11"/>
      <c r="J20" s="11">
        <f t="shared" ref="J20" si="38">I20-H20</f>
        <v>0</v>
      </c>
      <c r="K20" s="27">
        <f t="shared" ref="K20" si="39">J20/24</f>
        <v>0</v>
      </c>
      <c r="L20" s="28"/>
    </row>
    <row r="21" spans="1:16">
      <c r="A21" s="12">
        <f t="shared" si="2"/>
        <v>15</v>
      </c>
      <c r="B21" s="8">
        <f t="shared" si="2"/>
        <v>46037</v>
      </c>
      <c r="C21" s="8">
        <f t="shared" si="3"/>
        <v>46037</v>
      </c>
      <c r="D21" s="9">
        <v>0.39930555555555602</v>
      </c>
      <c r="E21" s="8">
        <f t="shared" ref="E21" si="40">C21</f>
        <v>46037</v>
      </c>
      <c r="F21" s="9">
        <v>0.48611111111111099</v>
      </c>
      <c r="G21" s="10">
        <f t="shared" ref="G21" si="41">IFERROR(((E21-C21)+(F21-D21)),"")</f>
        <v>8.680555555555497E-2</v>
      </c>
      <c r="H21" s="11"/>
      <c r="I21" s="11"/>
      <c r="J21" s="11">
        <f t="shared" ref="J21" si="42">I21-H21</f>
        <v>0</v>
      </c>
      <c r="K21" s="27">
        <f t="shared" ref="K21" si="43">J21/24</f>
        <v>0</v>
      </c>
      <c r="L21" s="28"/>
    </row>
    <row r="22" spans="1:16">
      <c r="A22" s="12">
        <f t="shared" si="2"/>
        <v>16</v>
      </c>
      <c r="B22" s="8">
        <f t="shared" si="2"/>
        <v>46038</v>
      </c>
      <c r="C22" s="8">
        <f t="shared" si="3"/>
        <v>46038</v>
      </c>
      <c r="D22" s="9">
        <v>0.39930555555555602</v>
      </c>
      <c r="E22" s="8">
        <f t="shared" ref="E22" si="44">C22</f>
        <v>46038</v>
      </c>
      <c r="F22" s="9">
        <v>0.48611111111111099</v>
      </c>
      <c r="G22" s="10">
        <f t="shared" ref="G22" si="45">IFERROR(((E22-C22)+(F22-D22)),"")</f>
        <v>8.680555555555497E-2</v>
      </c>
      <c r="H22" s="11"/>
      <c r="I22" s="11"/>
      <c r="J22" s="11">
        <f t="shared" ref="J22" si="46">I22-H22</f>
        <v>0</v>
      </c>
      <c r="K22" s="27">
        <f t="shared" ref="K22" si="47">J22/24</f>
        <v>0</v>
      </c>
      <c r="L22" s="28"/>
    </row>
    <row r="23" spans="1:16">
      <c r="A23" s="12">
        <f t="shared" si="2"/>
        <v>17</v>
      </c>
      <c r="B23" s="8">
        <f t="shared" si="2"/>
        <v>46039</v>
      </c>
      <c r="C23" s="8">
        <f t="shared" ref="C23" si="48">B23</f>
        <v>46039</v>
      </c>
      <c r="D23" s="9">
        <v>0.39930555555555602</v>
      </c>
      <c r="E23" s="8">
        <f t="shared" ref="E23" si="49">C23</f>
        <v>46039</v>
      </c>
      <c r="F23" s="9">
        <v>0.48611111111111099</v>
      </c>
      <c r="G23" s="10">
        <f t="shared" ref="G23" si="50">IFERROR(((E23-C23)+(F23-D23)),"")</f>
        <v>8.680555555555497E-2</v>
      </c>
      <c r="H23" s="11"/>
      <c r="I23" s="11"/>
      <c r="J23" s="11">
        <f t="shared" ref="J23" si="51">I23-H23</f>
        <v>0</v>
      </c>
      <c r="K23" s="27">
        <f t="shared" ref="K23" si="52">J23/24</f>
        <v>0</v>
      </c>
      <c r="L23" s="28"/>
    </row>
    <row r="24" spans="1:16">
      <c r="A24" s="12">
        <f t="shared" si="2"/>
        <v>18</v>
      </c>
      <c r="B24" s="8">
        <f t="shared" si="2"/>
        <v>46040</v>
      </c>
      <c r="C24" s="8">
        <f t="shared" si="3"/>
        <v>46040</v>
      </c>
      <c r="D24" s="9">
        <v>0.39930555555555602</v>
      </c>
      <c r="E24" s="8">
        <f t="shared" ref="E24" si="53">C24</f>
        <v>46040</v>
      </c>
      <c r="F24" s="9">
        <v>0.48611111111111099</v>
      </c>
      <c r="G24" s="10">
        <f t="shared" ref="G24" si="54">IFERROR(((E24-C24)+(F24-D24)),"")</f>
        <v>8.680555555555497E-2</v>
      </c>
      <c r="H24" s="11"/>
      <c r="I24" s="11"/>
      <c r="J24" s="11">
        <f t="shared" ref="J24" si="55">I24-H24</f>
        <v>0</v>
      </c>
      <c r="K24" s="27">
        <f t="shared" ref="K24:K35" si="56">J24/24</f>
        <v>0</v>
      </c>
      <c r="L24" s="28"/>
    </row>
    <row r="25" spans="1:16">
      <c r="A25" s="12">
        <f t="shared" ref="A25:B35" si="57">A24+1</f>
        <v>19</v>
      </c>
      <c r="B25" s="8">
        <f>B24+1</f>
        <v>46041</v>
      </c>
      <c r="C25" s="8">
        <f t="shared" si="3"/>
        <v>46041</v>
      </c>
      <c r="D25" s="9">
        <v>0.39930555555555602</v>
      </c>
      <c r="E25" s="8">
        <f t="shared" ref="E25:E27" si="58">C25</f>
        <v>46041</v>
      </c>
      <c r="F25" s="9">
        <v>0.48611111111111099</v>
      </c>
      <c r="G25" s="10">
        <f t="shared" ref="G25:G27" si="59">IFERROR(((E25-C25)+(F25-D25)),"")</f>
        <v>8.680555555555497E-2</v>
      </c>
      <c r="H25" s="11"/>
      <c r="I25" s="11"/>
      <c r="J25" s="11">
        <f t="shared" ref="J25:J30" si="60">(I25-H25)</f>
        <v>0</v>
      </c>
      <c r="K25" s="27">
        <f t="shared" ref="K25" si="61">J25/24</f>
        <v>0</v>
      </c>
      <c r="L25" s="28"/>
    </row>
    <row r="26" spans="1:16">
      <c r="A26" s="12">
        <f t="shared" si="57"/>
        <v>20</v>
      </c>
      <c r="B26" s="8">
        <f>B25+1</f>
        <v>46042</v>
      </c>
      <c r="C26" s="8">
        <f t="shared" si="3"/>
        <v>46042</v>
      </c>
      <c r="D26" s="9">
        <v>0.39930555555555602</v>
      </c>
      <c r="E26" s="8">
        <f t="shared" si="58"/>
        <v>46042</v>
      </c>
      <c r="F26" s="9">
        <v>0.48611111111111099</v>
      </c>
      <c r="G26" s="10">
        <f t="shared" si="59"/>
        <v>8.680555555555497E-2</v>
      </c>
      <c r="H26" s="11"/>
      <c r="I26" s="11"/>
      <c r="J26" s="11">
        <f t="shared" si="60"/>
        <v>0</v>
      </c>
      <c r="K26" s="27">
        <f t="shared" ref="K26" si="62">J26/24</f>
        <v>0</v>
      </c>
      <c r="L26" s="28"/>
    </row>
    <row r="27" spans="1:16">
      <c r="A27" s="12">
        <f>A26+1</f>
        <v>21</v>
      </c>
      <c r="B27" s="8">
        <f>B26+1</f>
        <v>46043</v>
      </c>
      <c r="C27" s="8">
        <f t="shared" si="3"/>
        <v>46043</v>
      </c>
      <c r="D27" s="9">
        <v>0.39930555555555602</v>
      </c>
      <c r="E27" s="8">
        <f t="shared" si="58"/>
        <v>46043</v>
      </c>
      <c r="F27" s="9">
        <v>0.48611111111111099</v>
      </c>
      <c r="G27" s="10">
        <f t="shared" si="59"/>
        <v>8.680555555555497E-2</v>
      </c>
      <c r="H27" s="11"/>
      <c r="I27" s="11"/>
      <c r="J27" s="11">
        <f t="shared" si="60"/>
        <v>0</v>
      </c>
      <c r="K27" s="27">
        <f t="shared" ref="K27" si="63">J27/24</f>
        <v>0</v>
      </c>
      <c r="L27" s="28"/>
    </row>
    <row r="28" spans="1:16">
      <c r="A28" s="12">
        <f>A27+1</f>
        <v>22</v>
      </c>
      <c r="B28" s="8">
        <f>B27+1</f>
        <v>46044</v>
      </c>
      <c r="C28" s="8">
        <f t="shared" si="3"/>
        <v>46044</v>
      </c>
      <c r="D28" s="9">
        <v>0.39930555555555602</v>
      </c>
      <c r="E28" s="8">
        <f t="shared" ref="E28" si="64">C28</f>
        <v>46044</v>
      </c>
      <c r="F28" s="9">
        <v>0.48611111111111099</v>
      </c>
      <c r="G28" s="10">
        <f t="shared" ref="G28" si="65">IFERROR(((E28-C28)+(F28-D28)),"")</f>
        <v>8.680555555555497E-2</v>
      </c>
      <c r="H28" s="11"/>
      <c r="I28" s="11"/>
      <c r="J28" s="11">
        <f t="shared" si="60"/>
        <v>0</v>
      </c>
      <c r="K28" s="27">
        <f t="shared" ref="K28" si="66">J28/24</f>
        <v>0</v>
      </c>
      <c r="L28" s="28"/>
    </row>
    <row r="29" spans="1:16">
      <c r="A29" s="12">
        <f t="shared" si="57"/>
        <v>23</v>
      </c>
      <c r="B29" s="8">
        <f t="shared" si="57"/>
        <v>46045</v>
      </c>
      <c r="C29" s="8">
        <f t="shared" si="3"/>
        <v>46045</v>
      </c>
      <c r="D29" s="9">
        <v>0.39930555555555602</v>
      </c>
      <c r="E29" s="8">
        <f t="shared" ref="E29" si="67">C29</f>
        <v>46045</v>
      </c>
      <c r="F29" s="9">
        <v>0.48611111111111099</v>
      </c>
      <c r="G29" s="10">
        <f t="shared" ref="G29" si="68">IFERROR(((E29-C29)+(F29-D29)),"")</f>
        <v>8.680555555555497E-2</v>
      </c>
      <c r="H29" s="11"/>
      <c r="I29" s="11"/>
      <c r="J29" s="11">
        <f t="shared" si="60"/>
        <v>0</v>
      </c>
      <c r="K29" s="27">
        <f t="shared" ref="K29" si="69">J29/24</f>
        <v>0</v>
      </c>
      <c r="L29" s="28"/>
    </row>
    <row r="30" spans="1:16">
      <c r="A30" s="12">
        <f t="shared" si="57"/>
        <v>24</v>
      </c>
      <c r="B30" s="8">
        <f t="shared" si="57"/>
        <v>46046</v>
      </c>
      <c r="C30" s="8">
        <f t="shared" si="3"/>
        <v>46046</v>
      </c>
      <c r="D30" s="9">
        <v>0.39930555555555602</v>
      </c>
      <c r="E30" s="8">
        <f t="shared" ref="E30" si="70">C30</f>
        <v>46046</v>
      </c>
      <c r="F30" s="9">
        <v>0.48611111111111099</v>
      </c>
      <c r="G30" s="10">
        <f t="shared" ref="G30" si="71">IFERROR(((E30-C30)+(F30-D30)),"")</f>
        <v>8.680555555555497E-2</v>
      </c>
      <c r="H30" s="11"/>
      <c r="I30" s="11"/>
      <c r="J30" s="11">
        <f t="shared" si="60"/>
        <v>0</v>
      </c>
      <c r="K30" s="27">
        <f t="shared" ref="K30" si="72">J30/24</f>
        <v>0</v>
      </c>
      <c r="L30" s="28"/>
    </row>
    <row r="31" spans="1:16">
      <c r="A31" s="12">
        <f t="shared" si="57"/>
        <v>25</v>
      </c>
      <c r="B31" s="8">
        <f t="shared" si="57"/>
        <v>46047</v>
      </c>
      <c r="C31" s="8">
        <f t="shared" si="3"/>
        <v>46047</v>
      </c>
      <c r="D31" s="9">
        <v>0.39930555555555602</v>
      </c>
      <c r="E31" s="8">
        <f t="shared" ref="E31" si="73">C31</f>
        <v>46047</v>
      </c>
      <c r="F31" s="9">
        <v>0.48611111111111099</v>
      </c>
      <c r="G31" s="10">
        <f t="shared" ref="G31" si="74">IFERROR(((E31-C31)+(F31-D31)),"")</f>
        <v>8.680555555555497E-2</v>
      </c>
      <c r="H31" s="11"/>
      <c r="I31" s="11"/>
      <c r="J31" s="11">
        <f t="shared" ref="J31" si="75">(I31-H31)</f>
        <v>0</v>
      </c>
      <c r="K31" s="27">
        <f t="shared" ref="K31" si="76">J31/24</f>
        <v>0</v>
      </c>
      <c r="L31" s="28"/>
    </row>
    <row r="32" spans="1:16">
      <c r="A32" s="12">
        <f t="shared" si="57"/>
        <v>26</v>
      </c>
      <c r="B32" s="8">
        <f t="shared" si="57"/>
        <v>46048</v>
      </c>
      <c r="C32" s="8">
        <f t="shared" si="3"/>
        <v>46048</v>
      </c>
      <c r="D32" s="9">
        <v>0.39930555555555602</v>
      </c>
      <c r="E32" s="8">
        <f t="shared" ref="E32" si="77">C32</f>
        <v>46048</v>
      </c>
      <c r="F32" s="9">
        <v>0.48611111111111099</v>
      </c>
      <c r="G32" s="10">
        <f t="shared" ref="G32" si="78">IFERROR(((E32-C32)+(F32-D32)),"")</f>
        <v>8.680555555555497E-2</v>
      </c>
      <c r="H32" s="11"/>
      <c r="I32" s="11"/>
      <c r="J32" s="11">
        <f t="shared" ref="J32" si="79">(I32-H32)</f>
        <v>0</v>
      </c>
      <c r="K32" s="27">
        <f t="shared" ref="K32" si="80">J32/24</f>
        <v>0</v>
      </c>
      <c r="L32" s="28"/>
    </row>
    <row r="33" spans="1:12">
      <c r="A33" s="12">
        <f t="shared" si="57"/>
        <v>27</v>
      </c>
      <c r="B33" s="8">
        <f t="shared" si="57"/>
        <v>46049</v>
      </c>
      <c r="C33" s="8">
        <f t="shared" si="3"/>
        <v>46049</v>
      </c>
      <c r="D33" s="9">
        <v>0.39930555555555602</v>
      </c>
      <c r="E33" s="8">
        <f t="shared" ref="E33" si="81">C33</f>
        <v>46049</v>
      </c>
      <c r="F33" s="9">
        <v>0.48611111111111099</v>
      </c>
      <c r="G33" s="10">
        <f t="shared" ref="G33" si="82">IFERROR(((E33-C33)+(F33-D33)),"")</f>
        <v>8.680555555555497E-2</v>
      </c>
      <c r="H33" s="11"/>
      <c r="I33" s="11"/>
      <c r="J33" s="11">
        <f t="shared" ref="J33" si="83">(I33-H33)</f>
        <v>0</v>
      </c>
      <c r="K33" s="27">
        <f t="shared" ref="K33" si="84">J33/24</f>
        <v>0</v>
      </c>
      <c r="L33" s="28"/>
    </row>
    <row r="34" spans="1:12">
      <c r="A34" s="12">
        <f t="shared" si="57"/>
        <v>28</v>
      </c>
      <c r="B34" s="8">
        <f t="shared" si="57"/>
        <v>46050</v>
      </c>
      <c r="C34" s="8">
        <f t="shared" si="3"/>
        <v>46050</v>
      </c>
      <c r="D34" s="9">
        <v>0.39930555555555602</v>
      </c>
      <c r="E34" s="8">
        <f t="shared" ref="E34" si="85">C34</f>
        <v>46050</v>
      </c>
      <c r="F34" s="9">
        <v>0.48611111111111099</v>
      </c>
      <c r="G34" s="10">
        <f t="shared" ref="G34" si="86">IFERROR(((E34-C34)+(F34-D34)),"")</f>
        <v>8.680555555555497E-2</v>
      </c>
      <c r="H34" s="11"/>
      <c r="I34" s="11"/>
      <c r="J34" s="11">
        <f t="shared" ref="J34" si="87">(I34-H34)</f>
        <v>0</v>
      </c>
      <c r="K34" s="27">
        <f t="shared" ref="K34" si="88">J34/24</f>
        <v>0</v>
      </c>
      <c r="L34" s="28"/>
    </row>
    <row r="35" spans="1:12">
      <c r="A35" s="12">
        <f t="shared" si="57"/>
        <v>29</v>
      </c>
      <c r="B35" s="8">
        <f t="shared" si="57"/>
        <v>46051</v>
      </c>
      <c r="C35" s="8">
        <f t="shared" si="3"/>
        <v>46051</v>
      </c>
      <c r="D35" s="9">
        <v>0.39930555555555602</v>
      </c>
      <c r="E35" s="8">
        <f t="shared" si="4"/>
        <v>46051</v>
      </c>
      <c r="F35" s="9">
        <v>0.48611111111111099</v>
      </c>
      <c r="G35" s="10">
        <f t="shared" si="5"/>
        <v>8.680555555555497E-2</v>
      </c>
      <c r="H35" s="11"/>
      <c r="I35" s="11"/>
      <c r="J35" s="11">
        <f t="shared" ref="J35" si="89">(I35-H35)</f>
        <v>0</v>
      </c>
      <c r="K35" s="27">
        <f t="shared" si="56"/>
        <v>0</v>
      </c>
      <c r="L35" s="28"/>
    </row>
    <row r="36" spans="1:12">
      <c r="A36" s="12">
        <f t="shared" ref="A36:B37" si="90">A35+1</f>
        <v>30</v>
      </c>
      <c r="B36" s="8">
        <f t="shared" si="90"/>
        <v>46052</v>
      </c>
      <c r="C36" s="8">
        <f t="shared" si="3"/>
        <v>46052</v>
      </c>
      <c r="D36" s="9">
        <v>0.39930555555555602</v>
      </c>
      <c r="E36" s="8">
        <f t="shared" si="4"/>
        <v>46052</v>
      </c>
      <c r="F36" s="9">
        <v>0.48611111111111099</v>
      </c>
      <c r="G36" s="10">
        <f t="shared" ref="G36" si="91">IFERROR(((E36-C36)+(F36-D36)),"")</f>
        <v>8.680555555555497E-2</v>
      </c>
      <c r="H36" s="11"/>
      <c r="I36" s="11"/>
      <c r="J36" s="11">
        <f t="shared" ref="J36" si="92">(I36-H36)</f>
        <v>0</v>
      </c>
      <c r="K36" s="27">
        <f t="shared" ref="K36" si="93">J36/24</f>
        <v>0</v>
      </c>
      <c r="L36" s="28"/>
    </row>
    <row r="37" spans="1:12">
      <c r="A37" s="12">
        <f t="shared" si="90"/>
        <v>31</v>
      </c>
      <c r="B37" s="8">
        <f t="shared" si="90"/>
        <v>46053</v>
      </c>
      <c r="C37" s="8">
        <f t="shared" ref="C37" si="94">B37</f>
        <v>46053</v>
      </c>
      <c r="D37" s="9">
        <v>0.39930555555555602</v>
      </c>
      <c r="E37" s="8">
        <f t="shared" ref="E37" si="95">C37</f>
        <v>46053</v>
      </c>
      <c r="F37" s="9">
        <v>0.48611111111111099</v>
      </c>
      <c r="G37" s="10">
        <f t="shared" ref="G37" si="96">IFERROR(((E37-C37)+(F37-D37)),"")</f>
        <v>8.680555555555497E-2</v>
      </c>
      <c r="H37" s="11"/>
      <c r="I37" s="11"/>
      <c r="J37" s="11">
        <f t="shared" ref="J37" si="97">(I37-H37)</f>
        <v>0</v>
      </c>
      <c r="K37" s="27">
        <f t="shared" ref="K37" si="98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3.373611111111094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0.10882616487455142</v>
      </c>
      <c r="H40" s="24"/>
      <c r="I40" s="24"/>
      <c r="J40" s="24"/>
      <c r="K40" s="24" t="e">
        <f>K39/SUMPRODUCT((K7:K37&gt;0)*1)</f>
        <v>#DIV/0!</v>
      </c>
      <c r="L40" s="34"/>
    </row>
    <row r="41" spans="1:12">
      <c r="A41" s="12"/>
      <c r="B41" s="8"/>
      <c r="C41" s="8"/>
      <c r="D41" s="181"/>
      <c r="E41" s="8"/>
      <c r="F41" s="8"/>
      <c r="G41" s="8"/>
      <c r="H41" s="182"/>
      <c r="I41" s="8"/>
      <c r="J41" s="182"/>
      <c r="K41" s="193"/>
      <c r="L41" s="193"/>
    </row>
    <row r="42" spans="1:12">
      <c r="A42" s="12"/>
      <c r="B42" s="8"/>
      <c r="C42" s="8"/>
      <c r="D42" s="181"/>
      <c r="E42" s="8"/>
      <c r="F42" s="8"/>
      <c r="G42" s="8"/>
      <c r="H42" s="182"/>
      <c r="I42" s="8"/>
      <c r="J42" s="182"/>
      <c r="K42" s="193"/>
      <c r="L42" s="193"/>
    </row>
    <row r="43" spans="1:12">
      <c r="A43" s="12"/>
      <c r="B43" s="8"/>
      <c r="C43" s="8"/>
      <c r="D43" s="181"/>
      <c r="E43" s="8"/>
      <c r="F43" s="8"/>
      <c r="G43" s="8"/>
      <c r="H43" s="182"/>
      <c r="I43" s="8"/>
      <c r="J43" s="182"/>
      <c r="K43" s="193"/>
      <c r="L43" s="193"/>
    </row>
    <row r="44" spans="1:12">
      <c r="A44" s="12"/>
      <c r="B44" s="8"/>
      <c r="C44" s="8"/>
      <c r="D44" s="181"/>
      <c r="E44" s="8"/>
      <c r="F44" s="8"/>
      <c r="G44" s="8"/>
      <c r="H44" s="182"/>
      <c r="I44" s="8"/>
      <c r="J44" s="182"/>
      <c r="K44" s="193"/>
      <c r="L44" s="193"/>
    </row>
    <row r="45" spans="1:12">
      <c r="A45" s="12"/>
      <c r="B45" s="8"/>
      <c r="C45" s="8"/>
      <c r="D45" s="181"/>
      <c r="E45" s="8"/>
      <c r="F45" s="8"/>
      <c r="G45" s="8"/>
      <c r="H45" s="182"/>
      <c r="I45" s="8"/>
      <c r="J45" s="182"/>
      <c r="K45" s="193"/>
      <c r="L45" s="193"/>
    </row>
    <row r="46" spans="1:12">
      <c r="A46" s="12"/>
      <c r="B46" s="8"/>
      <c r="C46" s="8"/>
      <c r="D46" s="181"/>
      <c r="E46" s="8"/>
      <c r="F46" s="8"/>
      <c r="G46" s="8"/>
      <c r="H46" s="182"/>
      <c r="I46" s="8"/>
      <c r="J46" s="182"/>
      <c r="K46" s="193"/>
      <c r="L46" s="193"/>
    </row>
    <row r="47" spans="1:12">
      <c r="A47" s="12"/>
      <c r="B47" s="8"/>
      <c r="C47" s="8"/>
      <c r="D47" s="181"/>
      <c r="E47" s="8"/>
      <c r="F47" s="8"/>
      <c r="G47" s="8"/>
      <c r="H47" s="182"/>
      <c r="I47" s="8"/>
      <c r="J47" s="182"/>
      <c r="K47" s="193"/>
      <c r="L47" s="193"/>
    </row>
    <row r="48" spans="1:12">
      <c r="A48" s="12"/>
      <c r="B48" s="8"/>
      <c r="C48" s="8"/>
      <c r="D48" s="181"/>
      <c r="E48" s="8"/>
      <c r="F48" s="8"/>
      <c r="G48" s="8"/>
      <c r="H48" s="182"/>
      <c r="I48" s="8"/>
      <c r="J48" s="182"/>
      <c r="K48" s="193"/>
      <c r="L48" s="193"/>
    </row>
    <row r="49" spans="1:12">
      <c r="A49" s="12"/>
      <c r="B49" s="8"/>
      <c r="C49" s="8"/>
      <c r="D49" s="181"/>
      <c r="E49" s="8"/>
      <c r="F49" s="8"/>
      <c r="G49" s="8"/>
      <c r="H49" s="182"/>
      <c r="I49" s="8"/>
      <c r="J49" s="182"/>
      <c r="K49" s="193"/>
      <c r="L49" s="193"/>
    </row>
    <row r="50" spans="1:12">
      <c r="A50" s="12"/>
      <c r="B50" s="8"/>
      <c r="C50" s="8"/>
      <c r="D50" s="181"/>
      <c r="E50" s="8"/>
      <c r="F50" s="8"/>
      <c r="G50" s="8"/>
      <c r="H50" s="182"/>
      <c r="I50" s="8"/>
      <c r="J50" s="182"/>
      <c r="K50" s="193"/>
      <c r="L50" s="193"/>
    </row>
    <row r="51" spans="1:12">
      <c r="A51" s="12"/>
      <c r="B51" s="8"/>
      <c r="C51" s="8"/>
      <c r="D51" s="181"/>
      <c r="E51" s="8"/>
      <c r="F51" s="8"/>
      <c r="G51" s="8"/>
      <c r="H51" s="182"/>
      <c r="I51" s="8"/>
      <c r="J51" s="182"/>
      <c r="K51" s="193"/>
      <c r="L51" s="193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ySplit="6" topLeftCell="A22" activePane="bottomLeft" state="frozen"/>
      <selection pane="bottomLeft" activeCell="A37" sqref="A37:XFD37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13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2">
      <c r="B1" s="3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3"/>
      <c r="C2" s="3" t="s">
        <v>241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3"/>
      <c r="C3" s="3" t="str">
        <f>'Summary sales'!A3</f>
        <v>Bulan Januari 2026</v>
      </c>
      <c r="D3" s="3"/>
      <c r="E3" s="2"/>
      <c r="F3" s="2"/>
      <c r="G3" s="2"/>
      <c r="H3" s="2"/>
      <c r="I3" s="2"/>
      <c r="J3" s="2"/>
      <c r="K3" s="2"/>
      <c r="L3" s="2"/>
    </row>
    <row r="4" spans="1:12">
      <c r="B4" s="76"/>
      <c r="C4" s="76">
        <f>'Summary sales'!A4</f>
        <v>46023</v>
      </c>
      <c r="D4" s="2"/>
      <c r="E4" s="2"/>
      <c r="F4" s="2"/>
      <c r="G4" s="2"/>
      <c r="H4" s="2"/>
      <c r="I4" s="2"/>
      <c r="J4" s="2"/>
      <c r="K4" s="2" t="s">
        <v>138</v>
      </c>
      <c r="L4" s="26">
        <f>MAX(L7:L35)</f>
        <v>0</v>
      </c>
    </row>
    <row r="5" spans="1:12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</v>
      </c>
      <c r="E7" s="8">
        <f>C7+1</f>
        <v>46024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</v>
      </c>
      <c r="E8" s="8">
        <f>C8+1</f>
        <v>46025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46025</v>
      </c>
      <c r="C9" s="8">
        <f t="shared" ref="C9:C35" si="3">B9</f>
        <v>46025</v>
      </c>
      <c r="D9" s="9">
        <v>0</v>
      </c>
      <c r="E9" s="8">
        <f t="shared" ref="E9:E35" si="4">C9+1</f>
        <v>46026</v>
      </c>
      <c r="F9" s="9">
        <v>0</v>
      </c>
      <c r="G9" s="10">
        <f>IFERROR(((E9-C9)+(F9-D9)),"")</f>
        <v>1</v>
      </c>
      <c r="H9" s="11"/>
      <c r="I9" s="11"/>
      <c r="J9" s="11">
        <f t="shared" ref="J9:J35" si="5">I9-H9</f>
        <v>0</v>
      </c>
      <c r="K9" s="27">
        <f t="shared" ref="K9:K35" si="6">J9/24</f>
        <v>0</v>
      </c>
      <c r="L9" s="28"/>
    </row>
    <row r="10" spans="1:12">
      <c r="A10" s="12">
        <f t="shared" si="2"/>
        <v>4</v>
      </c>
      <c r="B10" s="8">
        <f t="shared" si="2"/>
        <v>46026</v>
      </c>
      <c r="C10" s="8">
        <f t="shared" si="3"/>
        <v>46026</v>
      </c>
      <c r="D10" s="9">
        <v>0</v>
      </c>
      <c r="E10" s="8">
        <f t="shared" si="4"/>
        <v>46027</v>
      </c>
      <c r="F10" s="9">
        <v>0</v>
      </c>
      <c r="G10" s="10">
        <f t="shared" ref="G10:G35" si="7">IFERROR(((E10-C10)+(F10-D10)),"")</f>
        <v>1</v>
      </c>
      <c r="H10" s="11"/>
      <c r="I10" s="11"/>
      <c r="J10" s="11">
        <f t="shared" si="5"/>
        <v>0</v>
      </c>
      <c r="K10" s="27">
        <f t="shared" si="6"/>
        <v>0</v>
      </c>
      <c r="L10" s="28"/>
    </row>
    <row r="11" spans="1:12">
      <c r="A11" s="12">
        <f t="shared" si="2"/>
        <v>5</v>
      </c>
      <c r="B11" s="8">
        <f t="shared" si="2"/>
        <v>46027</v>
      </c>
      <c r="C11" s="8">
        <f t="shared" si="3"/>
        <v>46027</v>
      </c>
      <c r="D11" s="9">
        <v>0</v>
      </c>
      <c r="E11" s="8">
        <f t="shared" si="4"/>
        <v>46028</v>
      </c>
      <c r="F11" s="9">
        <v>0</v>
      </c>
      <c r="G11" s="10">
        <f t="shared" si="7"/>
        <v>1</v>
      </c>
      <c r="H11" s="11"/>
      <c r="I11" s="11"/>
      <c r="J11" s="11">
        <f t="shared" si="5"/>
        <v>0</v>
      </c>
      <c r="K11" s="27">
        <f t="shared" si="6"/>
        <v>0</v>
      </c>
      <c r="L11" s="105"/>
    </row>
    <row r="12" spans="1:12">
      <c r="A12" s="12">
        <f t="shared" si="2"/>
        <v>6</v>
      </c>
      <c r="B12" s="8">
        <f t="shared" si="2"/>
        <v>46028</v>
      </c>
      <c r="C12" s="8">
        <f t="shared" si="3"/>
        <v>46028</v>
      </c>
      <c r="D12" s="9">
        <v>0</v>
      </c>
      <c r="E12" s="8">
        <f t="shared" si="4"/>
        <v>46029</v>
      </c>
      <c r="F12" s="9">
        <v>0</v>
      </c>
      <c r="G12" s="10">
        <f t="shared" si="7"/>
        <v>1</v>
      </c>
      <c r="H12" s="11"/>
      <c r="I12" s="11"/>
      <c r="J12" s="11">
        <f t="shared" si="5"/>
        <v>0</v>
      </c>
      <c r="K12" s="27">
        <f t="shared" si="6"/>
        <v>0</v>
      </c>
      <c r="L12" s="105"/>
    </row>
    <row r="13" spans="1:12">
      <c r="A13" s="12">
        <f t="shared" si="2"/>
        <v>7</v>
      </c>
      <c r="B13" s="8">
        <f t="shared" si="2"/>
        <v>46029</v>
      </c>
      <c r="C13" s="8">
        <f t="shared" si="3"/>
        <v>46029</v>
      </c>
      <c r="D13" s="9">
        <v>0</v>
      </c>
      <c r="E13" s="8">
        <f t="shared" si="4"/>
        <v>46030</v>
      </c>
      <c r="F13" s="9">
        <v>0</v>
      </c>
      <c r="G13" s="10">
        <f t="shared" si="7"/>
        <v>1</v>
      </c>
      <c r="H13" s="11"/>
      <c r="I13" s="11"/>
      <c r="J13" s="11">
        <f t="shared" si="5"/>
        <v>0</v>
      </c>
      <c r="K13" s="27">
        <f t="shared" si="6"/>
        <v>0</v>
      </c>
      <c r="L13" s="105"/>
    </row>
    <row r="14" spans="1:12">
      <c r="A14" s="12">
        <f t="shared" si="2"/>
        <v>8</v>
      </c>
      <c r="B14" s="8">
        <f t="shared" si="2"/>
        <v>46030</v>
      </c>
      <c r="C14" s="8">
        <f t="shared" si="3"/>
        <v>46030</v>
      </c>
      <c r="D14" s="9">
        <v>0</v>
      </c>
      <c r="E14" s="8">
        <f t="shared" si="4"/>
        <v>46031</v>
      </c>
      <c r="F14" s="9">
        <v>0</v>
      </c>
      <c r="G14" s="10">
        <f t="shared" si="7"/>
        <v>1</v>
      </c>
      <c r="H14" s="11"/>
      <c r="I14" s="11"/>
      <c r="J14" s="11">
        <f t="shared" si="5"/>
        <v>0</v>
      </c>
      <c r="K14" s="27">
        <f t="shared" si="6"/>
        <v>0</v>
      </c>
      <c r="L14" s="28"/>
    </row>
    <row r="15" spans="1:12">
      <c r="A15" s="12">
        <f t="shared" si="2"/>
        <v>9</v>
      </c>
      <c r="B15" s="8">
        <f t="shared" si="2"/>
        <v>46031</v>
      </c>
      <c r="C15" s="8">
        <f t="shared" si="3"/>
        <v>46031</v>
      </c>
      <c r="D15" s="9">
        <v>0</v>
      </c>
      <c r="E15" s="8">
        <f t="shared" si="4"/>
        <v>46032</v>
      </c>
      <c r="F15" s="9">
        <v>0</v>
      </c>
      <c r="G15" s="10">
        <f t="shared" si="7"/>
        <v>1</v>
      </c>
      <c r="H15" s="11"/>
      <c r="I15" s="11"/>
      <c r="J15" s="11">
        <f t="shared" si="5"/>
        <v>0</v>
      </c>
      <c r="K15" s="27">
        <f t="shared" si="6"/>
        <v>0</v>
      </c>
      <c r="L15" s="28"/>
    </row>
    <row r="16" spans="1:12">
      <c r="A16" s="12">
        <f t="shared" si="2"/>
        <v>10</v>
      </c>
      <c r="B16" s="8">
        <f t="shared" si="2"/>
        <v>46032</v>
      </c>
      <c r="C16" s="8">
        <f t="shared" si="3"/>
        <v>46032</v>
      </c>
      <c r="D16" s="9">
        <v>0</v>
      </c>
      <c r="E16" s="8">
        <f t="shared" si="4"/>
        <v>46033</v>
      </c>
      <c r="F16" s="9">
        <v>0</v>
      </c>
      <c r="G16" s="10">
        <f t="shared" si="7"/>
        <v>1</v>
      </c>
      <c r="H16" s="11"/>
      <c r="I16" s="11"/>
      <c r="J16" s="11">
        <f t="shared" si="5"/>
        <v>0</v>
      </c>
      <c r="K16" s="27">
        <f t="shared" si="6"/>
        <v>0</v>
      </c>
      <c r="L16" s="28"/>
    </row>
    <row r="17" spans="1:12">
      <c r="A17" s="12">
        <f t="shared" si="2"/>
        <v>11</v>
      </c>
      <c r="B17" s="8">
        <f t="shared" si="2"/>
        <v>46033</v>
      </c>
      <c r="C17" s="8">
        <f t="shared" si="3"/>
        <v>46033</v>
      </c>
      <c r="D17" s="9">
        <v>0</v>
      </c>
      <c r="E17" s="8">
        <f t="shared" si="4"/>
        <v>46034</v>
      </c>
      <c r="F17" s="9">
        <v>0</v>
      </c>
      <c r="G17" s="10">
        <f t="shared" si="7"/>
        <v>1</v>
      </c>
      <c r="H17" s="11"/>
      <c r="I17" s="11"/>
      <c r="J17" s="11">
        <f t="shared" ref="J17:J18" si="8">I17-H17</f>
        <v>0</v>
      </c>
      <c r="K17" s="27">
        <f t="shared" ref="K17:K18" si="9">J17/24</f>
        <v>0</v>
      </c>
      <c r="L17" s="28"/>
    </row>
    <row r="18" spans="1:12">
      <c r="A18" s="12">
        <f t="shared" si="2"/>
        <v>12</v>
      </c>
      <c r="B18" s="8">
        <f t="shared" si="2"/>
        <v>46034</v>
      </c>
      <c r="C18" s="8">
        <f t="shared" si="3"/>
        <v>46034</v>
      </c>
      <c r="D18" s="9">
        <v>0</v>
      </c>
      <c r="E18" s="8">
        <f t="shared" si="4"/>
        <v>46035</v>
      </c>
      <c r="F18" s="9">
        <v>0</v>
      </c>
      <c r="G18" s="10">
        <f t="shared" si="7"/>
        <v>1</v>
      </c>
      <c r="H18" s="11"/>
      <c r="I18" s="11"/>
      <c r="J18" s="11">
        <f t="shared" si="8"/>
        <v>0</v>
      </c>
      <c r="K18" s="27">
        <f t="shared" si="9"/>
        <v>0</v>
      </c>
      <c r="L18" s="28"/>
    </row>
    <row r="19" spans="1:12">
      <c r="A19" s="12">
        <f t="shared" si="2"/>
        <v>13</v>
      </c>
      <c r="B19" s="8">
        <f t="shared" si="2"/>
        <v>46035</v>
      </c>
      <c r="C19" s="8">
        <f t="shared" si="3"/>
        <v>46035</v>
      </c>
      <c r="D19" s="9">
        <v>0</v>
      </c>
      <c r="E19" s="8">
        <f t="shared" si="4"/>
        <v>46036</v>
      </c>
      <c r="F19" s="9">
        <v>0</v>
      </c>
      <c r="G19" s="10">
        <f t="shared" si="7"/>
        <v>1</v>
      </c>
      <c r="H19" s="11"/>
      <c r="I19" s="11"/>
      <c r="J19" s="11">
        <f t="shared" si="5"/>
        <v>0</v>
      </c>
      <c r="K19" s="27">
        <f t="shared" si="6"/>
        <v>0</v>
      </c>
      <c r="L19" s="105"/>
    </row>
    <row r="20" spans="1:12">
      <c r="A20" s="12">
        <f t="shared" si="2"/>
        <v>14</v>
      </c>
      <c r="B20" s="8">
        <f t="shared" si="2"/>
        <v>46036</v>
      </c>
      <c r="C20" s="8">
        <f t="shared" si="3"/>
        <v>46036</v>
      </c>
      <c r="D20" s="9">
        <v>0</v>
      </c>
      <c r="E20" s="8">
        <f t="shared" si="4"/>
        <v>46037</v>
      </c>
      <c r="F20" s="9">
        <v>0</v>
      </c>
      <c r="G20" s="10">
        <f t="shared" si="7"/>
        <v>1</v>
      </c>
      <c r="H20" s="11"/>
      <c r="I20" s="11"/>
      <c r="J20" s="11">
        <f t="shared" si="5"/>
        <v>0</v>
      </c>
      <c r="K20" s="27">
        <f t="shared" si="6"/>
        <v>0</v>
      </c>
      <c r="L20" s="105"/>
    </row>
    <row r="21" spans="1:12">
      <c r="A21" s="12">
        <f t="shared" si="2"/>
        <v>15</v>
      </c>
      <c r="B21" s="8">
        <f t="shared" si="2"/>
        <v>46037</v>
      </c>
      <c r="C21" s="8">
        <f t="shared" si="3"/>
        <v>46037</v>
      </c>
      <c r="D21" s="9">
        <v>0</v>
      </c>
      <c r="E21" s="8">
        <f t="shared" si="4"/>
        <v>46038</v>
      </c>
      <c r="F21" s="9">
        <v>0</v>
      </c>
      <c r="G21" s="10">
        <f t="shared" si="7"/>
        <v>1</v>
      </c>
      <c r="H21" s="11"/>
      <c r="I21" s="11"/>
      <c r="J21" s="11">
        <f t="shared" ref="J21" si="10">I21-H21</f>
        <v>0</v>
      </c>
      <c r="K21" s="27">
        <f t="shared" ref="K21" si="11">J21/24</f>
        <v>0</v>
      </c>
      <c r="L21" s="105"/>
    </row>
    <row r="22" spans="1:12">
      <c r="A22" s="12">
        <f t="shared" si="2"/>
        <v>16</v>
      </c>
      <c r="B22" s="8">
        <f t="shared" si="2"/>
        <v>46038</v>
      </c>
      <c r="C22" s="8">
        <f t="shared" si="3"/>
        <v>46038</v>
      </c>
      <c r="D22" s="9">
        <v>0</v>
      </c>
      <c r="E22" s="8">
        <f t="shared" si="4"/>
        <v>46039</v>
      </c>
      <c r="F22" s="9">
        <v>0</v>
      </c>
      <c r="G22" s="10">
        <f t="shared" si="7"/>
        <v>1</v>
      </c>
      <c r="H22" s="11"/>
      <c r="I22" s="11"/>
      <c r="J22" s="11">
        <f t="shared" si="5"/>
        <v>0</v>
      </c>
      <c r="K22" s="27">
        <f t="shared" si="6"/>
        <v>0</v>
      </c>
      <c r="L22" s="105"/>
    </row>
    <row r="23" spans="1:12">
      <c r="A23" s="12">
        <f t="shared" si="2"/>
        <v>17</v>
      </c>
      <c r="B23" s="8">
        <f t="shared" si="2"/>
        <v>46039</v>
      </c>
      <c r="C23" s="8">
        <f t="shared" si="3"/>
        <v>46039</v>
      </c>
      <c r="D23" s="9">
        <v>0</v>
      </c>
      <c r="E23" s="8">
        <f t="shared" si="4"/>
        <v>46040</v>
      </c>
      <c r="F23" s="9">
        <v>0</v>
      </c>
      <c r="G23" s="10">
        <f t="shared" si="7"/>
        <v>1</v>
      </c>
      <c r="H23" s="11"/>
      <c r="I23" s="11"/>
      <c r="J23" s="11">
        <f t="shared" si="5"/>
        <v>0</v>
      </c>
      <c r="K23" s="27">
        <f t="shared" si="6"/>
        <v>0</v>
      </c>
      <c r="L23" s="28"/>
    </row>
    <row r="24" spans="1:12">
      <c r="A24" s="12">
        <f t="shared" si="2"/>
        <v>18</v>
      </c>
      <c r="B24" s="8">
        <f t="shared" si="2"/>
        <v>46040</v>
      </c>
      <c r="C24" s="8">
        <f t="shared" si="3"/>
        <v>46040</v>
      </c>
      <c r="D24" s="9">
        <v>0</v>
      </c>
      <c r="E24" s="8">
        <f t="shared" si="4"/>
        <v>46041</v>
      </c>
      <c r="F24" s="9">
        <v>0</v>
      </c>
      <c r="G24" s="10">
        <f t="shared" si="7"/>
        <v>1</v>
      </c>
      <c r="H24" s="11"/>
      <c r="I24" s="11"/>
      <c r="J24" s="11">
        <f t="shared" si="5"/>
        <v>0</v>
      </c>
      <c r="K24" s="27">
        <f t="shared" si="6"/>
        <v>0</v>
      </c>
      <c r="L24" s="28"/>
    </row>
    <row r="25" spans="1:12">
      <c r="A25" s="12">
        <f t="shared" ref="A25:B37" si="12">A24+1</f>
        <v>19</v>
      </c>
      <c r="B25" s="8">
        <f>B24+1</f>
        <v>46041</v>
      </c>
      <c r="C25" s="8">
        <f t="shared" si="3"/>
        <v>46041</v>
      </c>
      <c r="D25" s="9">
        <v>0</v>
      </c>
      <c r="E25" s="8">
        <f t="shared" si="4"/>
        <v>46042</v>
      </c>
      <c r="F25" s="9">
        <v>0</v>
      </c>
      <c r="G25" s="10">
        <f t="shared" si="7"/>
        <v>1</v>
      </c>
      <c r="H25" s="11"/>
      <c r="I25" s="11"/>
      <c r="J25" s="11">
        <f t="shared" si="5"/>
        <v>0</v>
      </c>
      <c r="K25" s="27">
        <f t="shared" si="6"/>
        <v>0</v>
      </c>
      <c r="L25" s="28"/>
    </row>
    <row r="26" spans="1:12">
      <c r="A26" s="12">
        <f t="shared" si="12"/>
        <v>20</v>
      </c>
      <c r="B26" s="8">
        <f>B25+1</f>
        <v>46042</v>
      </c>
      <c r="C26" s="8">
        <f t="shared" si="3"/>
        <v>46042</v>
      </c>
      <c r="D26" s="9">
        <v>0</v>
      </c>
      <c r="E26" s="8">
        <f t="shared" si="4"/>
        <v>46043</v>
      </c>
      <c r="F26" s="9">
        <v>0</v>
      </c>
      <c r="G26" s="10">
        <f t="shared" si="7"/>
        <v>1</v>
      </c>
      <c r="H26" s="11"/>
      <c r="I26" s="11"/>
      <c r="J26" s="11">
        <f t="shared" si="5"/>
        <v>0</v>
      </c>
      <c r="K26" s="27">
        <f t="shared" si="6"/>
        <v>0</v>
      </c>
      <c r="L26" s="28"/>
    </row>
    <row r="27" spans="1:12">
      <c r="A27" s="12">
        <f t="shared" si="12"/>
        <v>21</v>
      </c>
      <c r="B27" s="8">
        <f>B26+1</f>
        <v>46043</v>
      </c>
      <c r="C27" s="8">
        <f t="shared" si="3"/>
        <v>46043</v>
      </c>
      <c r="D27" s="9">
        <v>0</v>
      </c>
      <c r="E27" s="8">
        <f t="shared" si="4"/>
        <v>46044</v>
      </c>
      <c r="F27" s="9">
        <v>0</v>
      </c>
      <c r="G27" s="10">
        <f t="shared" si="7"/>
        <v>1</v>
      </c>
      <c r="H27" s="11"/>
      <c r="I27" s="11"/>
      <c r="J27" s="11">
        <f t="shared" ref="J27:J32" si="13">I27-H27</f>
        <v>0</v>
      </c>
      <c r="K27" s="27">
        <f t="shared" ref="K27:K32" si="14">J27/24</f>
        <v>0</v>
      </c>
      <c r="L27" s="28"/>
    </row>
    <row r="28" spans="1:12">
      <c r="A28" s="12">
        <f t="shared" si="12"/>
        <v>22</v>
      </c>
      <c r="B28" s="8">
        <f t="shared" si="12"/>
        <v>46044</v>
      </c>
      <c r="C28" s="8">
        <f t="shared" si="3"/>
        <v>46044</v>
      </c>
      <c r="D28" s="9">
        <v>0</v>
      </c>
      <c r="E28" s="8">
        <f t="shared" si="4"/>
        <v>46045</v>
      </c>
      <c r="F28" s="9">
        <v>0</v>
      </c>
      <c r="G28" s="10">
        <f t="shared" si="7"/>
        <v>1</v>
      </c>
      <c r="H28" s="11"/>
      <c r="I28" s="11"/>
      <c r="J28" s="11">
        <f t="shared" si="13"/>
        <v>0</v>
      </c>
      <c r="K28" s="27">
        <f t="shared" si="14"/>
        <v>0</v>
      </c>
      <c r="L28" s="28"/>
    </row>
    <row r="29" spans="1:12">
      <c r="A29" s="12">
        <f t="shared" si="12"/>
        <v>23</v>
      </c>
      <c r="B29" s="8">
        <f t="shared" si="12"/>
        <v>46045</v>
      </c>
      <c r="C29" s="8">
        <f t="shared" si="3"/>
        <v>46045</v>
      </c>
      <c r="D29" s="9">
        <v>0</v>
      </c>
      <c r="E29" s="8">
        <f t="shared" si="4"/>
        <v>46046</v>
      </c>
      <c r="F29" s="9">
        <v>0</v>
      </c>
      <c r="G29" s="10">
        <f t="shared" si="7"/>
        <v>1</v>
      </c>
      <c r="H29" s="11"/>
      <c r="I29" s="11"/>
      <c r="J29" s="11">
        <f t="shared" si="13"/>
        <v>0</v>
      </c>
      <c r="K29" s="27">
        <f t="shared" si="14"/>
        <v>0</v>
      </c>
      <c r="L29" s="28"/>
    </row>
    <row r="30" spans="1:12">
      <c r="A30" s="12">
        <f t="shared" si="12"/>
        <v>24</v>
      </c>
      <c r="B30" s="8">
        <f t="shared" si="12"/>
        <v>46046</v>
      </c>
      <c r="C30" s="8">
        <f t="shared" si="3"/>
        <v>46046</v>
      </c>
      <c r="D30" s="9">
        <v>0</v>
      </c>
      <c r="E30" s="8">
        <f t="shared" si="4"/>
        <v>46047</v>
      </c>
      <c r="F30" s="9">
        <v>0</v>
      </c>
      <c r="G30" s="10">
        <f t="shared" si="7"/>
        <v>1</v>
      </c>
      <c r="H30" s="11"/>
      <c r="I30" s="11"/>
      <c r="J30" s="11">
        <f t="shared" si="13"/>
        <v>0</v>
      </c>
      <c r="K30" s="27">
        <f t="shared" si="14"/>
        <v>0</v>
      </c>
      <c r="L30" s="28"/>
    </row>
    <row r="31" spans="1:12">
      <c r="A31" s="12">
        <f t="shared" si="12"/>
        <v>25</v>
      </c>
      <c r="B31" s="8">
        <f t="shared" si="12"/>
        <v>46047</v>
      </c>
      <c r="C31" s="8">
        <f t="shared" si="3"/>
        <v>46047</v>
      </c>
      <c r="D31" s="9">
        <v>0</v>
      </c>
      <c r="E31" s="8">
        <f t="shared" si="4"/>
        <v>46048</v>
      </c>
      <c r="F31" s="9">
        <v>0</v>
      </c>
      <c r="G31" s="10">
        <f t="shared" si="7"/>
        <v>1</v>
      </c>
      <c r="H31" s="11"/>
      <c r="I31" s="11"/>
      <c r="J31" s="11">
        <f t="shared" si="13"/>
        <v>0</v>
      </c>
      <c r="K31" s="27">
        <f t="shared" si="14"/>
        <v>0</v>
      </c>
      <c r="L31" s="28"/>
    </row>
    <row r="32" spans="1:12">
      <c r="A32" s="12">
        <f t="shared" si="12"/>
        <v>26</v>
      </c>
      <c r="B32" s="8">
        <f t="shared" si="12"/>
        <v>46048</v>
      </c>
      <c r="C32" s="8">
        <f t="shared" si="3"/>
        <v>46048</v>
      </c>
      <c r="D32" s="9">
        <v>0</v>
      </c>
      <c r="E32" s="8">
        <f t="shared" si="4"/>
        <v>46049</v>
      </c>
      <c r="F32" s="9">
        <v>0</v>
      </c>
      <c r="G32" s="10">
        <f t="shared" si="7"/>
        <v>1</v>
      </c>
      <c r="H32" s="11"/>
      <c r="I32" s="11"/>
      <c r="J32" s="11">
        <f t="shared" si="13"/>
        <v>0</v>
      </c>
      <c r="K32" s="27">
        <f t="shared" si="14"/>
        <v>0</v>
      </c>
      <c r="L32" s="28"/>
    </row>
    <row r="33" spans="1:12">
      <c r="A33" s="12">
        <f t="shared" si="12"/>
        <v>27</v>
      </c>
      <c r="B33" s="8">
        <f t="shared" si="12"/>
        <v>46049</v>
      </c>
      <c r="C33" s="8">
        <f t="shared" si="3"/>
        <v>46049</v>
      </c>
      <c r="D33" s="9">
        <v>0</v>
      </c>
      <c r="E33" s="8">
        <f t="shared" si="4"/>
        <v>46050</v>
      </c>
      <c r="F33" s="9">
        <v>0</v>
      </c>
      <c r="G33" s="10">
        <f t="shared" si="7"/>
        <v>1</v>
      </c>
      <c r="H33" s="11"/>
      <c r="I33" s="11"/>
      <c r="J33" s="11">
        <f t="shared" ref="J33" si="15">I33-H33</f>
        <v>0</v>
      </c>
      <c r="K33" s="27">
        <f t="shared" ref="K33" si="16">J33/24</f>
        <v>0</v>
      </c>
      <c r="L33" s="28"/>
    </row>
    <row r="34" spans="1:12">
      <c r="A34" s="12">
        <f t="shared" si="12"/>
        <v>28</v>
      </c>
      <c r="B34" s="8">
        <f t="shared" si="12"/>
        <v>46050</v>
      </c>
      <c r="C34" s="8">
        <f t="shared" si="3"/>
        <v>46050</v>
      </c>
      <c r="D34" s="9">
        <v>0</v>
      </c>
      <c r="E34" s="8">
        <f t="shared" si="4"/>
        <v>46051</v>
      </c>
      <c r="F34" s="9">
        <v>0</v>
      </c>
      <c r="G34" s="10">
        <f t="shared" si="7"/>
        <v>1</v>
      </c>
      <c r="H34" s="11"/>
      <c r="I34" s="11"/>
      <c r="J34" s="11">
        <f t="shared" ref="J34" si="17">I34-H34</f>
        <v>0</v>
      </c>
      <c r="K34" s="27">
        <f t="shared" ref="K34" si="18">J34/24</f>
        <v>0</v>
      </c>
      <c r="L34" s="28"/>
    </row>
    <row r="35" spans="1:12">
      <c r="A35" s="12">
        <f t="shared" si="12"/>
        <v>29</v>
      </c>
      <c r="B35" s="8">
        <f t="shared" si="12"/>
        <v>46051</v>
      </c>
      <c r="C35" s="8">
        <f t="shared" si="3"/>
        <v>46051</v>
      </c>
      <c r="D35" s="9">
        <v>0</v>
      </c>
      <c r="E35" s="8">
        <f t="shared" si="4"/>
        <v>46052</v>
      </c>
      <c r="F35" s="9">
        <v>0</v>
      </c>
      <c r="G35" s="10">
        <f t="shared" si="7"/>
        <v>1</v>
      </c>
      <c r="H35" s="11"/>
      <c r="I35" s="11"/>
      <c r="J35" s="11">
        <f t="shared" si="5"/>
        <v>0</v>
      </c>
      <c r="K35" s="27">
        <f t="shared" si="6"/>
        <v>0</v>
      </c>
      <c r="L35" s="105"/>
    </row>
    <row r="36" spans="1:12" ht="15.75" customHeight="1">
      <c r="A36" s="12">
        <f t="shared" si="12"/>
        <v>30</v>
      </c>
      <c r="B36" s="8">
        <f t="shared" si="12"/>
        <v>46052</v>
      </c>
      <c r="C36" s="8">
        <f t="shared" ref="C36" si="19">B36</f>
        <v>46052</v>
      </c>
      <c r="D36" s="9">
        <v>0</v>
      </c>
      <c r="E36" s="8">
        <f t="shared" ref="E36" si="20">C36+1</f>
        <v>46053</v>
      </c>
      <c r="F36" s="9">
        <v>0</v>
      </c>
      <c r="G36" s="10">
        <f t="shared" ref="G36" si="21">IFERROR(((E36-C36)+(F36-D36)),"")</f>
        <v>1</v>
      </c>
      <c r="H36" s="11"/>
      <c r="I36" s="11"/>
      <c r="J36" s="11">
        <f t="shared" ref="J36" si="22">I36-H36</f>
        <v>0</v>
      </c>
      <c r="K36" s="27">
        <f t="shared" ref="K36" si="23">J36/24</f>
        <v>0</v>
      </c>
      <c r="L36" s="105"/>
    </row>
    <row r="37" spans="1:12" ht="15.75" customHeight="1">
      <c r="A37" s="12">
        <f t="shared" si="12"/>
        <v>31</v>
      </c>
      <c r="B37" s="8">
        <f t="shared" si="12"/>
        <v>46053</v>
      </c>
      <c r="C37" s="8">
        <f t="shared" ref="C37" si="24">B37</f>
        <v>46053</v>
      </c>
      <c r="D37" s="9">
        <v>0</v>
      </c>
      <c r="E37" s="8">
        <f t="shared" ref="E37" si="25">C37+1</f>
        <v>46054</v>
      </c>
      <c r="F37" s="9">
        <v>0</v>
      </c>
      <c r="G37" s="10">
        <f t="shared" ref="G37" si="26">IFERROR(((E37-C37)+(F37-D37)),"")</f>
        <v>1</v>
      </c>
      <c r="H37" s="11"/>
      <c r="I37" s="11"/>
      <c r="J37" s="11">
        <f t="shared" ref="J37" si="27">I37-H37</f>
        <v>0</v>
      </c>
      <c r="K37" s="27">
        <f t="shared" ref="K37" si="28">J37/24</f>
        <v>0</v>
      </c>
      <c r="L37" s="105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xSplit="2" ySplit="6" topLeftCell="C8" activePane="bottomRight" state="frozen"/>
      <selection pane="topRight"/>
      <selection pane="bottomLeft"/>
      <selection pane="bottomRight" activeCell="I38" sqref="I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.140625" style="1" customWidth="1"/>
    <col min="9" max="9" width="11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242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MAX(K8:K39)</f>
        <v>75.45316666666865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 hidden="1">
      <c r="A7" s="77"/>
      <c r="B7" s="78"/>
      <c r="C7" s="78"/>
      <c r="D7" s="78"/>
      <c r="E7" s="78"/>
      <c r="F7" s="78"/>
      <c r="G7" s="259"/>
      <c r="H7" s="78"/>
      <c r="I7" s="78"/>
      <c r="J7" s="78"/>
      <c r="K7" s="259"/>
      <c r="L7" s="88"/>
    </row>
    <row r="8" spans="1:12">
      <c r="A8" s="6">
        <v>1</v>
      </c>
      <c r="B8" s="7">
        <f>C4</f>
        <v>46023</v>
      </c>
      <c r="C8" s="8">
        <f>B8</f>
        <v>46023</v>
      </c>
      <c r="D8" s="9">
        <v>0</v>
      </c>
      <c r="E8" s="8">
        <f>C8+1</f>
        <v>46024</v>
      </c>
      <c r="F8" s="9">
        <v>0</v>
      </c>
      <c r="G8" s="10">
        <f>IFERROR(((E8-C8)+(F8-D8)),"")</f>
        <v>1</v>
      </c>
      <c r="H8" s="11">
        <v>303688.40500000003</v>
      </c>
      <c r="I8" s="11">
        <v>305341.72899999999</v>
      </c>
      <c r="J8" s="260">
        <f t="shared" ref="J8:J35" si="0">I8-H8</f>
        <v>1653.3239999999641</v>
      </c>
      <c r="K8" s="27">
        <f t="shared" ref="K8:K10" si="1">J8/24</f>
        <v>68.888499999998501</v>
      </c>
      <c r="L8" s="28"/>
    </row>
    <row r="9" spans="1:12">
      <c r="A9" s="12">
        <f>A8+1</f>
        <v>2</v>
      </c>
      <c r="B9" s="8">
        <f>B8+1</f>
        <v>46024</v>
      </c>
      <c r="C9" s="8">
        <f>B9</f>
        <v>46024</v>
      </c>
      <c r="D9" s="9">
        <f>D8</f>
        <v>0</v>
      </c>
      <c r="E9" s="8">
        <f>C9+1</f>
        <v>46025</v>
      </c>
      <c r="F9" s="9">
        <f>F8</f>
        <v>0</v>
      </c>
      <c r="G9" s="10">
        <f>IFERROR(((E9-C9)+(F9-D9)),"")</f>
        <v>1</v>
      </c>
      <c r="H9" s="11">
        <f t="shared" ref="H9:H38" si="2">I8</f>
        <v>305341.72899999999</v>
      </c>
      <c r="I9" s="11">
        <v>306949.38400000002</v>
      </c>
      <c r="J9" s="260">
        <f t="shared" si="0"/>
        <v>1607.6550000000279</v>
      </c>
      <c r="K9" s="27">
        <f t="shared" si="1"/>
        <v>66.985625000001164</v>
      </c>
      <c r="L9" s="28"/>
    </row>
    <row r="10" spans="1:12">
      <c r="A10" s="12">
        <f t="shared" ref="A10:B25" si="3">A9+1</f>
        <v>3</v>
      </c>
      <c r="B10" s="8">
        <f t="shared" si="3"/>
        <v>46025</v>
      </c>
      <c r="C10" s="8">
        <f t="shared" ref="C10:C35" si="4">B10</f>
        <v>46025</v>
      </c>
      <c r="D10" s="9">
        <f t="shared" ref="D10:D38" si="5">D9</f>
        <v>0</v>
      </c>
      <c r="E10" s="8">
        <f t="shared" ref="E10:E35" si="6">C10+1</f>
        <v>46026</v>
      </c>
      <c r="F10" s="9">
        <f t="shared" ref="F10:F38" si="7">F9</f>
        <v>0</v>
      </c>
      <c r="G10" s="10">
        <f t="shared" ref="G10:G35" si="8">IFERROR(((E10-C10)+(F10-D10)),"")</f>
        <v>1</v>
      </c>
      <c r="H10" s="11">
        <f t="shared" si="2"/>
        <v>306949.38400000002</v>
      </c>
      <c r="I10" s="11">
        <v>308644.11300000001</v>
      </c>
      <c r="J10" s="260">
        <f t="shared" si="0"/>
        <v>1694.7289999999921</v>
      </c>
      <c r="K10" s="27">
        <f t="shared" si="1"/>
        <v>70.613708333333008</v>
      </c>
      <c r="L10" s="28"/>
    </row>
    <row r="11" spans="1:12">
      <c r="A11" s="12">
        <f t="shared" si="3"/>
        <v>4</v>
      </c>
      <c r="B11" s="8">
        <f t="shared" si="3"/>
        <v>46026</v>
      </c>
      <c r="C11" s="8">
        <f t="shared" si="4"/>
        <v>46026</v>
      </c>
      <c r="D11" s="9">
        <f t="shared" si="5"/>
        <v>0</v>
      </c>
      <c r="E11" s="8">
        <f t="shared" si="6"/>
        <v>46027</v>
      </c>
      <c r="F11" s="9">
        <f t="shared" si="7"/>
        <v>0</v>
      </c>
      <c r="G11" s="10">
        <f t="shared" si="8"/>
        <v>1</v>
      </c>
      <c r="H11" s="11">
        <f t="shared" si="2"/>
        <v>308644.11300000001</v>
      </c>
      <c r="I11" s="11">
        <v>310195.777</v>
      </c>
      <c r="J11" s="260">
        <f t="shared" si="0"/>
        <v>1551.6639999999898</v>
      </c>
      <c r="K11" s="27">
        <f t="shared" ref="K11" si="9">J11/24</f>
        <v>64.652666666666235</v>
      </c>
      <c r="L11" s="28"/>
    </row>
    <row r="12" spans="1:12">
      <c r="A12" s="12">
        <f t="shared" si="3"/>
        <v>5</v>
      </c>
      <c r="B12" s="8">
        <f t="shared" si="3"/>
        <v>46027</v>
      </c>
      <c r="C12" s="8">
        <f t="shared" si="4"/>
        <v>46027</v>
      </c>
      <c r="D12" s="9">
        <f t="shared" si="5"/>
        <v>0</v>
      </c>
      <c r="E12" s="8">
        <f t="shared" si="6"/>
        <v>46028</v>
      </c>
      <c r="F12" s="9">
        <f t="shared" si="7"/>
        <v>0</v>
      </c>
      <c r="G12" s="10">
        <f t="shared" si="8"/>
        <v>1</v>
      </c>
      <c r="H12" s="11">
        <f t="shared" si="2"/>
        <v>310195.777</v>
      </c>
      <c r="I12" s="11">
        <v>311799.63500000001</v>
      </c>
      <c r="J12" s="260">
        <f t="shared" si="0"/>
        <v>1603.8580000000075</v>
      </c>
      <c r="K12" s="27">
        <f t="shared" ref="K12" si="10">J12/24</f>
        <v>66.827416666666977</v>
      </c>
      <c r="L12" s="28"/>
    </row>
    <row r="13" spans="1:12">
      <c r="A13" s="12">
        <f t="shared" si="3"/>
        <v>6</v>
      </c>
      <c r="B13" s="8">
        <f t="shared" si="3"/>
        <v>46028</v>
      </c>
      <c r="C13" s="8">
        <f t="shared" si="4"/>
        <v>46028</v>
      </c>
      <c r="D13" s="9">
        <f t="shared" si="5"/>
        <v>0</v>
      </c>
      <c r="E13" s="8">
        <f t="shared" si="6"/>
        <v>46029</v>
      </c>
      <c r="F13" s="9">
        <f t="shared" si="7"/>
        <v>0</v>
      </c>
      <c r="G13" s="10">
        <f t="shared" si="8"/>
        <v>1</v>
      </c>
      <c r="H13" s="11">
        <f t="shared" si="2"/>
        <v>311799.63500000001</v>
      </c>
      <c r="I13" s="11">
        <v>313358.48499999999</v>
      </c>
      <c r="J13" s="260">
        <f t="shared" si="0"/>
        <v>1558.8499999999767</v>
      </c>
      <c r="K13" s="27">
        <f t="shared" ref="K13:K14" si="11">J13/24</f>
        <v>64.952083333332368</v>
      </c>
      <c r="L13" s="28"/>
    </row>
    <row r="14" spans="1:12">
      <c r="A14" s="12">
        <f t="shared" si="3"/>
        <v>7</v>
      </c>
      <c r="B14" s="8">
        <f t="shared" si="3"/>
        <v>46029</v>
      </c>
      <c r="C14" s="8">
        <f t="shared" si="4"/>
        <v>46029</v>
      </c>
      <c r="D14" s="9">
        <f t="shared" si="5"/>
        <v>0</v>
      </c>
      <c r="E14" s="8">
        <f t="shared" si="6"/>
        <v>46030</v>
      </c>
      <c r="F14" s="9">
        <f t="shared" si="7"/>
        <v>0</v>
      </c>
      <c r="G14" s="10">
        <f t="shared" si="8"/>
        <v>1</v>
      </c>
      <c r="H14" s="11">
        <f t="shared" si="2"/>
        <v>313358.48499999999</v>
      </c>
      <c r="I14" s="11">
        <v>314945.98499999999</v>
      </c>
      <c r="J14" s="11">
        <f t="shared" ref="J14" si="12">I14-H14</f>
        <v>1587.5</v>
      </c>
      <c r="K14" s="27">
        <f t="shared" si="11"/>
        <v>66.145833333333329</v>
      </c>
      <c r="L14" s="28"/>
    </row>
    <row r="15" spans="1:12">
      <c r="A15" s="12">
        <f t="shared" si="3"/>
        <v>8</v>
      </c>
      <c r="B15" s="8">
        <f t="shared" si="3"/>
        <v>46030</v>
      </c>
      <c r="C15" s="8">
        <f t="shared" si="4"/>
        <v>46030</v>
      </c>
      <c r="D15" s="9">
        <f t="shared" si="5"/>
        <v>0</v>
      </c>
      <c r="E15" s="8">
        <f t="shared" si="6"/>
        <v>46031</v>
      </c>
      <c r="F15" s="9">
        <f t="shared" si="7"/>
        <v>0</v>
      </c>
      <c r="G15" s="10">
        <f t="shared" si="8"/>
        <v>1</v>
      </c>
      <c r="H15" s="11">
        <f t="shared" si="2"/>
        <v>314945.98499999999</v>
      </c>
      <c r="I15" s="11">
        <v>316451.23200000002</v>
      </c>
      <c r="J15" s="11">
        <f t="shared" si="0"/>
        <v>1505.2470000000321</v>
      </c>
      <c r="K15" s="27">
        <f t="shared" ref="K15:K35" si="13">J15/24</f>
        <v>62.718625000001339</v>
      </c>
      <c r="L15" s="28"/>
    </row>
    <row r="16" spans="1:12">
      <c r="A16" s="12">
        <f t="shared" si="3"/>
        <v>9</v>
      </c>
      <c r="B16" s="8">
        <f t="shared" si="3"/>
        <v>46031</v>
      </c>
      <c r="C16" s="8">
        <f t="shared" si="4"/>
        <v>46031</v>
      </c>
      <c r="D16" s="9">
        <f t="shared" si="5"/>
        <v>0</v>
      </c>
      <c r="E16" s="8">
        <f t="shared" si="6"/>
        <v>46032</v>
      </c>
      <c r="F16" s="9">
        <f t="shared" si="7"/>
        <v>0</v>
      </c>
      <c r="G16" s="10">
        <f t="shared" si="8"/>
        <v>1</v>
      </c>
      <c r="H16" s="11">
        <f t="shared" si="2"/>
        <v>316451.23200000002</v>
      </c>
      <c r="I16" s="11">
        <v>318130.21000000002</v>
      </c>
      <c r="J16" s="11">
        <f t="shared" ref="J16" si="14">I16-H16</f>
        <v>1678.9780000000028</v>
      </c>
      <c r="K16" s="27">
        <f t="shared" ref="K16" si="15">J16/24</f>
        <v>69.957416666666788</v>
      </c>
      <c r="L16" s="28"/>
    </row>
    <row r="17" spans="1:14">
      <c r="A17" s="12">
        <f t="shared" si="3"/>
        <v>10</v>
      </c>
      <c r="B17" s="8">
        <f t="shared" si="3"/>
        <v>46032</v>
      </c>
      <c r="C17" s="8">
        <f t="shared" si="4"/>
        <v>46032</v>
      </c>
      <c r="D17" s="9">
        <f t="shared" si="5"/>
        <v>0</v>
      </c>
      <c r="E17" s="8">
        <f t="shared" si="6"/>
        <v>46033</v>
      </c>
      <c r="F17" s="9">
        <f t="shared" si="7"/>
        <v>0</v>
      </c>
      <c r="G17" s="10">
        <f t="shared" si="8"/>
        <v>1</v>
      </c>
      <c r="H17" s="11">
        <f t="shared" si="2"/>
        <v>318130.21000000002</v>
      </c>
      <c r="I17" s="11">
        <v>319821.44099999999</v>
      </c>
      <c r="J17" s="11">
        <f t="shared" ref="J17" si="16">I17-H17</f>
        <v>1691.2309999999707</v>
      </c>
      <c r="K17" s="27">
        <f t="shared" ref="K17" si="17">J17/24</f>
        <v>70.467958333332106</v>
      </c>
      <c r="L17" s="28"/>
    </row>
    <row r="18" spans="1:14">
      <c r="A18" s="12">
        <f t="shared" si="3"/>
        <v>11</v>
      </c>
      <c r="B18" s="8">
        <f t="shared" si="3"/>
        <v>46033</v>
      </c>
      <c r="C18" s="8">
        <f t="shared" si="4"/>
        <v>46033</v>
      </c>
      <c r="D18" s="9">
        <f t="shared" si="5"/>
        <v>0</v>
      </c>
      <c r="E18" s="8">
        <f t="shared" si="6"/>
        <v>46034</v>
      </c>
      <c r="F18" s="9">
        <f t="shared" si="7"/>
        <v>0</v>
      </c>
      <c r="G18" s="10">
        <f t="shared" si="8"/>
        <v>1</v>
      </c>
      <c r="H18" s="11">
        <f t="shared" si="2"/>
        <v>319821.44099999999</v>
      </c>
      <c r="I18" s="11">
        <v>321453.89899999998</v>
      </c>
      <c r="J18" s="11">
        <f t="shared" si="0"/>
        <v>1632.4579999999842</v>
      </c>
      <c r="K18" s="27">
        <f t="shared" si="13"/>
        <v>68.019083333332674</v>
      </c>
      <c r="L18" s="28"/>
    </row>
    <row r="19" spans="1:14">
      <c r="A19" s="12">
        <f t="shared" si="3"/>
        <v>12</v>
      </c>
      <c r="B19" s="8">
        <f t="shared" si="3"/>
        <v>46034</v>
      </c>
      <c r="C19" s="8">
        <f t="shared" si="4"/>
        <v>46034</v>
      </c>
      <c r="D19" s="9">
        <f t="shared" si="5"/>
        <v>0</v>
      </c>
      <c r="E19" s="8">
        <f t="shared" si="6"/>
        <v>46035</v>
      </c>
      <c r="F19" s="9">
        <f t="shared" si="7"/>
        <v>0</v>
      </c>
      <c r="G19" s="10">
        <f t="shared" si="8"/>
        <v>1</v>
      </c>
      <c r="H19" s="11">
        <f t="shared" si="2"/>
        <v>321453.89899999998</v>
      </c>
      <c r="I19" s="11">
        <v>323221.326</v>
      </c>
      <c r="J19" s="11">
        <f t="shared" si="0"/>
        <v>1767.4270000000251</v>
      </c>
      <c r="K19" s="27">
        <f t="shared" si="13"/>
        <v>73.642791666667719</v>
      </c>
      <c r="L19" s="28"/>
      <c r="N19" s="29"/>
    </row>
    <row r="20" spans="1:14">
      <c r="A20" s="12">
        <f t="shared" si="3"/>
        <v>13</v>
      </c>
      <c r="B20" s="8">
        <f t="shared" si="3"/>
        <v>46035</v>
      </c>
      <c r="C20" s="8">
        <f t="shared" si="4"/>
        <v>46035</v>
      </c>
      <c r="D20" s="9">
        <f t="shared" si="5"/>
        <v>0</v>
      </c>
      <c r="E20" s="8">
        <f t="shared" si="6"/>
        <v>46036</v>
      </c>
      <c r="F20" s="9">
        <f t="shared" si="7"/>
        <v>0</v>
      </c>
      <c r="G20" s="10">
        <f t="shared" si="8"/>
        <v>1</v>
      </c>
      <c r="H20" s="11">
        <f t="shared" si="2"/>
        <v>323221.326</v>
      </c>
      <c r="I20" s="11">
        <v>324902.46000000002</v>
      </c>
      <c r="J20" s="11">
        <f t="shared" si="0"/>
        <v>1681.13400000002</v>
      </c>
      <c r="K20" s="27">
        <f t="shared" si="13"/>
        <v>70.04725000000083</v>
      </c>
      <c r="L20" s="28"/>
    </row>
    <row r="21" spans="1:14">
      <c r="A21" s="12">
        <f t="shared" si="3"/>
        <v>14</v>
      </c>
      <c r="B21" s="8">
        <f t="shared" si="3"/>
        <v>46036</v>
      </c>
      <c r="C21" s="8">
        <f t="shared" si="4"/>
        <v>46036</v>
      </c>
      <c r="D21" s="9">
        <f t="shared" si="5"/>
        <v>0</v>
      </c>
      <c r="E21" s="8">
        <f t="shared" si="6"/>
        <v>46037</v>
      </c>
      <c r="F21" s="9">
        <f t="shared" si="7"/>
        <v>0</v>
      </c>
      <c r="G21" s="10">
        <f t="shared" si="8"/>
        <v>1</v>
      </c>
      <c r="H21" s="11">
        <f t="shared" si="2"/>
        <v>324902.46000000002</v>
      </c>
      <c r="I21" s="11">
        <v>326611.84700000001</v>
      </c>
      <c r="J21" s="11">
        <f t="shared" si="0"/>
        <v>1709.3869999999879</v>
      </c>
      <c r="K21" s="27">
        <f t="shared" si="13"/>
        <v>71.224458333332834</v>
      </c>
      <c r="L21" s="28"/>
    </row>
    <row r="22" spans="1:14">
      <c r="A22" s="12">
        <f t="shared" si="3"/>
        <v>15</v>
      </c>
      <c r="B22" s="8">
        <f t="shared" si="3"/>
        <v>46037</v>
      </c>
      <c r="C22" s="8">
        <f t="shared" si="4"/>
        <v>46037</v>
      </c>
      <c r="D22" s="9">
        <f t="shared" si="5"/>
        <v>0</v>
      </c>
      <c r="E22" s="8">
        <f t="shared" si="6"/>
        <v>46038</v>
      </c>
      <c r="F22" s="9">
        <f t="shared" si="7"/>
        <v>0</v>
      </c>
      <c r="G22" s="10">
        <f t="shared" si="8"/>
        <v>1</v>
      </c>
      <c r="H22" s="11">
        <f t="shared" si="2"/>
        <v>326611.84700000001</v>
      </c>
      <c r="I22" s="11">
        <v>328137.50900000002</v>
      </c>
      <c r="J22" s="11">
        <f t="shared" si="0"/>
        <v>1525.6620000000112</v>
      </c>
      <c r="K22" s="27">
        <f t="shared" si="13"/>
        <v>63.569250000000466</v>
      </c>
      <c r="L22" s="28"/>
    </row>
    <row r="23" spans="1:14">
      <c r="A23" s="12">
        <f t="shared" si="3"/>
        <v>16</v>
      </c>
      <c r="B23" s="8">
        <f t="shared" si="3"/>
        <v>46038</v>
      </c>
      <c r="C23" s="8">
        <f t="shared" si="4"/>
        <v>46038</v>
      </c>
      <c r="D23" s="9">
        <f t="shared" si="5"/>
        <v>0</v>
      </c>
      <c r="E23" s="8">
        <f t="shared" si="6"/>
        <v>46039</v>
      </c>
      <c r="F23" s="9">
        <f t="shared" si="7"/>
        <v>0</v>
      </c>
      <c r="G23" s="10">
        <f t="shared" si="8"/>
        <v>1</v>
      </c>
      <c r="H23" s="11">
        <f t="shared" si="2"/>
        <v>328137.50900000002</v>
      </c>
      <c r="I23" s="11">
        <v>329751.86499999999</v>
      </c>
      <c r="J23" s="11">
        <f t="shared" si="0"/>
        <v>1614.3559999999707</v>
      </c>
      <c r="K23" s="27">
        <f t="shared" si="13"/>
        <v>67.264833333332106</v>
      </c>
      <c r="L23" s="28"/>
    </row>
    <row r="24" spans="1:14">
      <c r="A24" s="12">
        <f t="shared" si="3"/>
        <v>17</v>
      </c>
      <c r="B24" s="8">
        <f t="shared" si="3"/>
        <v>46039</v>
      </c>
      <c r="C24" s="8">
        <f t="shared" si="4"/>
        <v>46039</v>
      </c>
      <c r="D24" s="9">
        <f t="shared" si="5"/>
        <v>0</v>
      </c>
      <c r="E24" s="8">
        <f t="shared" si="6"/>
        <v>46040</v>
      </c>
      <c r="F24" s="9">
        <f t="shared" si="7"/>
        <v>0</v>
      </c>
      <c r="G24" s="10">
        <f t="shared" si="8"/>
        <v>1</v>
      </c>
      <c r="H24" s="11">
        <f t="shared" si="2"/>
        <v>329751.86499999999</v>
      </c>
      <c r="I24" s="11">
        <v>331448.28899999999</v>
      </c>
      <c r="J24" s="11">
        <f t="shared" si="0"/>
        <v>1696.4239999999991</v>
      </c>
      <c r="K24" s="27">
        <f t="shared" si="13"/>
        <v>70.684333333333299</v>
      </c>
      <c r="L24" s="28"/>
    </row>
    <row r="25" spans="1:14">
      <c r="A25" s="12">
        <f t="shared" si="3"/>
        <v>18</v>
      </c>
      <c r="B25" s="8">
        <f t="shared" si="3"/>
        <v>46040</v>
      </c>
      <c r="C25" s="8">
        <f t="shared" si="4"/>
        <v>46040</v>
      </c>
      <c r="D25" s="9">
        <f t="shared" si="5"/>
        <v>0</v>
      </c>
      <c r="E25" s="8">
        <f t="shared" si="6"/>
        <v>46041</v>
      </c>
      <c r="F25" s="9">
        <f t="shared" si="7"/>
        <v>0</v>
      </c>
      <c r="G25" s="10">
        <f t="shared" si="8"/>
        <v>1</v>
      </c>
      <c r="H25" s="11">
        <f t="shared" si="2"/>
        <v>331448.28899999999</v>
      </c>
      <c r="I25" s="11">
        <v>333066.01</v>
      </c>
      <c r="J25" s="11">
        <f t="shared" si="0"/>
        <v>1617.7210000000196</v>
      </c>
      <c r="K25" s="27">
        <f t="shared" si="13"/>
        <v>67.405041666667486</v>
      </c>
      <c r="L25" s="28"/>
    </row>
    <row r="26" spans="1:14">
      <c r="A26" s="12">
        <f t="shared" ref="A26:B35" si="18">A25+1</f>
        <v>19</v>
      </c>
      <c r="B26" s="8">
        <f>B25+1</f>
        <v>46041</v>
      </c>
      <c r="C26" s="8">
        <f t="shared" si="4"/>
        <v>46041</v>
      </c>
      <c r="D26" s="9">
        <f t="shared" si="5"/>
        <v>0</v>
      </c>
      <c r="E26" s="8">
        <f t="shared" si="6"/>
        <v>46042</v>
      </c>
      <c r="F26" s="9">
        <f t="shared" si="7"/>
        <v>0</v>
      </c>
      <c r="G26" s="10">
        <f t="shared" si="8"/>
        <v>1</v>
      </c>
      <c r="H26" s="11">
        <f t="shared" si="2"/>
        <v>333066.01</v>
      </c>
      <c r="I26" s="11">
        <v>334741.82900000003</v>
      </c>
      <c r="J26" s="11">
        <f t="shared" si="0"/>
        <v>1675.8190000000177</v>
      </c>
      <c r="K26" s="27">
        <f t="shared" si="13"/>
        <v>69.825791666667399</v>
      </c>
      <c r="L26" s="28"/>
    </row>
    <row r="27" spans="1:14">
      <c r="A27" s="12">
        <f t="shared" si="18"/>
        <v>20</v>
      </c>
      <c r="B27" s="8">
        <f>B26+1</f>
        <v>46042</v>
      </c>
      <c r="C27" s="8">
        <f t="shared" si="4"/>
        <v>46042</v>
      </c>
      <c r="D27" s="9">
        <f t="shared" si="5"/>
        <v>0</v>
      </c>
      <c r="E27" s="8">
        <f t="shared" si="6"/>
        <v>46043</v>
      </c>
      <c r="F27" s="9">
        <f t="shared" si="7"/>
        <v>0</v>
      </c>
      <c r="G27" s="10">
        <f t="shared" si="8"/>
        <v>1</v>
      </c>
      <c r="H27" s="11">
        <f t="shared" si="2"/>
        <v>334741.82900000003</v>
      </c>
      <c r="I27" s="11">
        <v>336428.92700000003</v>
      </c>
      <c r="J27" s="11">
        <f t="shared" si="0"/>
        <v>1687.0979999999981</v>
      </c>
      <c r="K27" s="27">
        <f t="shared" si="13"/>
        <v>70.295749999999927</v>
      </c>
      <c r="L27" s="28"/>
    </row>
    <row r="28" spans="1:14">
      <c r="A28" s="12">
        <f t="shared" si="18"/>
        <v>21</v>
      </c>
      <c r="B28" s="8">
        <f>B27+1</f>
        <v>46043</v>
      </c>
      <c r="C28" s="8">
        <f t="shared" si="4"/>
        <v>46043</v>
      </c>
      <c r="D28" s="9">
        <f t="shared" si="5"/>
        <v>0</v>
      </c>
      <c r="E28" s="8">
        <f t="shared" si="6"/>
        <v>46044</v>
      </c>
      <c r="F28" s="9">
        <f t="shared" si="7"/>
        <v>0</v>
      </c>
      <c r="G28" s="10">
        <f t="shared" si="8"/>
        <v>1</v>
      </c>
      <c r="H28" s="11">
        <f t="shared" si="2"/>
        <v>336428.92700000003</v>
      </c>
      <c r="I28" s="11">
        <v>338112.75099999999</v>
      </c>
      <c r="J28" s="11">
        <f t="shared" si="0"/>
        <v>1683.8239999999641</v>
      </c>
      <c r="K28" s="27">
        <f t="shared" si="13"/>
        <v>70.159333333331844</v>
      </c>
      <c r="L28" s="28"/>
    </row>
    <row r="29" spans="1:14">
      <c r="A29" s="12">
        <f t="shared" si="18"/>
        <v>22</v>
      </c>
      <c r="B29" s="8">
        <f t="shared" si="18"/>
        <v>46044</v>
      </c>
      <c r="C29" s="8">
        <f t="shared" si="4"/>
        <v>46044</v>
      </c>
      <c r="D29" s="9">
        <f t="shared" si="5"/>
        <v>0</v>
      </c>
      <c r="E29" s="8">
        <f t="shared" si="6"/>
        <v>46045</v>
      </c>
      <c r="F29" s="9">
        <f t="shared" si="7"/>
        <v>0</v>
      </c>
      <c r="G29" s="10">
        <f t="shared" si="8"/>
        <v>1</v>
      </c>
      <c r="H29" s="11">
        <f t="shared" si="2"/>
        <v>338112.75099999999</v>
      </c>
      <c r="I29" s="11">
        <v>339713.73200000002</v>
      </c>
      <c r="J29" s="11">
        <f t="shared" si="0"/>
        <v>1600.9810000000289</v>
      </c>
      <c r="K29" s="27">
        <f t="shared" si="13"/>
        <v>66.707541666667865</v>
      </c>
      <c r="L29" s="28"/>
    </row>
    <row r="30" spans="1:14">
      <c r="A30" s="12">
        <f t="shared" si="18"/>
        <v>23</v>
      </c>
      <c r="B30" s="8">
        <f t="shared" si="18"/>
        <v>46045</v>
      </c>
      <c r="C30" s="8">
        <f t="shared" si="4"/>
        <v>46045</v>
      </c>
      <c r="D30" s="9">
        <f t="shared" si="5"/>
        <v>0</v>
      </c>
      <c r="E30" s="8">
        <f t="shared" si="6"/>
        <v>46046</v>
      </c>
      <c r="F30" s="9">
        <f t="shared" si="7"/>
        <v>0</v>
      </c>
      <c r="G30" s="10">
        <f t="shared" si="8"/>
        <v>1</v>
      </c>
      <c r="H30" s="11">
        <f t="shared" si="2"/>
        <v>339713.73200000002</v>
      </c>
      <c r="I30" s="11">
        <v>341497.49400000001</v>
      </c>
      <c r="J30" s="11">
        <f t="shared" si="0"/>
        <v>1783.7619999999879</v>
      </c>
      <c r="K30" s="27">
        <f t="shared" si="13"/>
        <v>74.323416666666162</v>
      </c>
      <c r="L30" s="28"/>
    </row>
    <row r="31" spans="1:14">
      <c r="A31" s="12">
        <f t="shared" si="18"/>
        <v>24</v>
      </c>
      <c r="B31" s="8">
        <f t="shared" si="18"/>
        <v>46046</v>
      </c>
      <c r="C31" s="8">
        <f t="shared" si="4"/>
        <v>46046</v>
      </c>
      <c r="D31" s="9">
        <f t="shared" si="5"/>
        <v>0</v>
      </c>
      <c r="E31" s="8">
        <f t="shared" si="6"/>
        <v>46047</v>
      </c>
      <c r="F31" s="9">
        <f t="shared" si="7"/>
        <v>0</v>
      </c>
      <c r="G31" s="10">
        <f t="shared" si="8"/>
        <v>1</v>
      </c>
      <c r="H31" s="11">
        <f t="shared" si="2"/>
        <v>341497.49400000001</v>
      </c>
      <c r="I31" s="11">
        <v>343129.185</v>
      </c>
      <c r="J31" s="11">
        <f t="shared" si="0"/>
        <v>1631.6909999999916</v>
      </c>
      <c r="K31" s="27">
        <f t="shared" si="13"/>
        <v>67.987124999999651</v>
      </c>
      <c r="L31" s="28"/>
    </row>
    <row r="32" spans="1:14">
      <c r="A32" s="12">
        <f t="shared" si="18"/>
        <v>25</v>
      </c>
      <c r="B32" s="8">
        <f t="shared" si="18"/>
        <v>46047</v>
      </c>
      <c r="C32" s="8">
        <f t="shared" si="4"/>
        <v>46047</v>
      </c>
      <c r="D32" s="9">
        <f t="shared" si="5"/>
        <v>0</v>
      </c>
      <c r="E32" s="8">
        <f t="shared" si="6"/>
        <v>46048</v>
      </c>
      <c r="F32" s="9">
        <f t="shared" si="7"/>
        <v>0</v>
      </c>
      <c r="G32" s="10">
        <f t="shared" si="8"/>
        <v>1</v>
      </c>
      <c r="H32" s="11">
        <f t="shared" si="2"/>
        <v>343129.185</v>
      </c>
      <c r="I32" s="11">
        <v>344677.99</v>
      </c>
      <c r="J32" s="11">
        <f t="shared" si="0"/>
        <v>1548.804999999993</v>
      </c>
      <c r="K32" s="27">
        <f t="shared" si="13"/>
        <v>64.53354166666638</v>
      </c>
      <c r="L32" s="28"/>
    </row>
    <row r="33" spans="1:12">
      <c r="A33" s="12">
        <f t="shared" si="18"/>
        <v>26</v>
      </c>
      <c r="B33" s="8">
        <f t="shared" si="18"/>
        <v>46048</v>
      </c>
      <c r="C33" s="8">
        <f t="shared" si="4"/>
        <v>46048</v>
      </c>
      <c r="D33" s="9">
        <f t="shared" si="5"/>
        <v>0</v>
      </c>
      <c r="E33" s="8">
        <f t="shared" si="6"/>
        <v>46049</v>
      </c>
      <c r="F33" s="9">
        <f t="shared" si="7"/>
        <v>0</v>
      </c>
      <c r="G33" s="10">
        <f t="shared" si="8"/>
        <v>1</v>
      </c>
      <c r="H33" s="11">
        <f t="shared" si="2"/>
        <v>344677.99</v>
      </c>
      <c r="I33" s="11">
        <v>346347.033</v>
      </c>
      <c r="J33" s="11">
        <f t="shared" si="0"/>
        <v>1669.0430000000051</v>
      </c>
      <c r="K33" s="27">
        <f t="shared" si="13"/>
        <v>69.543458333333547</v>
      </c>
      <c r="L33" s="28"/>
    </row>
    <row r="34" spans="1:12">
      <c r="A34" s="12">
        <f t="shared" si="18"/>
        <v>27</v>
      </c>
      <c r="B34" s="8">
        <f t="shared" si="18"/>
        <v>46049</v>
      </c>
      <c r="C34" s="8">
        <f t="shared" si="4"/>
        <v>46049</v>
      </c>
      <c r="D34" s="9">
        <f t="shared" si="5"/>
        <v>0</v>
      </c>
      <c r="E34" s="8">
        <f t="shared" si="6"/>
        <v>46050</v>
      </c>
      <c r="F34" s="9">
        <f t="shared" si="7"/>
        <v>0</v>
      </c>
      <c r="G34" s="10">
        <f t="shared" si="8"/>
        <v>1</v>
      </c>
      <c r="H34" s="11">
        <f t="shared" si="2"/>
        <v>346347.033</v>
      </c>
      <c r="I34" s="11">
        <v>347964.83399999997</v>
      </c>
      <c r="J34" s="11">
        <f t="shared" si="0"/>
        <v>1617.8009999999776</v>
      </c>
      <c r="K34" s="27">
        <f t="shared" si="13"/>
        <v>67.408374999999069</v>
      </c>
      <c r="L34" s="28"/>
    </row>
    <row r="35" spans="1:12">
      <c r="A35" s="12">
        <f t="shared" si="18"/>
        <v>28</v>
      </c>
      <c r="B35" s="8">
        <f t="shared" si="18"/>
        <v>46050</v>
      </c>
      <c r="C35" s="8">
        <f t="shared" si="4"/>
        <v>46050</v>
      </c>
      <c r="D35" s="9">
        <f t="shared" si="5"/>
        <v>0</v>
      </c>
      <c r="E35" s="8">
        <f t="shared" si="6"/>
        <v>46051</v>
      </c>
      <c r="F35" s="9">
        <f t="shared" si="7"/>
        <v>0</v>
      </c>
      <c r="G35" s="10">
        <f t="shared" si="8"/>
        <v>1</v>
      </c>
      <c r="H35" s="11">
        <f t="shared" si="2"/>
        <v>347964.83399999997</v>
      </c>
      <c r="I35" s="11">
        <v>349775.71</v>
      </c>
      <c r="J35" s="11">
        <f t="shared" si="0"/>
        <v>1810.8760000000475</v>
      </c>
      <c r="K35" s="27">
        <f t="shared" si="13"/>
        <v>75.45316666666865</v>
      </c>
      <c r="L35" s="28"/>
    </row>
    <row r="36" spans="1:12">
      <c r="A36" s="12">
        <f t="shared" ref="A36:B36" si="19">A35+1</f>
        <v>29</v>
      </c>
      <c r="B36" s="8">
        <f t="shared" si="19"/>
        <v>46051</v>
      </c>
      <c r="C36" s="8">
        <f t="shared" ref="C36:C37" si="20">B36</f>
        <v>46051</v>
      </c>
      <c r="D36" s="9">
        <f t="shared" si="5"/>
        <v>0</v>
      </c>
      <c r="E36" s="8">
        <f t="shared" ref="E36:E37" si="21">C36+1</f>
        <v>46052</v>
      </c>
      <c r="F36" s="9">
        <f t="shared" si="7"/>
        <v>0</v>
      </c>
      <c r="G36" s="10">
        <f t="shared" ref="G36:G37" si="22">IFERROR(((E36-C36)+(F36-D36)),"")</f>
        <v>1</v>
      </c>
      <c r="H36" s="11">
        <f t="shared" si="2"/>
        <v>349775.71</v>
      </c>
      <c r="I36" s="11">
        <v>351497.473</v>
      </c>
      <c r="J36" s="11">
        <f t="shared" ref="J36:J37" si="23">I36-H36</f>
        <v>1721.7629999999772</v>
      </c>
      <c r="K36" s="27">
        <f t="shared" ref="K36:K37" si="24">J36/24</f>
        <v>71.740124999999054</v>
      </c>
      <c r="L36" s="28"/>
    </row>
    <row r="37" spans="1:12">
      <c r="A37" s="12">
        <f t="shared" ref="A37:B38" si="25">A36+1</f>
        <v>30</v>
      </c>
      <c r="B37" s="8">
        <f t="shared" si="25"/>
        <v>46052</v>
      </c>
      <c r="C37" s="8">
        <f t="shared" si="20"/>
        <v>46052</v>
      </c>
      <c r="D37" s="9">
        <f t="shared" si="5"/>
        <v>0</v>
      </c>
      <c r="E37" s="8">
        <f t="shared" si="21"/>
        <v>46053</v>
      </c>
      <c r="F37" s="9">
        <f t="shared" si="7"/>
        <v>0</v>
      </c>
      <c r="G37" s="10">
        <f t="shared" si="22"/>
        <v>1</v>
      </c>
      <c r="H37" s="11">
        <f t="shared" si="2"/>
        <v>351497.473</v>
      </c>
      <c r="I37" s="11">
        <v>353169.66600000003</v>
      </c>
      <c r="J37" s="11">
        <f t="shared" si="23"/>
        <v>1672.1930000000284</v>
      </c>
      <c r="K37" s="27">
        <f t="shared" si="24"/>
        <v>69.674708333334522</v>
      </c>
      <c r="L37" s="28"/>
    </row>
    <row r="38" spans="1:12">
      <c r="A38" s="12">
        <f t="shared" si="25"/>
        <v>31</v>
      </c>
      <c r="B38" s="8">
        <f t="shared" si="25"/>
        <v>46053</v>
      </c>
      <c r="C38" s="8">
        <f t="shared" ref="C38" si="26">B38</f>
        <v>46053</v>
      </c>
      <c r="D38" s="9">
        <f t="shared" si="5"/>
        <v>0</v>
      </c>
      <c r="E38" s="8">
        <f t="shared" ref="E38" si="27">C38+1</f>
        <v>46054</v>
      </c>
      <c r="F38" s="9">
        <f t="shared" si="7"/>
        <v>0</v>
      </c>
      <c r="G38" s="10">
        <f t="shared" ref="G38" si="28">IFERROR(((E38-C38)+(F38-D38)),"")</f>
        <v>1</v>
      </c>
      <c r="H38" s="11">
        <f t="shared" si="2"/>
        <v>353169.66600000003</v>
      </c>
      <c r="I38" s="11">
        <v>354890.31</v>
      </c>
      <c r="J38" s="11">
        <f t="shared" ref="J38" si="29">I38-H38</f>
        <v>1720.6439999999711</v>
      </c>
      <c r="K38" s="27">
        <f t="shared" ref="K38" si="30">J38/24</f>
        <v>71.693499999998792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31</v>
      </c>
      <c r="H40" s="20"/>
      <c r="I40" s="20"/>
      <c r="J40" s="32">
        <f>SUM(J8:J39)</f>
        <v>51201.90499999997</v>
      </c>
      <c r="K40" s="32">
        <f>AVERAGE(K8:K39)</f>
        <v>68.819764784946202</v>
      </c>
      <c r="L40" s="33"/>
    </row>
    <row r="41" spans="1:12">
      <c r="A41" s="21" t="s">
        <v>120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2.2199924124176196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13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1.85546875" style="1" customWidth="1"/>
    <col min="10" max="10" width="14.285156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243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418.57000000000698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135">
        <v>0</v>
      </c>
      <c r="E7" s="8">
        <f>C7+1</f>
        <v>46024</v>
      </c>
      <c r="F7" s="135">
        <v>0</v>
      </c>
      <c r="G7" s="10">
        <f>IFERROR(((E7-C7)+(F7-D7)),"")</f>
        <v>1</v>
      </c>
      <c r="H7" s="11">
        <v>2719460.66</v>
      </c>
      <c r="I7" s="11">
        <v>2722487.54</v>
      </c>
      <c r="J7" s="11">
        <f>I7-H7</f>
        <v>3026.8799999998882</v>
      </c>
      <c r="K7" s="27">
        <f>J7/24</f>
        <v>126.11999999999534</v>
      </c>
      <c r="L7" s="25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135">
        <f>D7</f>
        <v>0</v>
      </c>
      <c r="E8" s="8">
        <f>C8+1</f>
        <v>46025</v>
      </c>
      <c r="F8" s="135">
        <f>F7</f>
        <v>0</v>
      </c>
      <c r="G8" s="10">
        <f>IFERROR(((E8-C8)+(F8-D8)),"")</f>
        <v>1</v>
      </c>
      <c r="H8" s="11">
        <f t="shared" ref="H8:H37" si="0">I7</f>
        <v>2722487.54</v>
      </c>
      <c r="I8" s="11">
        <v>2725665.49</v>
      </c>
      <c r="J8" s="11">
        <f t="shared" ref="J8:J34" si="1">I8-H8</f>
        <v>3177.9500000001863</v>
      </c>
      <c r="K8" s="27">
        <f t="shared" ref="K8:K34" si="2">J8/24</f>
        <v>132.41458333334108</v>
      </c>
      <c r="L8" s="28"/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135">
        <f t="shared" ref="D9:D37" si="5">D8</f>
        <v>0</v>
      </c>
      <c r="E9" s="8">
        <f t="shared" ref="E9:E34" si="6">C9+1</f>
        <v>46026</v>
      </c>
      <c r="F9" s="135">
        <f t="shared" ref="F9:F37" si="7">F8</f>
        <v>0</v>
      </c>
      <c r="G9" s="10">
        <f t="shared" ref="G9:G34" si="8">IFERROR(((E9-C9)+(F9-D9)),"")</f>
        <v>1</v>
      </c>
      <c r="H9" s="11">
        <f t="shared" si="0"/>
        <v>2725665.49</v>
      </c>
      <c r="I9" s="11">
        <v>2728063.44</v>
      </c>
      <c r="J9" s="11">
        <f t="shared" ref="J9" si="9">I9-H9</f>
        <v>2397.9499999997206</v>
      </c>
      <c r="K9" s="27">
        <f t="shared" ref="K9" si="10">J9/24</f>
        <v>99.914583333321687</v>
      </c>
      <c r="L9" s="28"/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135">
        <f t="shared" si="5"/>
        <v>0</v>
      </c>
      <c r="E10" s="8">
        <f t="shared" si="6"/>
        <v>46027</v>
      </c>
      <c r="F10" s="135">
        <f t="shared" si="7"/>
        <v>0</v>
      </c>
      <c r="G10" s="10">
        <f t="shared" si="8"/>
        <v>1</v>
      </c>
      <c r="H10" s="11">
        <f t="shared" si="0"/>
        <v>2728063.44</v>
      </c>
      <c r="I10" s="11">
        <v>2730896.93</v>
      </c>
      <c r="J10" s="11">
        <f t="shared" ref="J10" si="11">I10-H10</f>
        <v>2833.4900000002235</v>
      </c>
      <c r="K10" s="27">
        <f t="shared" ref="K10" si="12">J10/24</f>
        <v>118.06208333334264</v>
      </c>
      <c r="L10" s="28"/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135">
        <f t="shared" si="5"/>
        <v>0</v>
      </c>
      <c r="E11" s="8">
        <f t="shared" si="6"/>
        <v>46028</v>
      </c>
      <c r="F11" s="135">
        <f t="shared" si="7"/>
        <v>0</v>
      </c>
      <c r="G11" s="10">
        <f t="shared" si="8"/>
        <v>1</v>
      </c>
      <c r="H11" s="11">
        <f t="shared" si="0"/>
        <v>2730896.93</v>
      </c>
      <c r="I11" s="11">
        <v>2735293.22</v>
      </c>
      <c r="J11" s="11">
        <f t="shared" ref="J11" si="13">I11-H11</f>
        <v>4396.2900000000373</v>
      </c>
      <c r="K11" s="27">
        <f t="shared" ref="K11" si="14">J11/24</f>
        <v>183.17875000000154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135">
        <f t="shared" si="5"/>
        <v>0</v>
      </c>
      <c r="E12" s="8">
        <f t="shared" si="6"/>
        <v>46029</v>
      </c>
      <c r="F12" s="135">
        <f t="shared" si="7"/>
        <v>0</v>
      </c>
      <c r="G12" s="10">
        <f t="shared" si="8"/>
        <v>1</v>
      </c>
      <c r="H12" s="11">
        <f t="shared" si="0"/>
        <v>2735293.22</v>
      </c>
      <c r="I12" s="11">
        <v>2738110.79</v>
      </c>
      <c r="J12" s="11">
        <f t="shared" ref="J12" si="15">I12-H12</f>
        <v>2817.5699999998324</v>
      </c>
      <c r="K12" s="27">
        <f t="shared" ref="K12" si="16">J12/24</f>
        <v>117.39874999999302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135">
        <f t="shared" si="5"/>
        <v>0</v>
      </c>
      <c r="E13" s="8">
        <f t="shared" si="6"/>
        <v>46030</v>
      </c>
      <c r="F13" s="135">
        <f t="shared" si="7"/>
        <v>0</v>
      </c>
      <c r="G13" s="10">
        <f t="shared" si="8"/>
        <v>1</v>
      </c>
      <c r="H13" s="11">
        <f t="shared" si="0"/>
        <v>2738110.79</v>
      </c>
      <c r="I13" s="11">
        <v>2742844.93</v>
      </c>
      <c r="J13" s="11">
        <f t="shared" si="1"/>
        <v>4734.1400000001304</v>
      </c>
      <c r="K13" s="27">
        <f t="shared" si="2"/>
        <v>197.25583333333876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135">
        <f t="shared" si="5"/>
        <v>0</v>
      </c>
      <c r="E14" s="8">
        <f t="shared" si="6"/>
        <v>46031</v>
      </c>
      <c r="F14" s="135">
        <f t="shared" si="7"/>
        <v>0</v>
      </c>
      <c r="G14" s="10">
        <f t="shared" si="8"/>
        <v>1</v>
      </c>
      <c r="H14" s="11">
        <f t="shared" si="0"/>
        <v>2742844.93</v>
      </c>
      <c r="I14" s="11">
        <v>2744811.9</v>
      </c>
      <c r="J14" s="11">
        <f t="shared" si="1"/>
        <v>1966.9699999997392</v>
      </c>
      <c r="K14" s="27">
        <f t="shared" si="2"/>
        <v>81.957083333322473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135">
        <f t="shared" si="5"/>
        <v>0</v>
      </c>
      <c r="E15" s="8">
        <f t="shared" si="6"/>
        <v>46032</v>
      </c>
      <c r="F15" s="135">
        <f t="shared" si="7"/>
        <v>0</v>
      </c>
      <c r="G15" s="10">
        <f t="shared" si="8"/>
        <v>1</v>
      </c>
      <c r="H15" s="11">
        <f t="shared" si="0"/>
        <v>2744811.9</v>
      </c>
      <c r="I15" s="11">
        <v>2749897.18</v>
      </c>
      <c r="J15" s="11">
        <f t="shared" ref="J15" si="17">I15-H15</f>
        <v>5085.2800000002608</v>
      </c>
      <c r="K15" s="27">
        <f t="shared" ref="K15" si="18">J15/24</f>
        <v>211.88666666667754</v>
      </c>
      <c r="L15" s="28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135">
        <f t="shared" si="5"/>
        <v>0</v>
      </c>
      <c r="E16" s="8">
        <f t="shared" si="6"/>
        <v>46033</v>
      </c>
      <c r="F16" s="135">
        <f t="shared" si="7"/>
        <v>0</v>
      </c>
      <c r="G16" s="10">
        <f t="shared" si="8"/>
        <v>1</v>
      </c>
      <c r="H16" s="11">
        <f t="shared" si="0"/>
        <v>2749897.18</v>
      </c>
      <c r="I16" s="11">
        <v>2759825.07</v>
      </c>
      <c r="J16" s="11">
        <f t="shared" ref="J16" si="19">I16-H16</f>
        <v>9927.8899999996647</v>
      </c>
      <c r="K16" s="27">
        <f t="shared" ref="K16" si="20">J16/24</f>
        <v>413.66208333331934</v>
      </c>
      <c r="L16" s="28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135">
        <f t="shared" si="5"/>
        <v>0</v>
      </c>
      <c r="E17" s="8">
        <f t="shared" si="6"/>
        <v>46034</v>
      </c>
      <c r="F17" s="135">
        <f t="shared" si="7"/>
        <v>0</v>
      </c>
      <c r="G17" s="10">
        <f t="shared" si="8"/>
        <v>1</v>
      </c>
      <c r="H17" s="11">
        <f t="shared" si="0"/>
        <v>2759825.07</v>
      </c>
      <c r="I17" s="11">
        <v>2762417.67</v>
      </c>
      <c r="J17" s="11">
        <f t="shared" ref="J17" si="21">I17-H17</f>
        <v>2592.6000000000931</v>
      </c>
      <c r="K17" s="27">
        <f t="shared" ref="K17" si="22">J17/24</f>
        <v>108.02500000000389</v>
      </c>
      <c r="L17" s="28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135">
        <f t="shared" si="5"/>
        <v>0</v>
      </c>
      <c r="E18" s="8">
        <f t="shared" si="6"/>
        <v>46035</v>
      </c>
      <c r="F18" s="135">
        <f t="shared" si="7"/>
        <v>0</v>
      </c>
      <c r="G18" s="10">
        <f t="shared" si="8"/>
        <v>1</v>
      </c>
      <c r="H18" s="11">
        <f t="shared" si="0"/>
        <v>2762417.67</v>
      </c>
      <c r="I18" s="11">
        <v>2764511.35</v>
      </c>
      <c r="J18" s="11">
        <f t="shared" ref="J18" si="23">I18-H18</f>
        <v>2093.6800000001676</v>
      </c>
      <c r="K18" s="27">
        <f t="shared" ref="K18" si="24">J18/24</f>
        <v>87.236666666673656</v>
      </c>
      <c r="L18" s="28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135">
        <f t="shared" si="5"/>
        <v>0</v>
      </c>
      <c r="E19" s="8">
        <f t="shared" si="6"/>
        <v>46036</v>
      </c>
      <c r="F19" s="135">
        <f t="shared" si="7"/>
        <v>0</v>
      </c>
      <c r="G19" s="10">
        <f t="shared" si="8"/>
        <v>1</v>
      </c>
      <c r="H19" s="11">
        <f t="shared" si="0"/>
        <v>2764511.35</v>
      </c>
      <c r="I19" s="11">
        <v>2765377.99</v>
      </c>
      <c r="J19" s="11">
        <f t="shared" si="1"/>
        <v>866.64000000013039</v>
      </c>
      <c r="K19" s="27">
        <f t="shared" si="2"/>
        <v>36.110000000005435</v>
      </c>
      <c r="L19" s="28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135">
        <f t="shared" si="5"/>
        <v>0</v>
      </c>
      <c r="E20" s="8">
        <f t="shared" si="6"/>
        <v>46037</v>
      </c>
      <c r="F20" s="135">
        <f t="shared" si="7"/>
        <v>0</v>
      </c>
      <c r="G20" s="10">
        <f t="shared" si="8"/>
        <v>1</v>
      </c>
      <c r="H20" s="11">
        <f t="shared" si="0"/>
        <v>2765377.99</v>
      </c>
      <c r="I20" s="11">
        <v>2766133.36</v>
      </c>
      <c r="J20" s="11">
        <f t="shared" ref="J20" si="25">I20-H20</f>
        <v>755.3699999996461</v>
      </c>
      <c r="K20" s="27">
        <f t="shared" ref="K20" si="26">J20/24</f>
        <v>31.473749999985255</v>
      </c>
      <c r="L20" s="28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135">
        <f t="shared" si="5"/>
        <v>0</v>
      </c>
      <c r="E21" s="8">
        <f t="shared" si="6"/>
        <v>46038</v>
      </c>
      <c r="F21" s="135">
        <f t="shared" si="7"/>
        <v>0</v>
      </c>
      <c r="G21" s="10">
        <f t="shared" si="8"/>
        <v>1</v>
      </c>
      <c r="H21" s="11">
        <f t="shared" si="0"/>
        <v>2766133.36</v>
      </c>
      <c r="I21" s="11">
        <v>2776179.04</v>
      </c>
      <c r="J21" s="11">
        <f t="shared" si="1"/>
        <v>10045.680000000168</v>
      </c>
      <c r="K21" s="27">
        <f t="shared" si="2"/>
        <v>418.57000000000698</v>
      </c>
      <c r="L21" s="28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135">
        <f t="shared" si="5"/>
        <v>0</v>
      </c>
      <c r="E22" s="8">
        <f t="shared" si="6"/>
        <v>46039</v>
      </c>
      <c r="F22" s="135">
        <f t="shared" si="7"/>
        <v>0</v>
      </c>
      <c r="G22" s="10">
        <f t="shared" si="8"/>
        <v>1</v>
      </c>
      <c r="H22" s="11">
        <f t="shared" si="0"/>
        <v>2776179.04</v>
      </c>
      <c r="I22" s="11">
        <v>2779358.8</v>
      </c>
      <c r="J22" s="11">
        <f t="shared" si="1"/>
        <v>3179.7599999997765</v>
      </c>
      <c r="K22" s="27">
        <f t="shared" si="2"/>
        <v>132.48999999999069</v>
      </c>
      <c r="L22" s="28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135">
        <f t="shared" si="5"/>
        <v>0</v>
      </c>
      <c r="E23" s="8">
        <f t="shared" si="6"/>
        <v>46040</v>
      </c>
      <c r="F23" s="135">
        <f t="shared" si="7"/>
        <v>0</v>
      </c>
      <c r="G23" s="10">
        <f t="shared" si="8"/>
        <v>1</v>
      </c>
      <c r="H23" s="11">
        <f t="shared" si="0"/>
        <v>2779358.8</v>
      </c>
      <c r="I23" s="11">
        <v>2784371.06</v>
      </c>
      <c r="J23" s="11">
        <f t="shared" si="1"/>
        <v>5012.2600000002421</v>
      </c>
      <c r="K23" s="27">
        <f t="shared" si="2"/>
        <v>208.84416666667676</v>
      </c>
      <c r="L23" s="28"/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135">
        <f t="shared" si="5"/>
        <v>0</v>
      </c>
      <c r="E24" s="8">
        <f t="shared" si="6"/>
        <v>46041</v>
      </c>
      <c r="F24" s="135">
        <f t="shared" si="7"/>
        <v>0</v>
      </c>
      <c r="G24" s="10">
        <f t="shared" si="8"/>
        <v>1</v>
      </c>
      <c r="H24" s="11">
        <f t="shared" si="0"/>
        <v>2784371.06</v>
      </c>
      <c r="I24" s="11">
        <v>2788324.33</v>
      </c>
      <c r="J24" s="11">
        <f t="shared" si="1"/>
        <v>3953.2700000000186</v>
      </c>
      <c r="K24" s="27">
        <f t="shared" si="2"/>
        <v>164.7195833333341</v>
      </c>
      <c r="L24" s="28"/>
    </row>
    <row r="25" spans="1:14">
      <c r="A25" s="12">
        <f t="shared" ref="A25:B34" si="27">A24+1</f>
        <v>19</v>
      </c>
      <c r="B25" s="8">
        <f>B24+1</f>
        <v>46041</v>
      </c>
      <c r="C25" s="8">
        <f t="shared" si="4"/>
        <v>46041</v>
      </c>
      <c r="D25" s="135">
        <f t="shared" si="5"/>
        <v>0</v>
      </c>
      <c r="E25" s="8">
        <f t="shared" si="6"/>
        <v>46042</v>
      </c>
      <c r="F25" s="135">
        <f t="shared" si="7"/>
        <v>0</v>
      </c>
      <c r="G25" s="10">
        <f t="shared" si="8"/>
        <v>1</v>
      </c>
      <c r="H25" s="11">
        <f t="shared" si="0"/>
        <v>2788324.33</v>
      </c>
      <c r="I25" s="11">
        <v>2790937.37</v>
      </c>
      <c r="J25" s="11">
        <f t="shared" si="1"/>
        <v>2613.0400000000373</v>
      </c>
      <c r="K25" s="27">
        <f t="shared" si="2"/>
        <v>108.87666666666821</v>
      </c>
      <c r="L25" s="28"/>
    </row>
    <row r="26" spans="1:14">
      <c r="A26" s="12">
        <f t="shared" si="27"/>
        <v>20</v>
      </c>
      <c r="B26" s="8">
        <f>B25+1</f>
        <v>46042</v>
      </c>
      <c r="C26" s="8">
        <f t="shared" si="4"/>
        <v>46042</v>
      </c>
      <c r="D26" s="135">
        <f t="shared" si="5"/>
        <v>0</v>
      </c>
      <c r="E26" s="8">
        <f t="shared" si="6"/>
        <v>46043</v>
      </c>
      <c r="F26" s="135">
        <f t="shared" si="7"/>
        <v>0</v>
      </c>
      <c r="G26" s="10">
        <f t="shared" si="8"/>
        <v>1</v>
      </c>
      <c r="H26" s="11">
        <f t="shared" si="0"/>
        <v>2790937.37</v>
      </c>
      <c r="I26" s="11">
        <v>2793827.39</v>
      </c>
      <c r="J26" s="11">
        <f t="shared" si="1"/>
        <v>2890.0200000000186</v>
      </c>
      <c r="K26" s="27">
        <f t="shared" si="2"/>
        <v>120.41750000000077</v>
      </c>
      <c r="L26" s="28"/>
    </row>
    <row r="27" spans="1:14">
      <c r="A27" s="12">
        <f t="shared" si="27"/>
        <v>21</v>
      </c>
      <c r="B27" s="8">
        <f>B26+1</f>
        <v>46043</v>
      </c>
      <c r="C27" s="8">
        <f t="shared" si="4"/>
        <v>46043</v>
      </c>
      <c r="D27" s="135">
        <f t="shared" si="5"/>
        <v>0</v>
      </c>
      <c r="E27" s="8">
        <f t="shared" si="6"/>
        <v>46044</v>
      </c>
      <c r="F27" s="135">
        <f t="shared" si="7"/>
        <v>0</v>
      </c>
      <c r="G27" s="10">
        <f t="shared" si="8"/>
        <v>1</v>
      </c>
      <c r="H27" s="11">
        <f t="shared" si="0"/>
        <v>2793827.39</v>
      </c>
      <c r="I27" s="11">
        <v>2798655.72</v>
      </c>
      <c r="J27" s="11">
        <f t="shared" si="1"/>
        <v>4828.3300000000745</v>
      </c>
      <c r="K27" s="27">
        <f t="shared" si="2"/>
        <v>201.18041666666977</v>
      </c>
      <c r="L27" s="28"/>
    </row>
    <row r="28" spans="1:14">
      <c r="A28" s="12">
        <f t="shared" si="27"/>
        <v>22</v>
      </c>
      <c r="B28" s="8">
        <f t="shared" si="27"/>
        <v>46044</v>
      </c>
      <c r="C28" s="8">
        <f t="shared" si="4"/>
        <v>46044</v>
      </c>
      <c r="D28" s="135">
        <f t="shared" si="5"/>
        <v>0</v>
      </c>
      <c r="E28" s="8">
        <f t="shared" si="6"/>
        <v>46045</v>
      </c>
      <c r="F28" s="135">
        <f t="shared" si="7"/>
        <v>0</v>
      </c>
      <c r="G28" s="10">
        <f t="shared" si="8"/>
        <v>1</v>
      </c>
      <c r="H28" s="11">
        <f t="shared" si="0"/>
        <v>2798655.72</v>
      </c>
      <c r="I28" s="11">
        <v>2800928.49</v>
      </c>
      <c r="J28" s="11">
        <f t="shared" si="1"/>
        <v>2272.7700000000186</v>
      </c>
      <c r="K28" s="27">
        <f t="shared" si="2"/>
        <v>94.698750000000771</v>
      </c>
      <c r="L28" s="28"/>
    </row>
    <row r="29" spans="1:14">
      <c r="A29" s="12">
        <f t="shared" si="27"/>
        <v>23</v>
      </c>
      <c r="B29" s="8">
        <f t="shared" si="27"/>
        <v>46045</v>
      </c>
      <c r="C29" s="8">
        <f t="shared" si="4"/>
        <v>46045</v>
      </c>
      <c r="D29" s="135">
        <f t="shared" si="5"/>
        <v>0</v>
      </c>
      <c r="E29" s="8">
        <f t="shared" si="6"/>
        <v>46046</v>
      </c>
      <c r="F29" s="135">
        <f t="shared" si="7"/>
        <v>0</v>
      </c>
      <c r="G29" s="10">
        <f t="shared" si="8"/>
        <v>1</v>
      </c>
      <c r="H29" s="11">
        <f t="shared" si="0"/>
        <v>2800928.49</v>
      </c>
      <c r="I29" s="11">
        <v>2801954.25</v>
      </c>
      <c r="J29" s="11">
        <f t="shared" si="1"/>
        <v>1025.7599999997765</v>
      </c>
      <c r="K29" s="27">
        <f t="shared" si="2"/>
        <v>42.739999999990687</v>
      </c>
      <c r="L29" s="28"/>
    </row>
    <row r="30" spans="1:14">
      <c r="A30" s="12">
        <f t="shared" si="27"/>
        <v>24</v>
      </c>
      <c r="B30" s="8">
        <f t="shared" si="27"/>
        <v>46046</v>
      </c>
      <c r="C30" s="8">
        <f t="shared" si="4"/>
        <v>46046</v>
      </c>
      <c r="D30" s="135">
        <f t="shared" si="5"/>
        <v>0</v>
      </c>
      <c r="E30" s="8">
        <f t="shared" si="6"/>
        <v>46047</v>
      </c>
      <c r="F30" s="135">
        <f t="shared" si="7"/>
        <v>0</v>
      </c>
      <c r="G30" s="10">
        <f t="shared" si="8"/>
        <v>1</v>
      </c>
      <c r="H30" s="11">
        <f t="shared" si="0"/>
        <v>2801954.25</v>
      </c>
      <c r="I30" s="11">
        <v>2806250.6</v>
      </c>
      <c r="J30" s="11">
        <f t="shared" si="1"/>
        <v>4296.3500000000931</v>
      </c>
      <c r="K30" s="27">
        <f t="shared" si="2"/>
        <v>179.01458333333721</v>
      </c>
      <c r="L30" s="28"/>
    </row>
    <row r="31" spans="1:14">
      <c r="A31" s="12">
        <f t="shared" si="27"/>
        <v>25</v>
      </c>
      <c r="B31" s="8">
        <f t="shared" si="27"/>
        <v>46047</v>
      </c>
      <c r="C31" s="8">
        <f t="shared" si="4"/>
        <v>46047</v>
      </c>
      <c r="D31" s="135">
        <f t="shared" si="5"/>
        <v>0</v>
      </c>
      <c r="E31" s="8">
        <f t="shared" si="6"/>
        <v>46048</v>
      </c>
      <c r="F31" s="135">
        <f t="shared" si="7"/>
        <v>0</v>
      </c>
      <c r="G31" s="10">
        <f t="shared" si="8"/>
        <v>1</v>
      </c>
      <c r="H31" s="11">
        <f t="shared" si="0"/>
        <v>2806250.6</v>
      </c>
      <c r="I31" s="11">
        <v>2808551.59</v>
      </c>
      <c r="J31" s="11">
        <f t="shared" si="1"/>
        <v>2300.9899999997579</v>
      </c>
      <c r="K31" s="27">
        <f t="shared" si="2"/>
        <v>95.874583333323244</v>
      </c>
      <c r="L31" s="28"/>
    </row>
    <row r="32" spans="1:14">
      <c r="A32" s="12">
        <f t="shared" si="27"/>
        <v>26</v>
      </c>
      <c r="B32" s="8">
        <f t="shared" si="27"/>
        <v>46048</v>
      </c>
      <c r="C32" s="8">
        <f t="shared" si="4"/>
        <v>46048</v>
      </c>
      <c r="D32" s="135">
        <f t="shared" si="5"/>
        <v>0</v>
      </c>
      <c r="E32" s="8">
        <f t="shared" si="6"/>
        <v>46049</v>
      </c>
      <c r="F32" s="135">
        <f t="shared" si="7"/>
        <v>0</v>
      </c>
      <c r="G32" s="10">
        <f t="shared" si="8"/>
        <v>1</v>
      </c>
      <c r="H32" s="11">
        <f t="shared" si="0"/>
        <v>2808551.59</v>
      </c>
      <c r="I32" s="11">
        <v>2810342.91</v>
      </c>
      <c r="J32" s="11">
        <f t="shared" si="1"/>
        <v>1791.320000000298</v>
      </c>
      <c r="K32" s="27">
        <f t="shared" si="2"/>
        <v>74.638333333345756</v>
      </c>
      <c r="L32" s="28"/>
    </row>
    <row r="33" spans="1:12">
      <c r="A33" s="12">
        <f t="shared" si="27"/>
        <v>27</v>
      </c>
      <c r="B33" s="8">
        <f t="shared" si="27"/>
        <v>46049</v>
      </c>
      <c r="C33" s="8">
        <f t="shared" si="4"/>
        <v>46049</v>
      </c>
      <c r="D33" s="135">
        <f t="shared" si="5"/>
        <v>0</v>
      </c>
      <c r="E33" s="8">
        <f t="shared" si="6"/>
        <v>46050</v>
      </c>
      <c r="F33" s="135">
        <f t="shared" si="7"/>
        <v>0</v>
      </c>
      <c r="G33" s="10">
        <f t="shared" si="8"/>
        <v>1</v>
      </c>
      <c r="H33" s="11">
        <f t="shared" si="0"/>
        <v>2810342.91</v>
      </c>
      <c r="I33" s="11">
        <v>2816786.99</v>
      </c>
      <c r="J33" s="11">
        <f t="shared" si="1"/>
        <v>6444.0800000000745</v>
      </c>
      <c r="K33" s="27">
        <f t="shared" si="2"/>
        <v>268.50333333333646</v>
      </c>
      <c r="L33" s="28"/>
    </row>
    <row r="34" spans="1:12">
      <c r="A34" s="12">
        <f t="shared" si="27"/>
        <v>28</v>
      </c>
      <c r="B34" s="8">
        <f t="shared" si="27"/>
        <v>46050</v>
      </c>
      <c r="C34" s="8">
        <f t="shared" si="4"/>
        <v>46050</v>
      </c>
      <c r="D34" s="135">
        <f t="shared" si="5"/>
        <v>0</v>
      </c>
      <c r="E34" s="8">
        <f t="shared" si="6"/>
        <v>46051</v>
      </c>
      <c r="F34" s="135">
        <f t="shared" si="7"/>
        <v>0</v>
      </c>
      <c r="G34" s="10">
        <f t="shared" si="8"/>
        <v>1</v>
      </c>
      <c r="H34" s="11">
        <f t="shared" si="0"/>
        <v>2816786.99</v>
      </c>
      <c r="I34" s="11">
        <v>2822250.95</v>
      </c>
      <c r="J34" s="11">
        <f t="shared" si="1"/>
        <v>5463.9599999999627</v>
      </c>
      <c r="K34" s="27">
        <f t="shared" si="2"/>
        <v>227.66499999999846</v>
      </c>
      <c r="L34" s="28"/>
    </row>
    <row r="35" spans="1:12">
      <c r="A35" s="12">
        <f t="shared" ref="A35:B35" si="28">A34+1</f>
        <v>29</v>
      </c>
      <c r="B35" s="8">
        <f t="shared" si="28"/>
        <v>46051</v>
      </c>
      <c r="C35" s="8">
        <f t="shared" ref="C35:C36" si="29">B35</f>
        <v>46051</v>
      </c>
      <c r="D35" s="135">
        <f t="shared" si="5"/>
        <v>0</v>
      </c>
      <c r="E35" s="8">
        <f t="shared" ref="E35:E36" si="30">C35+1</f>
        <v>46052</v>
      </c>
      <c r="F35" s="135">
        <f t="shared" si="7"/>
        <v>0</v>
      </c>
      <c r="G35" s="10">
        <f t="shared" ref="G35:G36" si="31">IFERROR(((E35-C35)+(F35-D35)),"")</f>
        <v>1</v>
      </c>
      <c r="H35" s="11">
        <f t="shared" si="0"/>
        <v>2822250.95</v>
      </c>
      <c r="I35" s="1">
        <v>2823535.06</v>
      </c>
      <c r="J35" s="11">
        <f t="shared" ref="J35:J36" si="32">I35-H35</f>
        <v>1284.1099999998696</v>
      </c>
      <c r="K35" s="27">
        <f t="shared" ref="K35:K36" si="33">J35/24</f>
        <v>53.504583333327901</v>
      </c>
      <c r="L35" s="28"/>
    </row>
    <row r="36" spans="1:12">
      <c r="A36" s="12">
        <f t="shared" ref="A36:B37" si="34">A35+1</f>
        <v>30</v>
      </c>
      <c r="B36" s="8">
        <f t="shared" si="34"/>
        <v>46052</v>
      </c>
      <c r="C36" s="8">
        <f t="shared" si="29"/>
        <v>46052</v>
      </c>
      <c r="D36" s="135">
        <f t="shared" si="5"/>
        <v>0</v>
      </c>
      <c r="E36" s="8">
        <f t="shared" si="30"/>
        <v>46053</v>
      </c>
      <c r="F36" s="135">
        <f t="shared" si="7"/>
        <v>0</v>
      </c>
      <c r="G36" s="10">
        <f t="shared" si="31"/>
        <v>1</v>
      </c>
      <c r="H36" s="11">
        <f t="shared" si="0"/>
        <v>2823535.06</v>
      </c>
      <c r="I36" s="11">
        <v>2826804.7</v>
      </c>
      <c r="J36" s="11">
        <f t="shared" si="32"/>
        <v>3269.6400000001304</v>
      </c>
      <c r="K36" s="27">
        <f t="shared" si="33"/>
        <v>136.23500000000544</v>
      </c>
      <c r="L36" s="28"/>
    </row>
    <row r="37" spans="1:12">
      <c r="A37" s="12">
        <f t="shared" si="34"/>
        <v>31</v>
      </c>
      <c r="B37" s="8">
        <f t="shared" si="34"/>
        <v>46053</v>
      </c>
      <c r="C37" s="8">
        <f t="shared" ref="C37" si="35">B37</f>
        <v>46053</v>
      </c>
      <c r="D37" s="135">
        <f t="shared" si="5"/>
        <v>0</v>
      </c>
      <c r="E37" s="8">
        <f t="shared" ref="E37" si="36">C37+1</f>
        <v>46054</v>
      </c>
      <c r="F37" s="135">
        <f t="shared" si="7"/>
        <v>0</v>
      </c>
      <c r="G37" s="10">
        <f t="shared" ref="G37" si="37">IFERROR(((E37-C37)+(F37-D37)),"")</f>
        <v>1</v>
      </c>
      <c r="H37" s="11">
        <f t="shared" si="0"/>
        <v>2826804.7</v>
      </c>
      <c r="I37" s="11">
        <v>2831680.34</v>
      </c>
      <c r="J37" s="11">
        <f t="shared" ref="J37" si="38">I37-H37</f>
        <v>4875.6399999996647</v>
      </c>
      <c r="K37" s="27">
        <f t="shared" ref="K37" si="39">J37/24</f>
        <v>203.15166666665269</v>
      </c>
      <c r="L37" s="28"/>
    </row>
    <row r="38" spans="1:12">
      <c r="A38" s="12"/>
      <c r="B38" s="8"/>
      <c r="C38" s="8"/>
      <c r="D38" s="135"/>
      <c r="E38" s="8"/>
      <c r="F38" s="135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112219.6799999997</v>
      </c>
      <c r="K39" s="32">
        <f>AVERAGE(K7:K38)</f>
        <v>150.83290322580604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4.8655775234130978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35" customWidth="1"/>
    <col min="9" max="9" width="15" style="35" customWidth="1"/>
    <col min="10" max="10" width="13.28515625" style="1" customWidth="1"/>
    <col min="11" max="11" width="12.85546875" style="1" customWidth="1"/>
    <col min="12" max="12" width="28.140625" style="1" customWidth="1"/>
    <col min="13" max="16384" width="9.140625" style="1"/>
  </cols>
  <sheetData>
    <row r="1" spans="1:12">
      <c r="B1" s="3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3"/>
      <c r="C2" s="3" t="s">
        <v>244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3"/>
      <c r="C3" s="3" t="str">
        <f>'Summary sales'!A3</f>
        <v>Bulan Januari 2026</v>
      </c>
      <c r="D3" s="3"/>
      <c r="E3" s="2"/>
      <c r="F3" s="2"/>
      <c r="G3" s="2"/>
      <c r="H3" s="36"/>
      <c r="I3" s="36"/>
      <c r="J3" s="2"/>
      <c r="K3" s="2"/>
      <c r="L3" s="2"/>
    </row>
    <row r="4" spans="1:12">
      <c r="B4" s="76"/>
      <c r="C4" s="76">
        <f>'Summary sales'!A4</f>
        <v>46023</v>
      </c>
      <c r="D4" s="2"/>
      <c r="E4" s="2"/>
      <c r="F4" s="2"/>
      <c r="G4" s="2"/>
      <c r="H4" s="36"/>
      <c r="I4" s="36"/>
      <c r="J4" s="2"/>
      <c r="K4" s="2"/>
      <c r="L4" s="2"/>
    </row>
    <row r="5" spans="1:12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76" t="s">
        <v>142</v>
      </c>
      <c r="I5" s="876"/>
      <c r="J5" s="877" t="s">
        <v>143</v>
      </c>
      <c r="K5" s="879" t="s">
        <v>144</v>
      </c>
      <c r="L5" s="874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251" t="s">
        <v>139</v>
      </c>
      <c r="I6" s="251" t="s">
        <v>140</v>
      </c>
      <c r="J6" s="878"/>
      <c r="K6" s="880"/>
      <c r="L6" s="875"/>
    </row>
    <row r="7" spans="1:12">
      <c r="A7" s="6">
        <v>1</v>
      </c>
      <c r="B7" s="7">
        <f>C4</f>
        <v>46023</v>
      </c>
      <c r="C7" s="8">
        <f>B7</f>
        <v>46023</v>
      </c>
      <c r="D7" s="9">
        <v>0</v>
      </c>
      <c r="E7" s="8">
        <f>C7+1</f>
        <v>46024</v>
      </c>
      <c r="F7" s="9">
        <v>0</v>
      </c>
      <c r="G7" s="10">
        <f>IFERROR(((E7-C7)+(F7-D7)),"")</f>
        <v>1</v>
      </c>
      <c r="H7" s="38">
        <v>5354140.5420000004</v>
      </c>
      <c r="I7" s="38">
        <v>5354140.5420000004</v>
      </c>
      <c r="J7" s="11">
        <f t="shared" ref="J7" si="0">I7-H7</f>
        <v>0</v>
      </c>
      <c r="K7" s="27">
        <f t="shared" ref="K7" si="1">J7/24</f>
        <v>0</v>
      </c>
      <c r="L7" s="725" t="s">
        <v>161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f>D7</f>
        <v>0</v>
      </c>
      <c r="E8" s="8">
        <f t="shared" ref="E8:E36" si="2">C8+1</f>
        <v>46025</v>
      </c>
      <c r="F8" s="9">
        <v>0</v>
      </c>
      <c r="G8" s="10">
        <f>IFERROR(((E8-C8)+(F8-D8)),"")</f>
        <v>1</v>
      </c>
      <c r="H8" s="252">
        <f t="shared" ref="H8:H37" si="3">I7</f>
        <v>5354140.5420000004</v>
      </c>
      <c r="I8" s="38">
        <v>5358060.5970000001</v>
      </c>
      <c r="J8" s="11">
        <f t="shared" ref="J8:J33" si="4">I8-H8</f>
        <v>3920.054999999702</v>
      </c>
      <c r="K8" s="27">
        <f t="shared" ref="K8:K30" si="5">J8/24</f>
        <v>163.33562499998757</v>
      </c>
      <c r="L8" s="253"/>
    </row>
    <row r="9" spans="1:12">
      <c r="A9" s="12">
        <f t="shared" ref="A9:B24" si="6">A8+1</f>
        <v>3</v>
      </c>
      <c r="B9" s="8">
        <f t="shared" si="6"/>
        <v>46025</v>
      </c>
      <c r="C9" s="8">
        <f t="shared" ref="C9:C34" si="7">B9</f>
        <v>46025</v>
      </c>
      <c r="D9" s="9">
        <f t="shared" ref="D9:D37" si="8">D8</f>
        <v>0</v>
      </c>
      <c r="E9" s="8">
        <f t="shared" si="2"/>
        <v>46026</v>
      </c>
      <c r="F9" s="9">
        <v>0</v>
      </c>
      <c r="G9" s="10">
        <f t="shared" ref="G9:G21" si="9">IFERROR(((E9-C9)+(F9-D9)),"")</f>
        <v>1</v>
      </c>
      <c r="H9" s="252">
        <f t="shared" si="3"/>
        <v>5358060.5970000001</v>
      </c>
      <c r="I9" s="38">
        <v>5362714.6330000004</v>
      </c>
      <c r="J9" s="11">
        <f t="shared" ref="J9" si="10">I9-H9</f>
        <v>4654.0360000003129</v>
      </c>
      <c r="K9" s="27">
        <f t="shared" ref="K9" si="11">J9/24</f>
        <v>193.9181666666797</v>
      </c>
      <c r="L9" s="253"/>
    </row>
    <row r="10" spans="1:12">
      <c r="A10" s="12">
        <f t="shared" si="6"/>
        <v>4</v>
      </c>
      <c r="B10" s="8">
        <f t="shared" si="6"/>
        <v>46026</v>
      </c>
      <c r="C10" s="8">
        <f t="shared" si="7"/>
        <v>46026</v>
      </c>
      <c r="D10" s="9">
        <f t="shared" si="8"/>
        <v>0</v>
      </c>
      <c r="E10" s="8">
        <f t="shared" si="2"/>
        <v>46027</v>
      </c>
      <c r="F10" s="9">
        <f t="shared" ref="F10:F37" si="12">F9</f>
        <v>0</v>
      </c>
      <c r="G10" s="10">
        <f t="shared" si="9"/>
        <v>1</v>
      </c>
      <c r="H10" s="252">
        <f t="shared" si="3"/>
        <v>5362714.6330000004</v>
      </c>
      <c r="I10" s="38">
        <v>5362866.6370000001</v>
      </c>
      <c r="J10" s="11">
        <f t="shared" ref="J10" si="13">I10-H10</f>
        <v>152.00399999972433</v>
      </c>
      <c r="K10" s="27">
        <f t="shared" ref="K10" si="14">J10/24</f>
        <v>6.333499999988514</v>
      </c>
      <c r="L10" s="253"/>
    </row>
    <row r="11" spans="1:12">
      <c r="A11" s="12">
        <f t="shared" si="6"/>
        <v>5</v>
      </c>
      <c r="B11" s="8">
        <f t="shared" si="6"/>
        <v>46027</v>
      </c>
      <c r="C11" s="8">
        <f t="shared" si="7"/>
        <v>46027</v>
      </c>
      <c r="D11" s="9">
        <f t="shared" si="8"/>
        <v>0</v>
      </c>
      <c r="E11" s="8">
        <f t="shared" si="2"/>
        <v>46028</v>
      </c>
      <c r="F11" s="9">
        <f t="shared" si="12"/>
        <v>0</v>
      </c>
      <c r="G11" s="10">
        <f t="shared" si="9"/>
        <v>1</v>
      </c>
      <c r="H11" s="252">
        <f t="shared" si="3"/>
        <v>5362866.6370000001</v>
      </c>
      <c r="I11" s="38">
        <v>5366648.75</v>
      </c>
      <c r="J11" s="11">
        <f t="shared" ref="J11" si="15">I11-H11</f>
        <v>3782.1129999998957</v>
      </c>
      <c r="K11" s="27">
        <f t="shared" ref="K11" si="16">J11/24</f>
        <v>157.58804166666232</v>
      </c>
      <c r="L11" s="253"/>
    </row>
    <row r="12" spans="1:12">
      <c r="A12" s="12">
        <f t="shared" si="6"/>
        <v>6</v>
      </c>
      <c r="B12" s="8">
        <f t="shared" si="6"/>
        <v>46028</v>
      </c>
      <c r="C12" s="8">
        <f t="shared" si="7"/>
        <v>46028</v>
      </c>
      <c r="D12" s="9">
        <f t="shared" si="8"/>
        <v>0</v>
      </c>
      <c r="E12" s="8">
        <f t="shared" si="2"/>
        <v>46029</v>
      </c>
      <c r="F12" s="9">
        <f t="shared" si="12"/>
        <v>0</v>
      </c>
      <c r="G12" s="10">
        <f t="shared" si="9"/>
        <v>1</v>
      </c>
      <c r="H12" s="252">
        <f t="shared" si="3"/>
        <v>5366648.75</v>
      </c>
      <c r="I12" s="38">
        <v>5371482.1789999995</v>
      </c>
      <c r="J12" s="11">
        <f t="shared" ref="J12" si="17">I12-H12</f>
        <v>4833.4289999995381</v>
      </c>
      <c r="K12" s="27">
        <f t="shared" ref="K12" si="18">J12/24</f>
        <v>201.39287499998076</v>
      </c>
      <c r="L12" s="253"/>
    </row>
    <row r="13" spans="1:12">
      <c r="A13" s="12">
        <f t="shared" si="6"/>
        <v>7</v>
      </c>
      <c r="B13" s="8">
        <f t="shared" si="6"/>
        <v>46029</v>
      </c>
      <c r="C13" s="8">
        <f t="shared" si="7"/>
        <v>46029</v>
      </c>
      <c r="D13" s="9">
        <f t="shared" si="8"/>
        <v>0</v>
      </c>
      <c r="E13" s="8">
        <f t="shared" si="2"/>
        <v>46030</v>
      </c>
      <c r="F13" s="9">
        <f t="shared" si="12"/>
        <v>0</v>
      </c>
      <c r="G13" s="10">
        <f t="shared" si="9"/>
        <v>1</v>
      </c>
      <c r="H13" s="252">
        <f t="shared" si="3"/>
        <v>5371482.1789999995</v>
      </c>
      <c r="I13" s="38">
        <v>5376192.9809999997</v>
      </c>
      <c r="J13" s="11">
        <f t="shared" ref="J13" si="19">I13-H13</f>
        <v>4710.8020000001416</v>
      </c>
      <c r="K13" s="27">
        <f t="shared" ref="K13" si="20">J13/24</f>
        <v>196.28341666667257</v>
      </c>
      <c r="L13" s="253"/>
    </row>
    <row r="14" spans="1:12">
      <c r="A14" s="12">
        <f t="shared" si="6"/>
        <v>8</v>
      </c>
      <c r="B14" s="8">
        <f t="shared" si="6"/>
        <v>46030</v>
      </c>
      <c r="C14" s="8">
        <f t="shared" si="7"/>
        <v>46030</v>
      </c>
      <c r="D14" s="9">
        <f t="shared" si="8"/>
        <v>0</v>
      </c>
      <c r="E14" s="8">
        <f t="shared" si="2"/>
        <v>46031</v>
      </c>
      <c r="F14" s="9">
        <f t="shared" si="12"/>
        <v>0</v>
      </c>
      <c r="G14" s="10">
        <f t="shared" si="9"/>
        <v>1</v>
      </c>
      <c r="H14" s="252">
        <f t="shared" si="3"/>
        <v>5376192.9809999997</v>
      </c>
      <c r="I14" s="38">
        <v>5381411.9019999998</v>
      </c>
      <c r="J14" s="11">
        <f t="shared" si="4"/>
        <v>5218.9210000000894</v>
      </c>
      <c r="K14" s="27">
        <f t="shared" si="5"/>
        <v>217.45504166667038</v>
      </c>
      <c r="L14" s="253"/>
    </row>
    <row r="15" spans="1:12">
      <c r="A15" s="12">
        <f t="shared" si="6"/>
        <v>9</v>
      </c>
      <c r="B15" s="8">
        <f t="shared" si="6"/>
        <v>46031</v>
      </c>
      <c r="C15" s="8">
        <f t="shared" si="7"/>
        <v>46031</v>
      </c>
      <c r="D15" s="9">
        <f t="shared" si="8"/>
        <v>0</v>
      </c>
      <c r="E15" s="8">
        <f t="shared" si="2"/>
        <v>46032</v>
      </c>
      <c r="F15" s="9">
        <f t="shared" si="12"/>
        <v>0</v>
      </c>
      <c r="G15" s="10">
        <f t="shared" si="9"/>
        <v>1</v>
      </c>
      <c r="H15" s="252">
        <f t="shared" si="3"/>
        <v>5381411.9019999998</v>
      </c>
      <c r="I15" s="38">
        <v>5386373.2209999999</v>
      </c>
      <c r="J15" s="11">
        <f t="shared" ref="J15" si="21">I15-H15</f>
        <v>4961.3190000001341</v>
      </c>
      <c r="K15" s="27">
        <f t="shared" ref="K15" si="22">J15/24</f>
        <v>206.72162500000559</v>
      </c>
      <c r="L15" s="253"/>
    </row>
    <row r="16" spans="1:12">
      <c r="A16" s="12">
        <f t="shared" si="6"/>
        <v>10</v>
      </c>
      <c r="B16" s="8">
        <f t="shared" si="6"/>
        <v>46032</v>
      </c>
      <c r="C16" s="8">
        <f t="shared" si="7"/>
        <v>46032</v>
      </c>
      <c r="D16" s="9">
        <f t="shared" si="8"/>
        <v>0</v>
      </c>
      <c r="E16" s="8">
        <f t="shared" si="2"/>
        <v>46033</v>
      </c>
      <c r="F16" s="9">
        <f t="shared" si="12"/>
        <v>0</v>
      </c>
      <c r="G16" s="10">
        <f t="shared" si="9"/>
        <v>1</v>
      </c>
      <c r="H16" s="252">
        <f t="shared" si="3"/>
        <v>5386373.2209999999</v>
      </c>
      <c r="I16" s="38">
        <v>5391302.9900000002</v>
      </c>
      <c r="J16" s="11">
        <f t="shared" ref="J16" si="23">I16-H16</f>
        <v>4929.7690000003204</v>
      </c>
      <c r="K16" s="27">
        <f t="shared" ref="K16" si="24">J16/24</f>
        <v>205.40704166668002</v>
      </c>
      <c r="L16" s="253"/>
    </row>
    <row r="17" spans="1:12">
      <c r="A17" s="12">
        <f t="shared" si="6"/>
        <v>11</v>
      </c>
      <c r="B17" s="8">
        <f t="shared" si="6"/>
        <v>46033</v>
      </c>
      <c r="C17" s="8">
        <f t="shared" si="7"/>
        <v>46033</v>
      </c>
      <c r="D17" s="9">
        <f t="shared" si="8"/>
        <v>0</v>
      </c>
      <c r="E17" s="8">
        <f t="shared" si="2"/>
        <v>46034</v>
      </c>
      <c r="F17" s="9">
        <f t="shared" si="12"/>
        <v>0</v>
      </c>
      <c r="G17" s="10">
        <f t="shared" si="9"/>
        <v>1</v>
      </c>
      <c r="H17" s="252">
        <f t="shared" si="3"/>
        <v>5391302.9900000002</v>
      </c>
      <c r="I17" s="38">
        <v>5391302.9900000002</v>
      </c>
      <c r="J17" s="11">
        <f t="shared" ref="J17" si="25">I17-H17</f>
        <v>0</v>
      </c>
      <c r="K17" s="27">
        <f t="shared" ref="K17" si="26">J17/24</f>
        <v>0</v>
      </c>
      <c r="L17" s="699" t="s">
        <v>161</v>
      </c>
    </row>
    <row r="18" spans="1:12">
      <c r="A18" s="12">
        <f t="shared" si="6"/>
        <v>12</v>
      </c>
      <c r="B18" s="8">
        <f t="shared" si="6"/>
        <v>46034</v>
      </c>
      <c r="C18" s="8">
        <f t="shared" si="7"/>
        <v>46034</v>
      </c>
      <c r="D18" s="9">
        <f t="shared" si="8"/>
        <v>0</v>
      </c>
      <c r="E18" s="8">
        <f t="shared" si="2"/>
        <v>46035</v>
      </c>
      <c r="F18" s="9">
        <f t="shared" si="12"/>
        <v>0</v>
      </c>
      <c r="G18" s="10">
        <f t="shared" si="9"/>
        <v>1</v>
      </c>
      <c r="H18" s="252">
        <f t="shared" si="3"/>
        <v>5391302.9900000002</v>
      </c>
      <c r="I18" s="38">
        <v>5396828.1639999999</v>
      </c>
      <c r="J18" s="11">
        <f t="shared" ref="J18" si="27">I18-H18</f>
        <v>5525.1739999996498</v>
      </c>
      <c r="K18" s="27">
        <f t="shared" ref="K18" si="28">J18/24</f>
        <v>230.21558333331873</v>
      </c>
      <c r="L18" s="253"/>
    </row>
    <row r="19" spans="1:12">
      <c r="A19" s="12">
        <f t="shared" si="6"/>
        <v>13</v>
      </c>
      <c r="B19" s="8">
        <f t="shared" si="6"/>
        <v>46035</v>
      </c>
      <c r="C19" s="8">
        <f t="shared" si="7"/>
        <v>46035</v>
      </c>
      <c r="D19" s="9">
        <f t="shared" si="8"/>
        <v>0</v>
      </c>
      <c r="E19" s="8">
        <f t="shared" si="2"/>
        <v>46036</v>
      </c>
      <c r="F19" s="9">
        <f t="shared" si="12"/>
        <v>0</v>
      </c>
      <c r="G19" s="10">
        <f t="shared" si="9"/>
        <v>1</v>
      </c>
      <c r="H19" s="252">
        <f t="shared" si="3"/>
        <v>5396828.1639999999</v>
      </c>
      <c r="I19" s="38">
        <v>5402243.2829999998</v>
      </c>
      <c r="J19" s="11">
        <f t="shared" si="4"/>
        <v>5415.1189999999478</v>
      </c>
      <c r="K19" s="27">
        <f t="shared" si="5"/>
        <v>225.62995833333116</v>
      </c>
      <c r="L19" s="253"/>
    </row>
    <row r="20" spans="1:12">
      <c r="A20" s="12">
        <f t="shared" si="6"/>
        <v>14</v>
      </c>
      <c r="B20" s="8">
        <f t="shared" si="6"/>
        <v>46036</v>
      </c>
      <c r="C20" s="8">
        <f t="shared" si="7"/>
        <v>46036</v>
      </c>
      <c r="D20" s="9">
        <f t="shared" si="8"/>
        <v>0</v>
      </c>
      <c r="E20" s="8">
        <f t="shared" si="2"/>
        <v>46037</v>
      </c>
      <c r="F20" s="9">
        <f t="shared" si="12"/>
        <v>0</v>
      </c>
      <c r="G20" s="10">
        <f t="shared" si="9"/>
        <v>1</v>
      </c>
      <c r="H20" s="252">
        <f t="shared" si="3"/>
        <v>5402243.2829999998</v>
      </c>
      <c r="I20" s="38">
        <v>5407509.1830000002</v>
      </c>
      <c r="J20" s="11">
        <f t="shared" ref="J20" si="29">I20-H20</f>
        <v>5265.9000000003725</v>
      </c>
      <c r="K20" s="27">
        <f t="shared" ref="K20" si="30">J20/24</f>
        <v>219.41250000001551</v>
      </c>
      <c r="L20" s="253"/>
    </row>
    <row r="21" spans="1:12">
      <c r="A21" s="12">
        <f t="shared" si="6"/>
        <v>15</v>
      </c>
      <c r="B21" s="8">
        <f t="shared" si="6"/>
        <v>46037</v>
      </c>
      <c r="C21" s="8">
        <f t="shared" si="7"/>
        <v>46037</v>
      </c>
      <c r="D21" s="9">
        <f t="shared" si="8"/>
        <v>0</v>
      </c>
      <c r="E21" s="8">
        <f t="shared" si="2"/>
        <v>46038</v>
      </c>
      <c r="F21" s="9">
        <f t="shared" si="12"/>
        <v>0</v>
      </c>
      <c r="G21" s="10">
        <f t="shared" si="9"/>
        <v>1</v>
      </c>
      <c r="H21" s="252">
        <f t="shared" si="3"/>
        <v>5407509.1830000002</v>
      </c>
      <c r="I21" s="38">
        <v>5412712.9890000001</v>
      </c>
      <c r="J21" s="11">
        <f t="shared" si="4"/>
        <v>5203.8059999998659</v>
      </c>
      <c r="K21" s="27">
        <f t="shared" si="5"/>
        <v>216.82524999999441</v>
      </c>
      <c r="L21" s="253"/>
    </row>
    <row r="22" spans="1:12">
      <c r="A22" s="12">
        <f t="shared" si="6"/>
        <v>16</v>
      </c>
      <c r="B22" s="8">
        <f t="shared" si="6"/>
        <v>46038</v>
      </c>
      <c r="C22" s="8">
        <f t="shared" si="7"/>
        <v>46038</v>
      </c>
      <c r="D22" s="9">
        <f t="shared" si="8"/>
        <v>0</v>
      </c>
      <c r="E22" s="8">
        <f t="shared" si="2"/>
        <v>46039</v>
      </c>
      <c r="F22" s="9">
        <f t="shared" si="12"/>
        <v>0</v>
      </c>
      <c r="G22" s="10">
        <f t="shared" ref="G22:G34" si="31">IFERROR(((E22-C22)+(F22-D22)),"")</f>
        <v>1</v>
      </c>
      <c r="H22" s="252">
        <f t="shared" si="3"/>
        <v>5412712.9890000001</v>
      </c>
      <c r="I22" s="38">
        <v>5417978.1279999996</v>
      </c>
      <c r="J22" s="11">
        <f t="shared" si="4"/>
        <v>5265.1389999995008</v>
      </c>
      <c r="K22" s="27">
        <f t="shared" si="5"/>
        <v>219.38079166664588</v>
      </c>
      <c r="L22" s="253"/>
    </row>
    <row r="23" spans="1:12">
      <c r="A23" s="12">
        <f t="shared" si="6"/>
        <v>17</v>
      </c>
      <c r="B23" s="8">
        <f t="shared" si="6"/>
        <v>46039</v>
      </c>
      <c r="C23" s="8">
        <f t="shared" si="7"/>
        <v>46039</v>
      </c>
      <c r="D23" s="9">
        <f t="shared" si="8"/>
        <v>0</v>
      </c>
      <c r="E23" s="8">
        <f t="shared" si="2"/>
        <v>46040</v>
      </c>
      <c r="F23" s="9">
        <f t="shared" si="12"/>
        <v>0</v>
      </c>
      <c r="G23" s="10">
        <f t="shared" si="31"/>
        <v>1</v>
      </c>
      <c r="H23" s="252">
        <f t="shared" si="3"/>
        <v>5417978.1279999996</v>
      </c>
      <c r="I23" s="38">
        <v>5419252.5559999999</v>
      </c>
      <c r="J23" s="11">
        <f t="shared" ref="J23" si="32">I23-H23</f>
        <v>1274.4280000003055</v>
      </c>
      <c r="K23" s="27">
        <f t="shared" ref="K23" si="33">J23/24</f>
        <v>53.101166666679397</v>
      </c>
      <c r="L23" s="253"/>
    </row>
    <row r="24" spans="1:12">
      <c r="A24" s="12">
        <f t="shared" si="6"/>
        <v>18</v>
      </c>
      <c r="B24" s="8">
        <f t="shared" si="6"/>
        <v>46040</v>
      </c>
      <c r="C24" s="8">
        <f t="shared" si="7"/>
        <v>46040</v>
      </c>
      <c r="D24" s="9">
        <f t="shared" si="8"/>
        <v>0</v>
      </c>
      <c r="E24" s="8">
        <f t="shared" si="2"/>
        <v>46041</v>
      </c>
      <c r="F24" s="9">
        <f t="shared" si="12"/>
        <v>0</v>
      </c>
      <c r="G24" s="10">
        <f t="shared" si="31"/>
        <v>1</v>
      </c>
      <c r="H24" s="252">
        <f t="shared" si="3"/>
        <v>5419252.5559999999</v>
      </c>
      <c r="I24" s="38">
        <v>5419252.5559999999</v>
      </c>
      <c r="J24" s="11">
        <f t="shared" ref="J24" si="34">I24-H24</f>
        <v>0</v>
      </c>
      <c r="K24" s="27">
        <f t="shared" ref="K24" si="35">J24/24</f>
        <v>0</v>
      </c>
      <c r="L24" s="699" t="s">
        <v>161</v>
      </c>
    </row>
    <row r="25" spans="1:12">
      <c r="A25" s="12">
        <f t="shared" ref="A25:B34" si="36">A24+1</f>
        <v>19</v>
      </c>
      <c r="B25" s="8">
        <f>B24+1</f>
        <v>46041</v>
      </c>
      <c r="C25" s="8">
        <f t="shared" si="7"/>
        <v>46041</v>
      </c>
      <c r="D25" s="9">
        <f t="shared" si="8"/>
        <v>0</v>
      </c>
      <c r="E25" s="8">
        <f t="shared" si="2"/>
        <v>46042</v>
      </c>
      <c r="F25" s="9">
        <f t="shared" si="12"/>
        <v>0</v>
      </c>
      <c r="G25" s="10">
        <f t="shared" si="31"/>
        <v>1</v>
      </c>
      <c r="H25" s="252">
        <f t="shared" si="3"/>
        <v>5419252.5559999999</v>
      </c>
      <c r="I25" s="38">
        <v>5423555.4040000001</v>
      </c>
      <c r="J25" s="11">
        <f t="shared" si="4"/>
        <v>4302.848000000231</v>
      </c>
      <c r="K25" s="27">
        <f t="shared" si="5"/>
        <v>179.28533333334295</v>
      </c>
      <c r="L25" s="254"/>
    </row>
    <row r="26" spans="1:12">
      <c r="A26" s="12">
        <f t="shared" si="36"/>
        <v>20</v>
      </c>
      <c r="B26" s="8">
        <f>B25+1</f>
        <v>46042</v>
      </c>
      <c r="C26" s="8">
        <f t="shared" si="7"/>
        <v>46042</v>
      </c>
      <c r="D26" s="9">
        <f t="shared" si="8"/>
        <v>0</v>
      </c>
      <c r="E26" s="8">
        <f t="shared" si="2"/>
        <v>46043</v>
      </c>
      <c r="F26" s="9">
        <f t="shared" si="12"/>
        <v>0</v>
      </c>
      <c r="G26" s="10">
        <f t="shared" si="31"/>
        <v>1</v>
      </c>
      <c r="H26" s="252">
        <f t="shared" si="3"/>
        <v>5423555.4040000001</v>
      </c>
      <c r="I26" s="38">
        <v>5428760.8329999996</v>
      </c>
      <c r="J26" s="11">
        <f t="shared" si="4"/>
        <v>5205.4289999995381</v>
      </c>
      <c r="K26" s="27">
        <f t="shared" si="5"/>
        <v>216.89287499998076</v>
      </c>
      <c r="L26" s="254"/>
    </row>
    <row r="27" spans="1:12">
      <c r="A27" s="12">
        <f t="shared" si="36"/>
        <v>21</v>
      </c>
      <c r="B27" s="8">
        <f>B26+1</f>
        <v>46043</v>
      </c>
      <c r="C27" s="8">
        <f t="shared" si="7"/>
        <v>46043</v>
      </c>
      <c r="D27" s="9">
        <f t="shared" si="8"/>
        <v>0</v>
      </c>
      <c r="E27" s="8">
        <f t="shared" si="2"/>
        <v>46044</v>
      </c>
      <c r="F27" s="9">
        <f t="shared" si="12"/>
        <v>0</v>
      </c>
      <c r="G27" s="10">
        <f t="shared" si="31"/>
        <v>1</v>
      </c>
      <c r="H27" s="252">
        <f t="shared" si="3"/>
        <v>5428760.8329999996</v>
      </c>
      <c r="I27" s="38">
        <v>5433765.807</v>
      </c>
      <c r="J27" s="11">
        <f t="shared" ref="J27" si="37">I27-H27</f>
        <v>5004.9740000003949</v>
      </c>
      <c r="K27" s="27">
        <f t="shared" ref="K27" si="38">J27/24</f>
        <v>208.54058333334979</v>
      </c>
      <c r="L27" s="253"/>
    </row>
    <row r="28" spans="1:12">
      <c r="A28" s="12">
        <f t="shared" si="36"/>
        <v>22</v>
      </c>
      <c r="B28" s="8">
        <f t="shared" si="36"/>
        <v>46044</v>
      </c>
      <c r="C28" s="8">
        <f t="shared" si="7"/>
        <v>46044</v>
      </c>
      <c r="D28" s="9">
        <f t="shared" si="8"/>
        <v>0</v>
      </c>
      <c r="E28" s="8">
        <f t="shared" si="2"/>
        <v>46045</v>
      </c>
      <c r="F28" s="9">
        <f t="shared" si="12"/>
        <v>0</v>
      </c>
      <c r="G28" s="10">
        <f t="shared" si="31"/>
        <v>1</v>
      </c>
      <c r="H28" s="252">
        <f t="shared" si="3"/>
        <v>5433765.807</v>
      </c>
      <c r="I28" s="38">
        <v>5439134.1880000001</v>
      </c>
      <c r="J28" s="11">
        <f t="shared" si="4"/>
        <v>5368.3810000000522</v>
      </c>
      <c r="K28" s="27">
        <f t="shared" si="5"/>
        <v>223.68254166666884</v>
      </c>
      <c r="L28" s="254"/>
    </row>
    <row r="29" spans="1:12">
      <c r="A29" s="12">
        <f t="shared" si="36"/>
        <v>23</v>
      </c>
      <c r="B29" s="8">
        <f t="shared" si="36"/>
        <v>46045</v>
      </c>
      <c r="C29" s="8">
        <f t="shared" si="7"/>
        <v>46045</v>
      </c>
      <c r="D29" s="9">
        <f t="shared" si="8"/>
        <v>0</v>
      </c>
      <c r="E29" s="8">
        <f t="shared" si="2"/>
        <v>46046</v>
      </c>
      <c r="F29" s="9">
        <f t="shared" si="12"/>
        <v>0</v>
      </c>
      <c r="G29" s="10">
        <f t="shared" si="31"/>
        <v>1</v>
      </c>
      <c r="H29" s="252">
        <f t="shared" si="3"/>
        <v>5439134.1880000001</v>
      </c>
      <c r="I29" s="38">
        <v>5444304.8909999998</v>
      </c>
      <c r="J29" s="11">
        <f t="shared" si="4"/>
        <v>5170.7029999997467</v>
      </c>
      <c r="K29" s="27">
        <f t="shared" si="5"/>
        <v>215.44595833332278</v>
      </c>
      <c r="L29" s="254"/>
    </row>
    <row r="30" spans="1:12">
      <c r="A30" s="12">
        <f t="shared" si="36"/>
        <v>24</v>
      </c>
      <c r="B30" s="8">
        <f t="shared" si="36"/>
        <v>46046</v>
      </c>
      <c r="C30" s="8">
        <f t="shared" si="7"/>
        <v>46046</v>
      </c>
      <c r="D30" s="9">
        <f t="shared" si="8"/>
        <v>0</v>
      </c>
      <c r="E30" s="8">
        <f t="shared" si="2"/>
        <v>46047</v>
      </c>
      <c r="F30" s="9">
        <f t="shared" si="12"/>
        <v>0</v>
      </c>
      <c r="G30" s="10">
        <f t="shared" si="31"/>
        <v>1</v>
      </c>
      <c r="H30" s="252">
        <f t="shared" si="3"/>
        <v>5444304.8909999998</v>
      </c>
      <c r="I30" s="255">
        <v>5449080.7249999996</v>
      </c>
      <c r="J30" s="11">
        <f t="shared" si="4"/>
        <v>4775.8339999997988</v>
      </c>
      <c r="K30" s="27">
        <f t="shared" si="5"/>
        <v>198.99308333332496</v>
      </c>
      <c r="L30" s="253"/>
    </row>
    <row r="31" spans="1:12">
      <c r="A31" s="12">
        <f t="shared" si="36"/>
        <v>25</v>
      </c>
      <c r="B31" s="8">
        <f t="shared" si="36"/>
        <v>46047</v>
      </c>
      <c r="C31" s="8">
        <f t="shared" si="7"/>
        <v>46047</v>
      </c>
      <c r="D31" s="9">
        <f t="shared" si="8"/>
        <v>0</v>
      </c>
      <c r="E31" s="8">
        <f t="shared" si="2"/>
        <v>46048</v>
      </c>
      <c r="F31" s="9">
        <f t="shared" si="12"/>
        <v>0</v>
      </c>
      <c r="G31" s="10">
        <f t="shared" si="31"/>
        <v>1</v>
      </c>
      <c r="H31" s="252">
        <f t="shared" si="3"/>
        <v>5449080.7249999996</v>
      </c>
      <c r="I31" s="38">
        <v>5449747.3830000004</v>
      </c>
      <c r="J31" s="11">
        <f t="shared" si="4"/>
        <v>666.65800000075251</v>
      </c>
      <c r="K31" s="27">
        <f t="shared" ref="K31:K33" si="39">J31/24</f>
        <v>27.77741666669802</v>
      </c>
      <c r="L31" s="253"/>
    </row>
    <row r="32" spans="1:12">
      <c r="A32" s="12">
        <f t="shared" si="36"/>
        <v>26</v>
      </c>
      <c r="B32" s="8">
        <f t="shared" si="36"/>
        <v>46048</v>
      </c>
      <c r="C32" s="8">
        <f t="shared" si="7"/>
        <v>46048</v>
      </c>
      <c r="D32" s="9">
        <f t="shared" si="8"/>
        <v>0</v>
      </c>
      <c r="E32" s="8">
        <f t="shared" si="2"/>
        <v>46049</v>
      </c>
      <c r="F32" s="9">
        <f t="shared" si="12"/>
        <v>0</v>
      </c>
      <c r="G32" s="10">
        <f t="shared" si="31"/>
        <v>1</v>
      </c>
      <c r="H32" s="252">
        <f t="shared" si="3"/>
        <v>5449747.3830000004</v>
      </c>
      <c r="I32" s="38">
        <v>5453314.273</v>
      </c>
      <c r="J32" s="11">
        <f t="shared" si="4"/>
        <v>3566.8899999996647</v>
      </c>
      <c r="K32" s="27">
        <f t="shared" si="39"/>
        <v>148.62041666665269</v>
      </c>
      <c r="L32" s="253"/>
    </row>
    <row r="33" spans="1:12">
      <c r="A33" s="12">
        <f t="shared" si="36"/>
        <v>27</v>
      </c>
      <c r="B33" s="8">
        <f t="shared" si="36"/>
        <v>46049</v>
      </c>
      <c r="C33" s="8">
        <f t="shared" si="7"/>
        <v>46049</v>
      </c>
      <c r="D33" s="9">
        <f t="shared" si="8"/>
        <v>0</v>
      </c>
      <c r="E33" s="8">
        <f t="shared" si="2"/>
        <v>46050</v>
      </c>
      <c r="F33" s="9">
        <f t="shared" si="12"/>
        <v>0</v>
      </c>
      <c r="G33" s="10">
        <f t="shared" si="31"/>
        <v>1</v>
      </c>
      <c r="H33" s="252">
        <f t="shared" si="3"/>
        <v>5453314.273</v>
      </c>
      <c r="I33" s="38">
        <v>5457466.6310000001</v>
      </c>
      <c r="J33" s="11">
        <f t="shared" si="4"/>
        <v>4152.3580000000075</v>
      </c>
      <c r="K33" s="27">
        <f t="shared" si="39"/>
        <v>173.01491666666698</v>
      </c>
      <c r="L33" s="253"/>
    </row>
    <row r="34" spans="1:12">
      <c r="A34" s="12">
        <f t="shared" si="36"/>
        <v>28</v>
      </c>
      <c r="B34" s="8">
        <f t="shared" si="36"/>
        <v>46050</v>
      </c>
      <c r="C34" s="8">
        <f t="shared" si="7"/>
        <v>46050</v>
      </c>
      <c r="D34" s="9">
        <f t="shared" si="8"/>
        <v>0</v>
      </c>
      <c r="E34" s="8">
        <f t="shared" si="2"/>
        <v>46051</v>
      </c>
      <c r="F34" s="9">
        <f t="shared" si="12"/>
        <v>0</v>
      </c>
      <c r="G34" s="10">
        <f t="shared" si="31"/>
        <v>1</v>
      </c>
      <c r="H34" s="252">
        <f t="shared" si="3"/>
        <v>5457466.6310000001</v>
      </c>
      <c r="I34" s="38">
        <v>5461669.5389999999</v>
      </c>
      <c r="J34" s="11">
        <f t="shared" ref="J34" si="40">I34-H34</f>
        <v>4202.9079999998212</v>
      </c>
      <c r="K34" s="27">
        <f t="shared" ref="K34" si="41">J34/24</f>
        <v>175.12116666665921</v>
      </c>
      <c r="L34" s="253"/>
    </row>
    <row r="35" spans="1:12">
      <c r="A35" s="12">
        <f t="shared" ref="A35:B35" si="42">A34+1</f>
        <v>29</v>
      </c>
      <c r="B35" s="8">
        <f t="shared" si="42"/>
        <v>46051</v>
      </c>
      <c r="C35" s="8">
        <f t="shared" ref="C35:C36" si="43">B35</f>
        <v>46051</v>
      </c>
      <c r="D35" s="9">
        <f t="shared" si="8"/>
        <v>0</v>
      </c>
      <c r="E35" s="8">
        <f t="shared" si="2"/>
        <v>46052</v>
      </c>
      <c r="F35" s="9">
        <f t="shared" si="12"/>
        <v>0</v>
      </c>
      <c r="G35" s="10">
        <f t="shared" ref="G35:G36" si="44">IFERROR(((E35-C35)+(F35-D35)),"")</f>
        <v>1</v>
      </c>
      <c r="H35" s="252">
        <f t="shared" si="3"/>
        <v>5461669.5389999999</v>
      </c>
      <c r="I35" s="38">
        <v>5466787.2369999997</v>
      </c>
      <c r="J35" s="11">
        <f t="shared" ref="J35" si="45">I35-H35</f>
        <v>5117.6979999998584</v>
      </c>
      <c r="K35" s="27">
        <f t="shared" ref="K35" si="46">J35/24</f>
        <v>213.23741666666078</v>
      </c>
      <c r="L35" s="253"/>
    </row>
    <row r="36" spans="1:12">
      <c r="A36" s="12">
        <f t="shared" ref="A36:B37" si="47">A35+1</f>
        <v>30</v>
      </c>
      <c r="B36" s="8">
        <f t="shared" si="47"/>
        <v>46052</v>
      </c>
      <c r="C36" s="8">
        <f t="shared" si="43"/>
        <v>46052</v>
      </c>
      <c r="D36" s="9">
        <f t="shared" si="8"/>
        <v>0</v>
      </c>
      <c r="E36" s="8">
        <f t="shared" si="2"/>
        <v>46053</v>
      </c>
      <c r="F36" s="9">
        <f t="shared" si="12"/>
        <v>0</v>
      </c>
      <c r="G36" s="10">
        <f t="shared" si="44"/>
        <v>1</v>
      </c>
      <c r="H36" s="252">
        <f t="shared" si="3"/>
        <v>5466787.2369999997</v>
      </c>
      <c r="I36" s="38">
        <v>5472047.0460000001</v>
      </c>
      <c r="J36" s="11">
        <f t="shared" ref="J36" si="48">I36-H36</f>
        <v>5259.8090000003576</v>
      </c>
      <c r="K36" s="27">
        <f t="shared" ref="K36" si="49">J36/24</f>
        <v>219.15870833334824</v>
      </c>
      <c r="L36" s="253"/>
    </row>
    <row r="37" spans="1:12">
      <c r="A37" s="12">
        <f t="shared" si="47"/>
        <v>31</v>
      </c>
      <c r="B37" s="8">
        <f t="shared" si="47"/>
        <v>46053</v>
      </c>
      <c r="C37" s="8">
        <f t="shared" ref="C37" si="50">B37</f>
        <v>46053</v>
      </c>
      <c r="D37" s="9">
        <f t="shared" si="8"/>
        <v>0</v>
      </c>
      <c r="E37" s="8">
        <f t="shared" ref="E37" si="51">C37+1</f>
        <v>46054</v>
      </c>
      <c r="F37" s="9">
        <f t="shared" si="12"/>
        <v>0</v>
      </c>
      <c r="G37" s="10">
        <f t="shared" ref="G37" si="52">IFERROR(((E37-C37)+(F37-D37)),"")</f>
        <v>1</v>
      </c>
      <c r="H37" s="252">
        <f t="shared" si="3"/>
        <v>5472047.0460000001</v>
      </c>
      <c r="I37" s="38">
        <v>5477130.6720000003</v>
      </c>
      <c r="J37" s="11">
        <f t="shared" ref="J37" si="53">I37-H37</f>
        <v>5083.6260000001639</v>
      </c>
      <c r="K37" s="27">
        <f t="shared" ref="K37" si="54">J37/24</f>
        <v>211.81775000000684</v>
      </c>
      <c r="L37" s="253"/>
    </row>
    <row r="38" spans="1:12">
      <c r="A38" s="12"/>
      <c r="B38" s="8"/>
      <c r="C38" s="8"/>
      <c r="D38" s="9"/>
      <c r="E38" s="8"/>
      <c r="F38" s="9"/>
      <c r="G38" s="10"/>
      <c r="H38" s="252"/>
      <c r="I38" s="38"/>
      <c r="J38" s="11"/>
      <c r="K38" s="27"/>
      <c r="L38" s="253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122990.12999999989</v>
      </c>
      <c r="K39" s="32">
        <f>AVERAGE(K7:K38)</f>
        <v>165.30931451612889</v>
      </c>
      <c r="L39" s="256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5.9039040898617463</v>
      </c>
      <c r="L40" s="257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8" width="10.140625" style="1" customWidth="1"/>
    <col min="9" max="9" width="10.425781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245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MAX(K7:K38)</f>
        <v>0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 t="shared" ref="C7:C12" si="0">B7</f>
        <v>46023</v>
      </c>
      <c r="D7" s="9">
        <v>0</v>
      </c>
      <c r="E7" s="8">
        <f t="shared" ref="E7:E12" si="1">C7+1</f>
        <v>46024</v>
      </c>
      <c r="F7" s="9">
        <v>0</v>
      </c>
      <c r="G7" s="10">
        <f t="shared" ref="G7:G12" si="2">IFERROR(((E7-C7)+(F7-D7)),"")</f>
        <v>1</v>
      </c>
      <c r="H7" s="11"/>
      <c r="I7" s="11"/>
      <c r="J7" s="11">
        <f t="shared" ref="J7" si="3">I7-H7</f>
        <v>0</v>
      </c>
      <c r="K7" s="27">
        <f t="shared" ref="K7" si="4">J7/24</f>
        <v>0</v>
      </c>
      <c r="L7" s="101" t="s">
        <v>148</v>
      </c>
    </row>
    <row r="8" spans="1:12">
      <c r="A8" s="12">
        <f>A7+1</f>
        <v>2</v>
      </c>
      <c r="B8" s="8">
        <f>B7+1</f>
        <v>46024</v>
      </c>
      <c r="C8" s="8">
        <f t="shared" si="0"/>
        <v>46024</v>
      </c>
      <c r="D8" s="9">
        <v>0</v>
      </c>
      <c r="E8" s="8">
        <f t="shared" si="1"/>
        <v>46025</v>
      </c>
      <c r="F8" s="9">
        <v>0</v>
      </c>
      <c r="G8" s="10">
        <f t="shared" si="2"/>
        <v>1</v>
      </c>
      <c r="H8" s="11"/>
      <c r="I8" s="11"/>
      <c r="J8" s="11">
        <v>0</v>
      </c>
      <c r="K8" s="27">
        <v>0</v>
      </c>
      <c r="L8" s="28" t="s">
        <v>148</v>
      </c>
    </row>
    <row r="9" spans="1:12">
      <c r="A9" s="12">
        <f t="shared" ref="A9:B24" si="5">A8+1</f>
        <v>3</v>
      </c>
      <c r="B9" s="8">
        <f t="shared" si="5"/>
        <v>46025</v>
      </c>
      <c r="C9" s="8">
        <f t="shared" si="0"/>
        <v>46025</v>
      </c>
      <c r="D9" s="9">
        <v>0</v>
      </c>
      <c r="E9" s="8">
        <f t="shared" si="1"/>
        <v>46026</v>
      </c>
      <c r="F9" s="9">
        <v>0</v>
      </c>
      <c r="G9" s="10">
        <f t="shared" si="2"/>
        <v>1</v>
      </c>
      <c r="H9" s="11"/>
      <c r="I9" s="11"/>
      <c r="J9" s="11">
        <v>0</v>
      </c>
      <c r="K9" s="27">
        <v>0</v>
      </c>
      <c r="L9" s="28" t="s">
        <v>148</v>
      </c>
    </row>
    <row r="10" spans="1:12">
      <c r="A10" s="12">
        <f t="shared" si="5"/>
        <v>4</v>
      </c>
      <c r="B10" s="8">
        <f t="shared" si="5"/>
        <v>46026</v>
      </c>
      <c r="C10" s="8">
        <f t="shared" si="0"/>
        <v>46026</v>
      </c>
      <c r="D10" s="9">
        <v>0</v>
      </c>
      <c r="E10" s="8">
        <f t="shared" si="1"/>
        <v>46027</v>
      </c>
      <c r="F10" s="9">
        <v>0</v>
      </c>
      <c r="G10" s="10">
        <f t="shared" si="2"/>
        <v>1</v>
      </c>
      <c r="H10" s="11"/>
      <c r="I10" s="11"/>
      <c r="J10" s="11">
        <v>0</v>
      </c>
      <c r="K10" s="27">
        <v>0</v>
      </c>
      <c r="L10" s="28" t="s">
        <v>148</v>
      </c>
    </row>
    <row r="11" spans="1:12">
      <c r="A11" s="12">
        <f t="shared" si="5"/>
        <v>5</v>
      </c>
      <c r="B11" s="8">
        <f t="shared" si="5"/>
        <v>46027</v>
      </c>
      <c r="C11" s="8">
        <f t="shared" si="0"/>
        <v>46027</v>
      </c>
      <c r="D11" s="9">
        <v>0</v>
      </c>
      <c r="E11" s="8">
        <f t="shared" si="1"/>
        <v>46028</v>
      </c>
      <c r="F11" s="9">
        <v>0</v>
      </c>
      <c r="G11" s="10">
        <f t="shared" si="2"/>
        <v>1</v>
      </c>
      <c r="H11" s="11"/>
      <c r="I11" s="11"/>
      <c r="J11" s="11">
        <v>0</v>
      </c>
      <c r="K11" s="27">
        <v>0</v>
      </c>
      <c r="L11" s="28" t="s">
        <v>148</v>
      </c>
    </row>
    <row r="12" spans="1:12">
      <c r="A12" s="12">
        <f t="shared" si="5"/>
        <v>6</v>
      </c>
      <c r="B12" s="8">
        <f t="shared" si="5"/>
        <v>46028</v>
      </c>
      <c r="C12" s="8">
        <f t="shared" si="0"/>
        <v>46028</v>
      </c>
      <c r="D12" s="9">
        <v>0</v>
      </c>
      <c r="E12" s="8">
        <f t="shared" si="1"/>
        <v>46029</v>
      </c>
      <c r="F12" s="9">
        <v>0</v>
      </c>
      <c r="G12" s="10">
        <f t="shared" si="2"/>
        <v>1</v>
      </c>
      <c r="H12" s="11"/>
      <c r="I12" s="11"/>
      <c r="J12" s="11">
        <v>0</v>
      </c>
      <c r="K12" s="27">
        <v>0</v>
      </c>
      <c r="L12" s="28" t="s">
        <v>148</v>
      </c>
    </row>
    <row r="13" spans="1:12">
      <c r="A13" s="12">
        <f t="shared" si="5"/>
        <v>7</v>
      </c>
      <c r="B13" s="8">
        <f t="shared" si="5"/>
        <v>46029</v>
      </c>
      <c r="C13" s="8">
        <f t="shared" ref="C13" si="6">B13</f>
        <v>46029</v>
      </c>
      <c r="D13" s="9">
        <v>0</v>
      </c>
      <c r="E13" s="8">
        <f t="shared" ref="E13" si="7">C13+1</f>
        <v>46030</v>
      </c>
      <c r="F13" s="9">
        <v>0</v>
      </c>
      <c r="G13" s="10">
        <f t="shared" ref="G13:G14" si="8">IFERROR(((E13-C13)+(F13-D13)),"")</f>
        <v>1</v>
      </c>
      <c r="H13" s="11"/>
      <c r="I13" s="11"/>
      <c r="J13" s="11">
        <v>0</v>
      </c>
      <c r="K13" s="27">
        <v>0</v>
      </c>
      <c r="L13" s="28" t="s">
        <v>148</v>
      </c>
    </row>
    <row r="14" spans="1:12">
      <c r="A14" s="12">
        <f t="shared" si="5"/>
        <v>8</v>
      </c>
      <c r="B14" s="8">
        <f t="shared" si="5"/>
        <v>46030</v>
      </c>
      <c r="C14" s="8">
        <f t="shared" ref="C14:C35" si="9">B14</f>
        <v>46030</v>
      </c>
      <c r="D14" s="9">
        <v>0</v>
      </c>
      <c r="E14" s="8">
        <f t="shared" ref="E14:E35" si="10">C14+1</f>
        <v>46031</v>
      </c>
      <c r="F14" s="9">
        <v>0</v>
      </c>
      <c r="G14" s="10">
        <f t="shared" si="8"/>
        <v>1</v>
      </c>
      <c r="H14" s="11"/>
      <c r="I14" s="11"/>
      <c r="J14" s="11">
        <v>0</v>
      </c>
      <c r="K14" s="27">
        <v>0</v>
      </c>
      <c r="L14" s="28" t="s">
        <v>148</v>
      </c>
    </row>
    <row r="15" spans="1:12">
      <c r="A15" s="12">
        <f t="shared" si="5"/>
        <v>9</v>
      </c>
      <c r="B15" s="8">
        <f t="shared" si="5"/>
        <v>46031</v>
      </c>
      <c r="C15" s="8">
        <f t="shared" si="9"/>
        <v>46031</v>
      </c>
      <c r="D15" s="9">
        <v>0</v>
      </c>
      <c r="E15" s="8">
        <f t="shared" si="10"/>
        <v>46032</v>
      </c>
      <c r="F15" s="9">
        <v>0</v>
      </c>
      <c r="G15" s="10">
        <f t="shared" ref="G15:G34" si="11">IFERROR(((E15-C15)+(F15-D15)),"")</f>
        <v>1</v>
      </c>
      <c r="H15" s="11"/>
      <c r="I15" s="11"/>
      <c r="J15" s="11">
        <v>0</v>
      </c>
      <c r="K15" s="27">
        <v>0</v>
      </c>
      <c r="L15" s="28" t="s">
        <v>148</v>
      </c>
    </row>
    <row r="16" spans="1:12">
      <c r="A16" s="12">
        <f t="shared" si="5"/>
        <v>10</v>
      </c>
      <c r="B16" s="8">
        <f t="shared" si="5"/>
        <v>46032</v>
      </c>
      <c r="C16" s="8">
        <f t="shared" si="9"/>
        <v>46032</v>
      </c>
      <c r="D16" s="9">
        <v>0</v>
      </c>
      <c r="E16" s="8">
        <f t="shared" si="10"/>
        <v>46033</v>
      </c>
      <c r="F16" s="9">
        <v>0</v>
      </c>
      <c r="G16" s="10">
        <f t="shared" si="11"/>
        <v>1</v>
      </c>
      <c r="H16" s="11"/>
      <c r="I16" s="11"/>
      <c r="J16" s="11">
        <v>0</v>
      </c>
      <c r="K16" s="27">
        <v>0</v>
      </c>
      <c r="L16" s="28" t="s">
        <v>148</v>
      </c>
    </row>
    <row r="17" spans="1:14">
      <c r="A17" s="12">
        <f t="shared" si="5"/>
        <v>11</v>
      </c>
      <c r="B17" s="8">
        <f t="shared" si="5"/>
        <v>46033</v>
      </c>
      <c r="C17" s="8">
        <f t="shared" si="9"/>
        <v>46033</v>
      </c>
      <c r="D17" s="9">
        <v>0</v>
      </c>
      <c r="E17" s="8">
        <f t="shared" si="10"/>
        <v>46034</v>
      </c>
      <c r="F17" s="9">
        <v>0</v>
      </c>
      <c r="G17" s="10">
        <f t="shared" si="11"/>
        <v>1</v>
      </c>
      <c r="H17" s="11"/>
      <c r="I17" s="11"/>
      <c r="J17" s="11">
        <v>0</v>
      </c>
      <c r="K17" s="27">
        <v>0</v>
      </c>
      <c r="L17" s="28" t="s">
        <v>148</v>
      </c>
    </row>
    <row r="18" spans="1:14">
      <c r="A18" s="12">
        <f t="shared" si="5"/>
        <v>12</v>
      </c>
      <c r="B18" s="8">
        <f t="shared" si="5"/>
        <v>46034</v>
      </c>
      <c r="C18" s="8">
        <f t="shared" si="9"/>
        <v>46034</v>
      </c>
      <c r="D18" s="9">
        <v>0</v>
      </c>
      <c r="E18" s="8">
        <f t="shared" si="10"/>
        <v>46035</v>
      </c>
      <c r="F18" s="9">
        <v>0</v>
      </c>
      <c r="G18" s="10">
        <f t="shared" si="11"/>
        <v>1</v>
      </c>
      <c r="H18" s="11"/>
      <c r="I18" s="11"/>
      <c r="J18" s="11">
        <v>0</v>
      </c>
      <c r="K18" s="27">
        <v>0</v>
      </c>
      <c r="L18" s="28" t="s">
        <v>148</v>
      </c>
      <c r="N18" s="29"/>
    </row>
    <row r="19" spans="1:14">
      <c r="A19" s="12">
        <f t="shared" si="5"/>
        <v>13</v>
      </c>
      <c r="B19" s="8">
        <f t="shared" si="5"/>
        <v>46035</v>
      </c>
      <c r="C19" s="8">
        <f t="shared" si="9"/>
        <v>46035</v>
      </c>
      <c r="D19" s="9">
        <v>0</v>
      </c>
      <c r="E19" s="8">
        <f t="shared" si="10"/>
        <v>46036</v>
      </c>
      <c r="F19" s="9">
        <v>0</v>
      </c>
      <c r="G19" s="10">
        <f t="shared" si="11"/>
        <v>1</v>
      </c>
      <c r="H19" s="11"/>
      <c r="I19" s="11"/>
      <c r="J19" s="11">
        <v>0</v>
      </c>
      <c r="K19" s="27">
        <v>0</v>
      </c>
      <c r="L19" s="28" t="s">
        <v>148</v>
      </c>
    </row>
    <row r="20" spans="1:14">
      <c r="A20" s="12">
        <f t="shared" si="5"/>
        <v>14</v>
      </c>
      <c r="B20" s="8">
        <f t="shared" si="5"/>
        <v>46036</v>
      </c>
      <c r="C20" s="8">
        <f t="shared" si="9"/>
        <v>46036</v>
      </c>
      <c r="D20" s="9">
        <v>0</v>
      </c>
      <c r="E20" s="8">
        <f t="shared" si="10"/>
        <v>46037</v>
      </c>
      <c r="F20" s="9">
        <v>0</v>
      </c>
      <c r="G20" s="10">
        <f t="shared" si="11"/>
        <v>1</v>
      </c>
      <c r="H20" s="11"/>
      <c r="I20" s="11"/>
      <c r="J20" s="11">
        <v>0</v>
      </c>
      <c r="K20" s="27">
        <v>0</v>
      </c>
      <c r="L20" s="28" t="s">
        <v>148</v>
      </c>
    </row>
    <row r="21" spans="1:14">
      <c r="A21" s="12">
        <f t="shared" si="5"/>
        <v>15</v>
      </c>
      <c r="B21" s="8">
        <f t="shared" si="5"/>
        <v>46037</v>
      </c>
      <c r="C21" s="8">
        <f t="shared" si="9"/>
        <v>46037</v>
      </c>
      <c r="D21" s="9">
        <v>0</v>
      </c>
      <c r="E21" s="8">
        <f t="shared" si="10"/>
        <v>46038</v>
      </c>
      <c r="F21" s="9">
        <v>0</v>
      </c>
      <c r="G21" s="10">
        <f t="shared" si="11"/>
        <v>1</v>
      </c>
      <c r="H21" s="11"/>
      <c r="I21" s="11"/>
      <c r="J21" s="11">
        <v>0</v>
      </c>
      <c r="K21" s="27">
        <v>0</v>
      </c>
      <c r="L21" s="28" t="s">
        <v>148</v>
      </c>
    </row>
    <row r="22" spans="1:14">
      <c r="A22" s="12">
        <f t="shared" si="5"/>
        <v>16</v>
      </c>
      <c r="B22" s="8">
        <f t="shared" si="5"/>
        <v>46038</v>
      </c>
      <c r="C22" s="8">
        <f t="shared" si="9"/>
        <v>46038</v>
      </c>
      <c r="D22" s="9">
        <v>0</v>
      </c>
      <c r="E22" s="8">
        <f t="shared" si="10"/>
        <v>46039</v>
      </c>
      <c r="F22" s="9">
        <v>0</v>
      </c>
      <c r="G22" s="10">
        <f t="shared" si="11"/>
        <v>1</v>
      </c>
      <c r="H22" s="11"/>
      <c r="I22" s="11"/>
      <c r="J22" s="11">
        <v>0</v>
      </c>
      <c r="K22" s="27">
        <v>0</v>
      </c>
      <c r="L22" s="28" t="s">
        <v>148</v>
      </c>
    </row>
    <row r="23" spans="1:14">
      <c r="A23" s="12">
        <f t="shared" si="5"/>
        <v>17</v>
      </c>
      <c r="B23" s="8">
        <f t="shared" si="5"/>
        <v>46039</v>
      </c>
      <c r="C23" s="8">
        <f t="shared" si="9"/>
        <v>46039</v>
      </c>
      <c r="D23" s="9">
        <v>0</v>
      </c>
      <c r="E23" s="8">
        <f t="shared" si="10"/>
        <v>46040</v>
      </c>
      <c r="F23" s="9">
        <v>0</v>
      </c>
      <c r="G23" s="10">
        <f t="shared" si="11"/>
        <v>1</v>
      </c>
      <c r="H23" s="11"/>
      <c r="I23" s="11"/>
      <c r="J23" s="11">
        <v>0</v>
      </c>
      <c r="K23" s="27">
        <v>0</v>
      </c>
      <c r="L23" s="28" t="s">
        <v>148</v>
      </c>
    </row>
    <row r="24" spans="1:14">
      <c r="A24" s="12">
        <f t="shared" si="5"/>
        <v>18</v>
      </c>
      <c r="B24" s="8">
        <f t="shared" si="5"/>
        <v>46040</v>
      </c>
      <c r="C24" s="8">
        <f t="shared" si="9"/>
        <v>46040</v>
      </c>
      <c r="D24" s="9">
        <v>0</v>
      </c>
      <c r="E24" s="8">
        <f t="shared" si="10"/>
        <v>46041</v>
      </c>
      <c r="F24" s="9">
        <v>0</v>
      </c>
      <c r="G24" s="10">
        <f t="shared" si="11"/>
        <v>1</v>
      </c>
      <c r="H24" s="11"/>
      <c r="I24" s="11"/>
      <c r="J24" s="11">
        <v>0</v>
      </c>
      <c r="K24" s="27">
        <v>0</v>
      </c>
      <c r="L24" s="28" t="s">
        <v>148</v>
      </c>
    </row>
    <row r="25" spans="1:14">
      <c r="A25" s="12">
        <f t="shared" ref="A25:B34" si="12">A24+1</f>
        <v>19</v>
      </c>
      <c r="B25" s="8">
        <f>B24+1</f>
        <v>46041</v>
      </c>
      <c r="C25" s="8">
        <f t="shared" si="9"/>
        <v>46041</v>
      </c>
      <c r="D25" s="9">
        <v>0</v>
      </c>
      <c r="E25" s="8">
        <f t="shared" si="10"/>
        <v>46042</v>
      </c>
      <c r="F25" s="9">
        <v>0</v>
      </c>
      <c r="G25" s="10">
        <f t="shared" si="11"/>
        <v>1</v>
      </c>
      <c r="H25" s="11"/>
      <c r="I25" s="11"/>
      <c r="J25" s="11">
        <v>0</v>
      </c>
      <c r="K25" s="27">
        <v>0</v>
      </c>
      <c r="L25" s="28" t="s">
        <v>148</v>
      </c>
    </row>
    <row r="26" spans="1:14">
      <c r="A26" s="12">
        <f t="shared" si="12"/>
        <v>20</v>
      </c>
      <c r="B26" s="8">
        <f>B25+1</f>
        <v>46042</v>
      </c>
      <c r="C26" s="8">
        <f t="shared" si="9"/>
        <v>46042</v>
      </c>
      <c r="D26" s="9">
        <v>0</v>
      </c>
      <c r="E26" s="8">
        <f t="shared" si="10"/>
        <v>46043</v>
      </c>
      <c r="F26" s="9">
        <v>0</v>
      </c>
      <c r="G26" s="10">
        <f t="shared" si="11"/>
        <v>1</v>
      </c>
      <c r="H26" s="11"/>
      <c r="I26" s="11"/>
      <c r="J26" s="11">
        <v>0</v>
      </c>
      <c r="K26" s="27">
        <v>0</v>
      </c>
      <c r="L26" s="28" t="s">
        <v>148</v>
      </c>
    </row>
    <row r="27" spans="1:14">
      <c r="A27" s="12">
        <f t="shared" si="12"/>
        <v>21</v>
      </c>
      <c r="B27" s="8">
        <f>B26+1</f>
        <v>46043</v>
      </c>
      <c r="C27" s="8">
        <f t="shared" si="9"/>
        <v>46043</v>
      </c>
      <c r="D27" s="9">
        <v>0</v>
      </c>
      <c r="E27" s="8">
        <f t="shared" si="10"/>
        <v>46044</v>
      </c>
      <c r="F27" s="9">
        <v>0</v>
      </c>
      <c r="G27" s="10">
        <f t="shared" si="11"/>
        <v>1</v>
      </c>
      <c r="H27" s="11"/>
      <c r="I27" s="11"/>
      <c r="J27" s="11">
        <v>0</v>
      </c>
      <c r="K27" s="27">
        <v>0</v>
      </c>
      <c r="L27" s="28" t="s">
        <v>148</v>
      </c>
    </row>
    <row r="28" spans="1:14">
      <c r="A28" s="12">
        <f t="shared" si="12"/>
        <v>22</v>
      </c>
      <c r="B28" s="8">
        <f t="shared" si="12"/>
        <v>46044</v>
      </c>
      <c r="C28" s="8">
        <f t="shared" si="9"/>
        <v>46044</v>
      </c>
      <c r="D28" s="9">
        <v>0</v>
      </c>
      <c r="E28" s="8">
        <f t="shared" si="10"/>
        <v>46045</v>
      </c>
      <c r="F28" s="9">
        <v>0</v>
      </c>
      <c r="G28" s="10">
        <f t="shared" si="11"/>
        <v>1</v>
      </c>
      <c r="H28" s="11"/>
      <c r="I28" s="11"/>
      <c r="J28" s="11">
        <v>0</v>
      </c>
      <c r="K28" s="27">
        <v>0</v>
      </c>
      <c r="L28" s="28" t="s">
        <v>148</v>
      </c>
    </row>
    <row r="29" spans="1:14">
      <c r="A29" s="12">
        <f t="shared" si="12"/>
        <v>23</v>
      </c>
      <c r="B29" s="8">
        <f t="shared" ref="B29" si="13">B28+1</f>
        <v>46045</v>
      </c>
      <c r="C29" s="8">
        <f t="shared" ref="C29:C31" si="14">B29</f>
        <v>46045</v>
      </c>
      <c r="D29" s="9">
        <v>0</v>
      </c>
      <c r="E29" s="8">
        <f t="shared" ref="E29:E31" si="15">C29+1</f>
        <v>46046</v>
      </c>
      <c r="F29" s="9">
        <v>0</v>
      </c>
      <c r="G29" s="10">
        <f t="shared" ref="G29:G31" si="16">IFERROR(((E29-C29)+(F29-D29)),"")</f>
        <v>1</v>
      </c>
      <c r="H29" s="11"/>
      <c r="I29" s="11"/>
      <c r="J29" s="11">
        <v>0</v>
      </c>
      <c r="K29" s="27">
        <v>0</v>
      </c>
      <c r="L29" s="28" t="s">
        <v>148</v>
      </c>
    </row>
    <row r="30" spans="1:14">
      <c r="A30" s="12">
        <f t="shared" si="12"/>
        <v>24</v>
      </c>
      <c r="B30" s="8">
        <f t="shared" ref="B30" si="17">B29+1</f>
        <v>46046</v>
      </c>
      <c r="C30" s="8">
        <f t="shared" si="14"/>
        <v>46046</v>
      </c>
      <c r="D30" s="9">
        <v>0</v>
      </c>
      <c r="E30" s="8">
        <f t="shared" si="15"/>
        <v>46047</v>
      </c>
      <c r="F30" s="9">
        <v>0</v>
      </c>
      <c r="G30" s="10">
        <f t="shared" si="16"/>
        <v>1</v>
      </c>
      <c r="H30" s="11"/>
      <c r="I30" s="11"/>
      <c r="J30" s="11">
        <v>0</v>
      </c>
      <c r="K30" s="27">
        <v>0</v>
      </c>
      <c r="L30" s="28" t="s">
        <v>148</v>
      </c>
    </row>
    <row r="31" spans="1:14">
      <c r="A31" s="12">
        <f t="shared" si="12"/>
        <v>25</v>
      </c>
      <c r="B31" s="8">
        <f t="shared" ref="B31" si="18">B30+1</f>
        <v>46047</v>
      </c>
      <c r="C31" s="8">
        <f t="shared" si="14"/>
        <v>46047</v>
      </c>
      <c r="D31" s="9">
        <v>0</v>
      </c>
      <c r="E31" s="8">
        <f t="shared" si="15"/>
        <v>46048</v>
      </c>
      <c r="F31" s="9">
        <v>0</v>
      </c>
      <c r="G31" s="10">
        <f t="shared" si="16"/>
        <v>1</v>
      </c>
      <c r="H31" s="11"/>
      <c r="I31" s="11"/>
      <c r="J31" s="11">
        <v>0</v>
      </c>
      <c r="K31" s="27">
        <v>0</v>
      </c>
      <c r="L31" s="28" t="s">
        <v>148</v>
      </c>
    </row>
    <row r="32" spans="1:14">
      <c r="A32" s="12">
        <f t="shared" si="12"/>
        <v>26</v>
      </c>
      <c r="B32" s="8">
        <f t="shared" si="12"/>
        <v>46048</v>
      </c>
      <c r="C32" s="8">
        <f t="shared" si="9"/>
        <v>46048</v>
      </c>
      <c r="D32" s="9">
        <v>0</v>
      </c>
      <c r="E32" s="8">
        <f t="shared" si="10"/>
        <v>46049</v>
      </c>
      <c r="F32" s="9">
        <v>0</v>
      </c>
      <c r="G32" s="10">
        <f t="shared" si="11"/>
        <v>1</v>
      </c>
      <c r="H32" s="11"/>
      <c r="I32" s="11"/>
      <c r="J32" s="11">
        <v>0</v>
      </c>
      <c r="K32" s="27">
        <v>0</v>
      </c>
      <c r="L32" s="28" t="s">
        <v>148</v>
      </c>
    </row>
    <row r="33" spans="1:12">
      <c r="A33" s="12">
        <f t="shared" si="12"/>
        <v>27</v>
      </c>
      <c r="B33" s="8">
        <f t="shared" si="12"/>
        <v>46049</v>
      </c>
      <c r="C33" s="8">
        <f t="shared" si="9"/>
        <v>46049</v>
      </c>
      <c r="D33" s="9">
        <v>0</v>
      </c>
      <c r="E33" s="8">
        <f t="shared" si="10"/>
        <v>46050</v>
      </c>
      <c r="F33" s="9">
        <v>0</v>
      </c>
      <c r="G33" s="10">
        <f t="shared" si="11"/>
        <v>1</v>
      </c>
      <c r="H33" s="11"/>
      <c r="I33" s="11"/>
      <c r="J33" s="11">
        <v>0</v>
      </c>
      <c r="K33" s="27">
        <v>0</v>
      </c>
      <c r="L33" s="28" t="s">
        <v>148</v>
      </c>
    </row>
    <row r="34" spans="1:12">
      <c r="A34" s="12">
        <f t="shared" si="12"/>
        <v>28</v>
      </c>
      <c r="B34" s="8">
        <f t="shared" si="12"/>
        <v>46050</v>
      </c>
      <c r="C34" s="8">
        <f t="shared" si="9"/>
        <v>46050</v>
      </c>
      <c r="D34" s="9">
        <v>0</v>
      </c>
      <c r="E34" s="8">
        <f t="shared" si="10"/>
        <v>46051</v>
      </c>
      <c r="F34" s="9">
        <v>0</v>
      </c>
      <c r="G34" s="10">
        <f t="shared" si="11"/>
        <v>1</v>
      </c>
      <c r="H34" s="11"/>
      <c r="I34" s="11"/>
      <c r="J34" s="11">
        <v>0</v>
      </c>
      <c r="K34" s="27">
        <v>0</v>
      </c>
      <c r="L34" s="28" t="s">
        <v>148</v>
      </c>
    </row>
    <row r="35" spans="1:12">
      <c r="A35" s="12">
        <f t="shared" ref="A35:B35" si="19">A34+1</f>
        <v>29</v>
      </c>
      <c r="B35" s="8">
        <f t="shared" si="19"/>
        <v>46051</v>
      </c>
      <c r="C35" s="8">
        <f t="shared" si="9"/>
        <v>46051</v>
      </c>
      <c r="D35" s="9">
        <v>0</v>
      </c>
      <c r="E35" s="8">
        <f t="shared" si="10"/>
        <v>46052</v>
      </c>
      <c r="F35" s="9">
        <v>0</v>
      </c>
      <c r="G35" s="10">
        <f t="shared" ref="G35" si="20">IFERROR(((E35-C35)+(F35-D35)),"")</f>
        <v>1</v>
      </c>
      <c r="H35" s="11"/>
      <c r="I35" s="11"/>
      <c r="J35" s="11">
        <v>0</v>
      </c>
      <c r="K35" s="27">
        <v>0</v>
      </c>
      <c r="L35" s="28" t="s">
        <v>148</v>
      </c>
    </row>
    <row r="36" spans="1:12">
      <c r="A36" s="12">
        <f t="shared" ref="A36:B37" si="21">A35+1</f>
        <v>30</v>
      </c>
      <c r="B36" s="8">
        <f t="shared" si="21"/>
        <v>46052</v>
      </c>
      <c r="C36" s="8">
        <f t="shared" ref="C36" si="22">B36</f>
        <v>46052</v>
      </c>
      <c r="D36" s="9">
        <v>0</v>
      </c>
      <c r="E36" s="8">
        <f t="shared" ref="E36" si="23">C36+1</f>
        <v>46053</v>
      </c>
      <c r="F36" s="9">
        <v>0</v>
      </c>
      <c r="G36" s="10">
        <f t="shared" ref="G36" si="24">IFERROR(((E36-C36)+(F36-D36)),"")</f>
        <v>1</v>
      </c>
      <c r="H36" s="11"/>
      <c r="I36" s="11"/>
      <c r="J36" s="11">
        <v>0</v>
      </c>
      <c r="K36" s="27">
        <v>0</v>
      </c>
      <c r="L36" s="28" t="s">
        <v>148</v>
      </c>
    </row>
    <row r="37" spans="1:12">
      <c r="A37" s="12">
        <f t="shared" si="21"/>
        <v>31</v>
      </c>
      <c r="B37" s="8">
        <f t="shared" si="21"/>
        <v>46053</v>
      </c>
      <c r="C37" s="8">
        <f t="shared" ref="C37" si="25">B37</f>
        <v>46053</v>
      </c>
      <c r="D37" s="9">
        <v>0</v>
      </c>
      <c r="E37" s="8">
        <f t="shared" ref="E37" si="26">C37+1</f>
        <v>46054</v>
      </c>
      <c r="F37" s="9">
        <v>0</v>
      </c>
      <c r="G37" s="10">
        <f t="shared" ref="G37" si="27">IFERROR(((E37-C37)+(F37-D37)),"")</f>
        <v>1</v>
      </c>
      <c r="H37" s="11"/>
      <c r="I37" s="11"/>
      <c r="J37" s="11">
        <v>0</v>
      </c>
      <c r="K37" s="27">
        <v>0</v>
      </c>
      <c r="L37" s="28" t="s">
        <v>148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42578125" style="1" customWidth="1"/>
    <col min="8" max="8" width="13.85546875" style="75" customWidth="1"/>
    <col min="9" max="9" width="13.7109375" style="75" customWidth="1"/>
    <col min="10" max="10" width="13.5703125" style="75" customWidth="1"/>
    <col min="11" max="11" width="9.140625" style="1"/>
    <col min="12" max="12" width="33.1406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49"/>
      <c r="I1" s="249"/>
      <c r="J1" s="249"/>
      <c r="K1" s="2"/>
      <c r="L1" s="2"/>
    </row>
    <row r="2" spans="1:12">
      <c r="B2" s="2"/>
      <c r="C2" s="3" t="s">
        <v>246</v>
      </c>
      <c r="D2" s="2"/>
      <c r="E2" s="2"/>
      <c r="F2" s="2"/>
      <c r="G2" s="2"/>
      <c r="H2" s="249"/>
      <c r="I2" s="249"/>
      <c r="J2" s="249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49"/>
      <c r="I3" s="249"/>
      <c r="J3" s="249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49"/>
      <c r="I4" s="249"/>
      <c r="J4" s="249" t="s">
        <v>138</v>
      </c>
      <c r="K4" s="26">
        <f>MAX(K7:K36)</f>
        <v>154.45166666666046</v>
      </c>
      <c r="L4" s="2"/>
    </row>
    <row r="5" spans="1:12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11">
        <v>2758343.17</v>
      </c>
      <c r="I7" s="247">
        <v>2761893.31</v>
      </c>
      <c r="J7" s="11">
        <f t="shared" ref="J7:J8" si="0">I7-H7</f>
        <v>3550.1400000001304</v>
      </c>
      <c r="K7" s="27">
        <f t="shared" ref="K7:K8" si="1">J7/24</f>
        <v>147.92250000000544</v>
      </c>
      <c r="L7" s="2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0.29166666666666702</v>
      </c>
      <c r="E8" s="8">
        <f>C8+1</f>
        <v>46025</v>
      </c>
      <c r="F8" s="9">
        <f>F7</f>
        <v>0.29166666666666702</v>
      </c>
      <c r="G8" s="10">
        <f>IFERROR(((E8-C8)+(F8-D8)),"")</f>
        <v>1</v>
      </c>
      <c r="H8" s="11">
        <f t="shared" ref="H8:H37" si="2">I7</f>
        <v>2761893.31</v>
      </c>
      <c r="I8" s="247">
        <v>2765334.47</v>
      </c>
      <c r="J8" s="11">
        <f t="shared" si="0"/>
        <v>3441.160000000149</v>
      </c>
      <c r="K8" s="27">
        <f t="shared" si="1"/>
        <v>143.38166666667288</v>
      </c>
      <c r="L8" s="28"/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0.29166666666666702</v>
      </c>
      <c r="E9" s="8">
        <f t="shared" ref="E9:E34" si="5">C9+1</f>
        <v>46026</v>
      </c>
      <c r="F9" s="9">
        <f t="shared" ref="F9:F37" si="6">F8</f>
        <v>0.29166666666666702</v>
      </c>
      <c r="G9" s="10">
        <f t="shared" ref="G9:G34" si="7">IFERROR(((E9-C9)+(F9-D9)),"")</f>
        <v>1</v>
      </c>
      <c r="H9" s="11">
        <f t="shared" si="2"/>
        <v>2765334.47</v>
      </c>
      <c r="I9" s="247">
        <v>2768663.63</v>
      </c>
      <c r="J9" s="11">
        <f t="shared" ref="J9" si="8">I9-H9</f>
        <v>3329.1599999996834</v>
      </c>
      <c r="K9" s="27">
        <f t="shared" ref="K9" si="9">J9/24</f>
        <v>138.71499999998682</v>
      </c>
      <c r="L9" s="28"/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0.29166666666666702</v>
      </c>
      <c r="E10" s="8">
        <f t="shared" si="5"/>
        <v>46027</v>
      </c>
      <c r="F10" s="9">
        <f t="shared" si="6"/>
        <v>0.29166666666666702</v>
      </c>
      <c r="G10" s="10">
        <f t="shared" si="7"/>
        <v>1</v>
      </c>
      <c r="H10" s="11">
        <f t="shared" si="2"/>
        <v>2768663.63</v>
      </c>
      <c r="I10" s="247">
        <v>2772069.73</v>
      </c>
      <c r="J10" s="11">
        <f t="shared" ref="J10" si="10">I10-H10</f>
        <v>3406.1000000000931</v>
      </c>
      <c r="K10" s="27">
        <f t="shared" ref="K10" si="11">J10/24</f>
        <v>141.92083333333721</v>
      </c>
      <c r="L10" s="28"/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0.29166666666666702</v>
      </c>
      <c r="E11" s="8">
        <f t="shared" si="5"/>
        <v>46028</v>
      </c>
      <c r="F11" s="9">
        <f t="shared" si="6"/>
        <v>0.29166666666666702</v>
      </c>
      <c r="G11" s="10">
        <f t="shared" si="7"/>
        <v>1</v>
      </c>
      <c r="H11" s="11">
        <f t="shared" si="2"/>
        <v>2772069.73</v>
      </c>
      <c r="I11" s="247">
        <v>2775335.31</v>
      </c>
      <c r="J11" s="11">
        <f t="shared" ref="J11:J12" si="12">I11-H11</f>
        <v>3265.5800000000745</v>
      </c>
      <c r="K11" s="27">
        <f t="shared" ref="K11:K12" si="13">J11/24</f>
        <v>136.06583333333643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0.29166666666666702</v>
      </c>
      <c r="E12" s="8">
        <f t="shared" si="5"/>
        <v>46029</v>
      </c>
      <c r="F12" s="9">
        <f t="shared" si="6"/>
        <v>0.29166666666666702</v>
      </c>
      <c r="G12" s="10">
        <f t="shared" si="7"/>
        <v>1</v>
      </c>
      <c r="H12" s="11">
        <f t="shared" si="2"/>
        <v>2775335.31</v>
      </c>
      <c r="I12" s="247">
        <v>2778694.69</v>
      </c>
      <c r="J12" s="11">
        <f t="shared" si="12"/>
        <v>3359.3799999998882</v>
      </c>
      <c r="K12" s="27">
        <f t="shared" si="13"/>
        <v>139.974166666662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0.29166666666666702</v>
      </c>
      <c r="E13" s="8">
        <f t="shared" si="5"/>
        <v>46030</v>
      </c>
      <c r="F13" s="9">
        <f t="shared" si="6"/>
        <v>0.29166666666666702</v>
      </c>
      <c r="G13" s="10">
        <f t="shared" si="7"/>
        <v>1</v>
      </c>
      <c r="H13" s="11">
        <f t="shared" si="2"/>
        <v>2778694.69</v>
      </c>
      <c r="I13" s="247">
        <v>2781995.12</v>
      </c>
      <c r="J13" s="11">
        <f t="shared" ref="J13" si="14">I13-H13</f>
        <v>3300.4300000001676</v>
      </c>
      <c r="K13" s="27">
        <f t="shared" ref="K13:K14" si="15">J13/24</f>
        <v>137.51791666667364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0.29166666666666702</v>
      </c>
      <c r="E14" s="8">
        <f t="shared" si="5"/>
        <v>46031</v>
      </c>
      <c r="F14" s="9">
        <f t="shared" si="6"/>
        <v>0.29166666666666702</v>
      </c>
      <c r="G14" s="10">
        <f t="shared" si="7"/>
        <v>1</v>
      </c>
      <c r="H14" s="11">
        <f t="shared" si="2"/>
        <v>2781995.12</v>
      </c>
      <c r="I14" s="247">
        <v>2785422.66</v>
      </c>
      <c r="J14" s="11">
        <f t="shared" ref="J14" si="16">I14-H14</f>
        <v>3427.5400000000373</v>
      </c>
      <c r="K14" s="27">
        <f t="shared" si="15"/>
        <v>142.81416666666823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0.29166666666666702</v>
      </c>
      <c r="E15" s="8">
        <f t="shared" si="5"/>
        <v>46032</v>
      </c>
      <c r="F15" s="9">
        <f t="shared" si="6"/>
        <v>0.29166666666666702</v>
      </c>
      <c r="G15" s="10">
        <f t="shared" si="7"/>
        <v>1</v>
      </c>
      <c r="H15" s="11">
        <f t="shared" si="2"/>
        <v>2785422.66</v>
      </c>
      <c r="I15" s="247">
        <v>2788982.91</v>
      </c>
      <c r="J15" s="11">
        <f t="shared" ref="J15" si="17">I15-H15</f>
        <v>3560.25</v>
      </c>
      <c r="K15" s="27">
        <f t="shared" ref="K15" si="18">J15/24</f>
        <v>148.34375</v>
      </c>
      <c r="L15" s="28"/>
    </row>
    <row r="16" spans="1:12" ht="15" customHeight="1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0.29166666666666702</v>
      </c>
      <c r="E16" s="8">
        <f t="shared" si="5"/>
        <v>46033</v>
      </c>
      <c r="F16" s="9">
        <f t="shared" si="6"/>
        <v>0.29166666666666702</v>
      </c>
      <c r="G16" s="10">
        <f t="shared" si="7"/>
        <v>1</v>
      </c>
      <c r="H16" s="11">
        <f t="shared" si="2"/>
        <v>2788982.91</v>
      </c>
      <c r="I16" s="247">
        <v>2792689.75</v>
      </c>
      <c r="J16" s="11">
        <f t="shared" ref="J16" si="19">I16-H16</f>
        <v>3706.839999999851</v>
      </c>
      <c r="K16" s="27">
        <f t="shared" ref="K16" si="20">J16/24</f>
        <v>154.45166666666046</v>
      </c>
      <c r="L16" s="28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0.29166666666666702</v>
      </c>
      <c r="E17" s="8">
        <f t="shared" si="5"/>
        <v>46034</v>
      </c>
      <c r="F17" s="9">
        <f t="shared" si="6"/>
        <v>0.29166666666666702</v>
      </c>
      <c r="G17" s="10">
        <f t="shared" si="7"/>
        <v>1</v>
      </c>
      <c r="H17" s="11">
        <f t="shared" si="2"/>
        <v>2792689.75</v>
      </c>
      <c r="I17" s="247">
        <v>2796337.97</v>
      </c>
      <c r="J17" s="11">
        <f t="shared" ref="J17" si="21">I17-H17</f>
        <v>3648.2200000002049</v>
      </c>
      <c r="K17" s="27">
        <f t="shared" ref="K17" si="22">J17/24</f>
        <v>152.00916666667521</v>
      </c>
      <c r="L17" s="28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0.29166666666666702</v>
      </c>
      <c r="E18" s="8">
        <f t="shared" si="5"/>
        <v>46035</v>
      </c>
      <c r="F18" s="9">
        <f t="shared" si="6"/>
        <v>0.29166666666666702</v>
      </c>
      <c r="G18" s="10">
        <f t="shared" si="7"/>
        <v>1</v>
      </c>
      <c r="H18" s="11">
        <f t="shared" si="2"/>
        <v>2796337.97</v>
      </c>
      <c r="I18" s="247">
        <v>2799925.22</v>
      </c>
      <c r="J18" s="11">
        <f t="shared" ref="J18" si="23">I18-H18</f>
        <v>3587.25</v>
      </c>
      <c r="K18" s="27">
        <f t="shared" ref="K18" si="24">J18/24</f>
        <v>149.46875</v>
      </c>
      <c r="L18" s="28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0.29166666666666702</v>
      </c>
      <c r="E19" s="8">
        <f t="shared" si="5"/>
        <v>46036</v>
      </c>
      <c r="F19" s="9">
        <f t="shared" si="6"/>
        <v>0.29166666666666702</v>
      </c>
      <c r="G19" s="10">
        <f t="shared" si="7"/>
        <v>1</v>
      </c>
      <c r="H19" s="11">
        <f t="shared" si="2"/>
        <v>2799925.22</v>
      </c>
      <c r="I19" s="11">
        <v>2803490.79</v>
      </c>
      <c r="J19" s="11">
        <f t="shared" ref="J19" si="25">I19-H19</f>
        <v>3565.5699999998324</v>
      </c>
      <c r="K19" s="27">
        <f t="shared" ref="K19" si="26">J19/24</f>
        <v>148.56541666665967</v>
      </c>
      <c r="L19" s="28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0.29166666666666702</v>
      </c>
      <c r="E20" s="8">
        <f t="shared" si="5"/>
        <v>46037</v>
      </c>
      <c r="F20" s="9">
        <f t="shared" si="6"/>
        <v>0.29166666666666702</v>
      </c>
      <c r="G20" s="10">
        <f t="shared" si="7"/>
        <v>1</v>
      </c>
      <c r="H20" s="11">
        <f t="shared" si="2"/>
        <v>2803490.79</v>
      </c>
      <c r="I20" s="11">
        <v>2807026.1</v>
      </c>
      <c r="J20" s="11">
        <f t="shared" ref="J20:J22" si="27">I20-H20</f>
        <v>3535.3100000000559</v>
      </c>
      <c r="K20" s="27">
        <f t="shared" ref="K20:K22" si="28">J20/24</f>
        <v>147.30458333333567</v>
      </c>
      <c r="L20" s="28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0.29166666666666702</v>
      </c>
      <c r="E21" s="8">
        <f t="shared" si="5"/>
        <v>46038</v>
      </c>
      <c r="F21" s="9">
        <f t="shared" si="6"/>
        <v>0.29166666666666702</v>
      </c>
      <c r="G21" s="10">
        <f t="shared" si="7"/>
        <v>1</v>
      </c>
      <c r="H21" s="11">
        <f t="shared" si="2"/>
        <v>2807026.1</v>
      </c>
      <c r="I21" s="11">
        <v>2810507.54</v>
      </c>
      <c r="J21" s="11">
        <f t="shared" si="27"/>
        <v>3481.4399999999441</v>
      </c>
      <c r="K21" s="27">
        <f t="shared" si="28"/>
        <v>145.05999999999767</v>
      </c>
      <c r="L21" s="28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0.29166666666666702</v>
      </c>
      <c r="E22" s="8">
        <f t="shared" si="5"/>
        <v>46039</v>
      </c>
      <c r="F22" s="9">
        <f t="shared" si="6"/>
        <v>0.29166666666666702</v>
      </c>
      <c r="G22" s="10">
        <f t="shared" si="7"/>
        <v>1</v>
      </c>
      <c r="H22" s="11">
        <f t="shared" si="2"/>
        <v>2810507.54</v>
      </c>
      <c r="I22" s="11">
        <v>2813929.11</v>
      </c>
      <c r="J22" s="11">
        <f t="shared" si="27"/>
        <v>3421.5699999998324</v>
      </c>
      <c r="K22" s="27">
        <f t="shared" si="28"/>
        <v>142.56541666665967</v>
      </c>
      <c r="L22" s="28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0.29166666666666702</v>
      </c>
      <c r="E23" s="8">
        <f t="shared" si="5"/>
        <v>46040</v>
      </c>
      <c r="F23" s="9">
        <f t="shared" si="6"/>
        <v>0.29166666666666702</v>
      </c>
      <c r="G23" s="10">
        <f t="shared" si="7"/>
        <v>1</v>
      </c>
      <c r="H23" s="11">
        <f t="shared" si="2"/>
        <v>2813929.11</v>
      </c>
      <c r="I23" s="11">
        <v>2817485.83</v>
      </c>
      <c r="J23" s="11">
        <f t="shared" ref="J23" si="29">I23-H23</f>
        <v>3556.7200000002049</v>
      </c>
      <c r="K23" s="27">
        <f t="shared" ref="K23" si="30">J23/24</f>
        <v>148.19666666667521</v>
      </c>
      <c r="L23" s="28"/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0.29166666666666702</v>
      </c>
      <c r="E24" s="8">
        <f t="shared" si="5"/>
        <v>46041</v>
      </c>
      <c r="F24" s="9">
        <f t="shared" si="6"/>
        <v>0.29166666666666702</v>
      </c>
      <c r="G24" s="10">
        <f t="shared" si="7"/>
        <v>1</v>
      </c>
      <c r="H24" s="11">
        <f t="shared" si="2"/>
        <v>2817485.83</v>
      </c>
      <c r="I24" s="11">
        <v>2821029.73</v>
      </c>
      <c r="J24" s="11">
        <f t="shared" ref="J24" si="31">I24-H24</f>
        <v>3543.8999999999069</v>
      </c>
      <c r="K24" s="27">
        <f t="shared" ref="K24" si="32">J24/24</f>
        <v>147.66249999999613</v>
      </c>
      <c r="L24" s="28"/>
    </row>
    <row r="25" spans="1:14">
      <c r="A25" s="12">
        <f t="shared" ref="A25:B34" si="33">A24+1</f>
        <v>19</v>
      </c>
      <c r="B25" s="8">
        <f>B24+1</f>
        <v>46041</v>
      </c>
      <c r="C25" s="8">
        <f t="shared" si="4"/>
        <v>46041</v>
      </c>
      <c r="D25" s="9">
        <v>0.29166666666666702</v>
      </c>
      <c r="E25" s="8">
        <f t="shared" si="5"/>
        <v>46042</v>
      </c>
      <c r="F25" s="250">
        <f t="shared" si="6"/>
        <v>0.29166666666666702</v>
      </c>
      <c r="G25" s="10">
        <f t="shared" si="7"/>
        <v>1</v>
      </c>
      <c r="H25" s="11">
        <f t="shared" si="2"/>
        <v>2821029.73</v>
      </c>
      <c r="I25" s="11">
        <v>2824592.24</v>
      </c>
      <c r="J25" s="11">
        <f t="shared" ref="J25" si="34">I25-H25</f>
        <v>3562.5100000002421</v>
      </c>
      <c r="K25" s="27">
        <f t="shared" ref="K25" si="35">J25/24</f>
        <v>148.43791666667676</v>
      </c>
      <c r="L25" s="28"/>
    </row>
    <row r="26" spans="1:14">
      <c r="A26" s="12">
        <f t="shared" si="33"/>
        <v>20</v>
      </c>
      <c r="B26" s="8">
        <f>B25+1</f>
        <v>46042</v>
      </c>
      <c r="C26" s="8">
        <f t="shared" si="4"/>
        <v>46042</v>
      </c>
      <c r="D26" s="9">
        <v>0.29166666666666702</v>
      </c>
      <c r="E26" s="8">
        <f t="shared" si="5"/>
        <v>46043</v>
      </c>
      <c r="F26" s="250">
        <f t="shared" si="6"/>
        <v>0.29166666666666702</v>
      </c>
      <c r="G26" s="10">
        <f t="shared" si="7"/>
        <v>1</v>
      </c>
      <c r="H26" s="11">
        <f t="shared" si="2"/>
        <v>2824592.24</v>
      </c>
      <c r="I26" s="11">
        <v>2824935.72</v>
      </c>
      <c r="J26" s="11">
        <f t="shared" ref="J26" si="36">I26-H26</f>
        <v>343.47999999998137</v>
      </c>
      <c r="K26" s="27">
        <f t="shared" ref="K26" si="37">J26/24</f>
        <v>14.311666666665891</v>
      </c>
      <c r="L26" s="28"/>
    </row>
    <row r="27" spans="1:14">
      <c r="A27" s="12">
        <f t="shared" si="33"/>
        <v>21</v>
      </c>
      <c r="B27" s="8">
        <f>B26+1</f>
        <v>46043</v>
      </c>
      <c r="C27" s="8">
        <f t="shared" si="4"/>
        <v>46043</v>
      </c>
      <c r="D27" s="9">
        <v>0.29166666666666702</v>
      </c>
      <c r="E27" s="8">
        <f t="shared" si="5"/>
        <v>46044</v>
      </c>
      <c r="F27" s="250">
        <f t="shared" si="6"/>
        <v>0.29166666666666702</v>
      </c>
      <c r="G27" s="10">
        <f t="shared" si="7"/>
        <v>1</v>
      </c>
      <c r="H27" s="11">
        <f t="shared" si="2"/>
        <v>2824935.72</v>
      </c>
      <c r="I27" s="11">
        <v>2828548.06</v>
      </c>
      <c r="J27" s="11">
        <f t="shared" ref="J27" si="38">I27-H27</f>
        <v>3612.339999999851</v>
      </c>
      <c r="K27" s="27">
        <f t="shared" ref="K27" si="39">J27/24</f>
        <v>150.51416666666046</v>
      </c>
      <c r="L27" s="28"/>
    </row>
    <row r="28" spans="1:14">
      <c r="A28" s="12">
        <f t="shared" si="33"/>
        <v>22</v>
      </c>
      <c r="B28" s="8">
        <f t="shared" si="33"/>
        <v>46044</v>
      </c>
      <c r="C28" s="8">
        <f t="shared" si="4"/>
        <v>46044</v>
      </c>
      <c r="D28" s="9">
        <v>0.29166666666666702</v>
      </c>
      <c r="E28" s="8">
        <f t="shared" si="5"/>
        <v>46045</v>
      </c>
      <c r="F28" s="250">
        <f t="shared" si="6"/>
        <v>0.29166666666666702</v>
      </c>
      <c r="G28" s="10">
        <f t="shared" si="7"/>
        <v>1</v>
      </c>
      <c r="H28" s="11">
        <f t="shared" si="2"/>
        <v>2828548.06</v>
      </c>
      <c r="I28" s="11">
        <v>2832004.33</v>
      </c>
      <c r="J28" s="11">
        <f t="shared" ref="J28" si="40">I28-H28</f>
        <v>3456.2700000000186</v>
      </c>
      <c r="K28" s="27">
        <f t="shared" ref="K28" si="41">J28/24</f>
        <v>144.01125000000079</v>
      </c>
      <c r="L28" s="28"/>
    </row>
    <row r="29" spans="1:14">
      <c r="A29" s="12">
        <f t="shared" si="33"/>
        <v>23</v>
      </c>
      <c r="B29" s="8">
        <f t="shared" si="33"/>
        <v>46045</v>
      </c>
      <c r="C29" s="8">
        <f t="shared" si="4"/>
        <v>46045</v>
      </c>
      <c r="D29" s="9">
        <v>0.29166666666666702</v>
      </c>
      <c r="E29" s="8">
        <f t="shared" si="5"/>
        <v>46046</v>
      </c>
      <c r="F29" s="250">
        <f t="shared" si="6"/>
        <v>0.29166666666666702</v>
      </c>
      <c r="G29" s="10">
        <f t="shared" si="7"/>
        <v>1</v>
      </c>
      <c r="H29" s="11">
        <f t="shared" si="2"/>
        <v>2832004.33</v>
      </c>
      <c r="I29" s="11">
        <v>2835564.89</v>
      </c>
      <c r="J29" s="11">
        <f t="shared" ref="J29" si="42">I29-H29</f>
        <v>3560.5600000000559</v>
      </c>
      <c r="K29" s="27">
        <f t="shared" ref="K29" si="43">J29/24</f>
        <v>148.35666666666899</v>
      </c>
      <c r="L29" s="28"/>
    </row>
    <row r="30" spans="1:14">
      <c r="A30" s="12">
        <f t="shared" si="33"/>
        <v>24</v>
      </c>
      <c r="B30" s="8">
        <f t="shared" si="33"/>
        <v>46046</v>
      </c>
      <c r="C30" s="8">
        <f t="shared" si="4"/>
        <v>46046</v>
      </c>
      <c r="D30" s="9">
        <v>0.29166666666666702</v>
      </c>
      <c r="E30" s="8">
        <f t="shared" si="5"/>
        <v>46047</v>
      </c>
      <c r="F30" s="250">
        <f t="shared" si="6"/>
        <v>0.29166666666666702</v>
      </c>
      <c r="G30" s="10">
        <f t="shared" si="7"/>
        <v>1</v>
      </c>
      <c r="H30" s="11">
        <f t="shared" si="2"/>
        <v>2835564.89</v>
      </c>
      <c r="I30" s="11">
        <v>2839110.34</v>
      </c>
      <c r="J30" s="11">
        <f t="shared" ref="J30" si="44">I30-H30</f>
        <v>3545.4499999997206</v>
      </c>
      <c r="K30" s="27">
        <f t="shared" ref="K30" si="45">J30/24</f>
        <v>147.7270833333217</v>
      </c>
      <c r="L30" s="28"/>
    </row>
    <row r="31" spans="1:14">
      <c r="A31" s="12">
        <f t="shared" si="33"/>
        <v>25</v>
      </c>
      <c r="B31" s="8">
        <f t="shared" si="33"/>
        <v>46047</v>
      </c>
      <c r="C31" s="8">
        <f t="shared" si="4"/>
        <v>46047</v>
      </c>
      <c r="D31" s="9">
        <v>0.29166666666666702</v>
      </c>
      <c r="E31" s="8">
        <f t="shared" si="5"/>
        <v>46048</v>
      </c>
      <c r="F31" s="250">
        <f t="shared" si="6"/>
        <v>0.29166666666666702</v>
      </c>
      <c r="G31" s="10">
        <f t="shared" si="7"/>
        <v>1</v>
      </c>
      <c r="H31" s="11">
        <f t="shared" si="2"/>
        <v>2839110.34</v>
      </c>
      <c r="I31" s="11">
        <v>2842439.66</v>
      </c>
      <c r="J31" s="11">
        <f t="shared" ref="J31" si="46">I31-H31</f>
        <v>3329.320000000298</v>
      </c>
      <c r="K31" s="27">
        <f t="shared" ref="K31" si="47">J31/24</f>
        <v>138.72166666667908</v>
      </c>
      <c r="L31" s="28"/>
    </row>
    <row r="32" spans="1:14">
      <c r="A32" s="12">
        <f t="shared" si="33"/>
        <v>26</v>
      </c>
      <c r="B32" s="8">
        <f t="shared" si="33"/>
        <v>46048</v>
      </c>
      <c r="C32" s="8">
        <f t="shared" si="4"/>
        <v>46048</v>
      </c>
      <c r="D32" s="9">
        <v>0.29166666666666702</v>
      </c>
      <c r="E32" s="8">
        <f t="shared" si="5"/>
        <v>46049</v>
      </c>
      <c r="F32" s="250">
        <f t="shared" si="6"/>
        <v>0.29166666666666702</v>
      </c>
      <c r="G32" s="10">
        <f t="shared" si="7"/>
        <v>1</v>
      </c>
      <c r="H32" s="11">
        <f t="shared" si="2"/>
        <v>2842439.66</v>
      </c>
      <c r="I32" s="11">
        <v>2846082.8</v>
      </c>
      <c r="J32" s="11">
        <f t="shared" ref="J32" si="48">I32-H32</f>
        <v>3643.1399999996647</v>
      </c>
      <c r="K32" s="27">
        <f t="shared" ref="K32" si="49">J32/24</f>
        <v>151.79749999998603</v>
      </c>
      <c r="L32" s="28"/>
    </row>
    <row r="33" spans="1:12">
      <c r="A33" s="12">
        <f t="shared" si="33"/>
        <v>27</v>
      </c>
      <c r="B33" s="8">
        <f t="shared" si="33"/>
        <v>46049</v>
      </c>
      <c r="C33" s="8">
        <f t="shared" si="4"/>
        <v>46049</v>
      </c>
      <c r="D33" s="9">
        <v>0.29166666666666702</v>
      </c>
      <c r="E33" s="8">
        <f t="shared" si="5"/>
        <v>46050</v>
      </c>
      <c r="F33" s="250">
        <f t="shared" si="6"/>
        <v>0.29166666666666702</v>
      </c>
      <c r="G33" s="10">
        <f t="shared" si="7"/>
        <v>1</v>
      </c>
      <c r="H33" s="11">
        <f t="shared" si="2"/>
        <v>2846082.8</v>
      </c>
      <c r="I33" s="11">
        <v>2849770.15</v>
      </c>
      <c r="J33" s="11">
        <f t="shared" ref="J33" si="50">I33-H33</f>
        <v>3687.3500000000931</v>
      </c>
      <c r="K33" s="27">
        <f t="shared" ref="K33" si="51">J33/24</f>
        <v>153.63958333333721</v>
      </c>
      <c r="L33" s="28"/>
    </row>
    <row r="34" spans="1:12">
      <c r="A34" s="12">
        <f t="shared" si="33"/>
        <v>28</v>
      </c>
      <c r="B34" s="8">
        <f t="shared" si="33"/>
        <v>46050</v>
      </c>
      <c r="C34" s="8">
        <f t="shared" si="4"/>
        <v>46050</v>
      </c>
      <c r="D34" s="9">
        <v>0.29166666666666702</v>
      </c>
      <c r="E34" s="8">
        <f t="shared" si="5"/>
        <v>46051</v>
      </c>
      <c r="F34" s="250">
        <f t="shared" si="6"/>
        <v>0.29166666666666702</v>
      </c>
      <c r="G34" s="10">
        <f t="shared" si="7"/>
        <v>1</v>
      </c>
      <c r="H34" s="11">
        <f t="shared" si="2"/>
        <v>2849770.15</v>
      </c>
      <c r="I34" s="11">
        <v>2853048.12</v>
      </c>
      <c r="J34" s="11">
        <f t="shared" ref="J34" si="52">I34-H34</f>
        <v>3277.9700000002049</v>
      </c>
      <c r="K34" s="27">
        <f t="shared" ref="K34" si="53">J34/24</f>
        <v>136.58208333334187</v>
      </c>
      <c r="L34" s="28"/>
    </row>
    <row r="35" spans="1:12">
      <c r="A35" s="12">
        <f t="shared" ref="A35:B35" si="54">A34+1</f>
        <v>29</v>
      </c>
      <c r="B35" s="8">
        <f t="shared" si="54"/>
        <v>46051</v>
      </c>
      <c r="C35" s="8">
        <f t="shared" ref="C35:C36" si="55">B35</f>
        <v>46051</v>
      </c>
      <c r="D35" s="9">
        <v>0.29166666666666702</v>
      </c>
      <c r="E35" s="8">
        <f t="shared" ref="E35:E36" si="56">C35+1</f>
        <v>46052</v>
      </c>
      <c r="F35" s="250">
        <f t="shared" si="6"/>
        <v>0.29166666666666702</v>
      </c>
      <c r="G35" s="10">
        <f t="shared" ref="G35:G36" si="57">IFERROR(((E35-C35)+(F35-D35)),"")</f>
        <v>1</v>
      </c>
      <c r="H35" s="11">
        <f t="shared" si="2"/>
        <v>2853048.12</v>
      </c>
      <c r="I35" s="11">
        <v>2856298.94</v>
      </c>
      <c r="J35" s="11">
        <f t="shared" ref="J35" si="58">I35-H35</f>
        <v>3250.8199999998324</v>
      </c>
      <c r="K35" s="27">
        <f t="shared" ref="K35" si="59">J35/24</f>
        <v>135.45083333332636</v>
      </c>
      <c r="L35" s="28"/>
    </row>
    <row r="36" spans="1:12">
      <c r="A36" s="12">
        <f t="shared" ref="A36:B37" si="60">A35+1</f>
        <v>30</v>
      </c>
      <c r="B36" s="8">
        <f t="shared" si="60"/>
        <v>46052</v>
      </c>
      <c r="C36" s="8">
        <f t="shared" si="55"/>
        <v>46052</v>
      </c>
      <c r="D36" s="9">
        <v>0.29166666666666702</v>
      </c>
      <c r="E36" s="8">
        <f t="shared" si="56"/>
        <v>46053</v>
      </c>
      <c r="F36" s="250">
        <f t="shared" si="6"/>
        <v>0.29166666666666702</v>
      </c>
      <c r="G36" s="10">
        <f t="shared" si="57"/>
        <v>1</v>
      </c>
      <c r="H36" s="11">
        <f t="shared" si="2"/>
        <v>2856298.94</v>
      </c>
      <c r="I36" s="11">
        <v>2857270.4</v>
      </c>
      <c r="J36" s="11">
        <f t="shared" ref="J36" si="61">I36-H36</f>
        <v>971.45999999996275</v>
      </c>
      <c r="K36" s="27">
        <f t="shared" ref="K36" si="62">J36/24</f>
        <v>40.47749999999845</v>
      </c>
      <c r="L36" s="28"/>
    </row>
    <row r="37" spans="1:12">
      <c r="A37" s="12">
        <f t="shared" si="60"/>
        <v>31</v>
      </c>
      <c r="B37" s="8">
        <f t="shared" si="60"/>
        <v>46053</v>
      </c>
      <c r="C37" s="8">
        <f t="shared" ref="C37" si="63">B37</f>
        <v>46053</v>
      </c>
      <c r="D37" s="9">
        <v>0.29166666666666702</v>
      </c>
      <c r="E37" s="8">
        <f t="shared" ref="E37" si="64">C37+1</f>
        <v>46054</v>
      </c>
      <c r="F37" s="250">
        <f t="shared" si="6"/>
        <v>0.29166666666666702</v>
      </c>
      <c r="G37" s="10">
        <f t="shared" ref="G37" si="65">IFERROR(((E37-C37)+(F37-D37)),"")</f>
        <v>1</v>
      </c>
      <c r="H37" s="11">
        <f t="shared" si="2"/>
        <v>2857270.4</v>
      </c>
      <c r="I37" s="11">
        <v>2860054.76</v>
      </c>
      <c r="J37" s="11">
        <f t="shared" ref="J37" si="66">I37-H37</f>
        <v>2784.3599999998696</v>
      </c>
      <c r="K37" s="27">
        <f t="shared" ref="K37" si="67">J37/24</f>
        <v>116.01499999999457</v>
      </c>
      <c r="L37" s="28"/>
    </row>
    <row r="38" spans="1:12">
      <c r="A38" s="12"/>
      <c r="B38" s="8"/>
      <c r="C38" s="8"/>
      <c r="D38" s="9"/>
      <c r="E38" s="8"/>
      <c r="F38" s="250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101711.58999999985</v>
      </c>
      <c r="K39" s="32">
        <f>AVERAGE(K7:K38)</f>
        <v>136.70912634408586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4.4099718175511571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34" activePane="bottomRight" state="frozen"/>
      <selection pane="topRight"/>
      <selection pane="bottomLeft"/>
      <selection pane="bottomRight" activeCell="H37" sqref="H37:L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70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336.1579166666682</v>
      </c>
      <c r="L4" s="2"/>
    </row>
    <row r="5" spans="1:12" ht="15.7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0.25</v>
      </c>
      <c r="E7" s="8">
        <f>C7+1</f>
        <v>46024</v>
      </c>
      <c r="F7" s="9">
        <v>0.25</v>
      </c>
      <c r="G7" s="10">
        <f>IFERROR(((E7-C7)+(F7-D7)),"")</f>
        <v>1</v>
      </c>
      <c r="H7" s="11">
        <v>3198892.11</v>
      </c>
      <c r="I7" s="11">
        <v>3206959.9</v>
      </c>
      <c r="J7" s="11">
        <f>I7-H7</f>
        <v>8067.7900000000373</v>
      </c>
      <c r="K7" s="27">
        <f>J7/24</f>
        <v>336.1579166666682</v>
      </c>
      <c r="L7" s="101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f>D7</f>
        <v>0.25</v>
      </c>
      <c r="E8" s="8">
        <f>C8+1</f>
        <v>46025</v>
      </c>
      <c r="F8" s="9">
        <f>F7</f>
        <v>0.25</v>
      </c>
      <c r="G8" s="10">
        <f>IFERROR(((E8-C8)+(F8-D8)),"")</f>
        <v>1</v>
      </c>
      <c r="H8" s="11">
        <f t="shared" ref="H8:H14" si="0">I7</f>
        <v>3206959.9</v>
      </c>
      <c r="I8" s="11">
        <v>3212225.87</v>
      </c>
      <c r="J8" s="11">
        <f t="shared" ref="J8" si="1">I8-H8</f>
        <v>5265.9700000002049</v>
      </c>
      <c r="K8" s="27">
        <f t="shared" ref="K8" si="2">J8/24</f>
        <v>219.41541666667521</v>
      </c>
      <c r="L8" s="28"/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f t="shared" ref="D9:D37" si="5">D8</f>
        <v>0.25</v>
      </c>
      <c r="E9" s="8">
        <f t="shared" ref="E9:E34" si="6">C9+1</f>
        <v>46026</v>
      </c>
      <c r="F9" s="9">
        <f t="shared" ref="F9:F37" si="7">F8</f>
        <v>0.25</v>
      </c>
      <c r="G9" s="10">
        <f t="shared" ref="G9:G34" si="8">IFERROR(((E9-C9)+(F9-D9)),"")</f>
        <v>1</v>
      </c>
      <c r="H9" s="11">
        <f t="shared" si="0"/>
        <v>3212225.87</v>
      </c>
      <c r="I9" s="11">
        <v>3217226.49</v>
      </c>
      <c r="J9" s="11">
        <f t="shared" ref="J9" si="9">I9-H9</f>
        <v>5000.6200000001118</v>
      </c>
      <c r="K9" s="27">
        <f t="shared" ref="K9" si="10">J9/24</f>
        <v>208.35916666667131</v>
      </c>
      <c r="L9" s="28"/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f t="shared" si="5"/>
        <v>0.25</v>
      </c>
      <c r="E10" s="8">
        <f t="shared" si="6"/>
        <v>46027</v>
      </c>
      <c r="F10" s="9">
        <f t="shared" si="7"/>
        <v>0.25</v>
      </c>
      <c r="G10" s="10">
        <f t="shared" si="8"/>
        <v>1</v>
      </c>
      <c r="H10" s="11">
        <f t="shared" si="0"/>
        <v>3217226.49</v>
      </c>
      <c r="I10" s="11">
        <v>3223245.45</v>
      </c>
      <c r="J10" s="11">
        <f t="shared" ref="J10" si="11">I10-H10</f>
        <v>6018.9599999999627</v>
      </c>
      <c r="K10" s="27">
        <f t="shared" ref="K10" si="12">J10/24</f>
        <v>250.78999999999846</v>
      </c>
      <c r="L10" s="28"/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f t="shared" si="5"/>
        <v>0.25</v>
      </c>
      <c r="E11" s="8">
        <f t="shared" si="6"/>
        <v>46028</v>
      </c>
      <c r="F11" s="9">
        <f t="shared" si="7"/>
        <v>0.25</v>
      </c>
      <c r="G11" s="10">
        <f t="shared" si="8"/>
        <v>1</v>
      </c>
      <c r="H11" s="11">
        <f t="shared" si="0"/>
        <v>3223245.45</v>
      </c>
      <c r="I11" s="11">
        <v>3229577.36</v>
      </c>
      <c r="J11" s="11">
        <f t="shared" ref="J11" si="13">I11-H11</f>
        <v>6331.9099999996834</v>
      </c>
      <c r="K11" s="27">
        <f t="shared" ref="K11" si="14">J11/24</f>
        <v>263.82958333332016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f t="shared" si="5"/>
        <v>0.25</v>
      </c>
      <c r="E12" s="8">
        <f t="shared" si="6"/>
        <v>46029</v>
      </c>
      <c r="F12" s="9">
        <f t="shared" si="7"/>
        <v>0.25</v>
      </c>
      <c r="G12" s="10">
        <f t="shared" si="8"/>
        <v>1</v>
      </c>
      <c r="H12" s="11">
        <f t="shared" si="0"/>
        <v>3229577.36</v>
      </c>
      <c r="I12" s="11">
        <v>3229950.02</v>
      </c>
      <c r="J12" s="11">
        <f t="shared" ref="J12" si="15">I12-H12</f>
        <v>372.66000000014901</v>
      </c>
      <c r="K12" s="27">
        <f t="shared" ref="K12" si="16">J12/24</f>
        <v>15.527500000006208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f t="shared" si="5"/>
        <v>0.25</v>
      </c>
      <c r="E13" s="8">
        <f t="shared" si="6"/>
        <v>46030</v>
      </c>
      <c r="F13" s="9">
        <f t="shared" si="7"/>
        <v>0.25</v>
      </c>
      <c r="G13" s="10">
        <f t="shared" si="8"/>
        <v>1</v>
      </c>
      <c r="H13" s="11">
        <f t="shared" si="0"/>
        <v>3229950.02</v>
      </c>
      <c r="I13" s="11">
        <v>3229950.02</v>
      </c>
      <c r="J13" s="11">
        <f t="shared" ref="J13" si="17">I13-H13</f>
        <v>0</v>
      </c>
      <c r="K13" s="27">
        <f t="shared" ref="K13" si="18">J13/24</f>
        <v>0</v>
      </c>
      <c r="L13" s="723" t="s">
        <v>161</v>
      </c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f t="shared" si="5"/>
        <v>0.25</v>
      </c>
      <c r="E14" s="8">
        <f t="shared" si="6"/>
        <v>46031</v>
      </c>
      <c r="F14" s="9">
        <f t="shared" si="7"/>
        <v>0.25</v>
      </c>
      <c r="G14" s="10">
        <f t="shared" si="8"/>
        <v>1</v>
      </c>
      <c r="H14" s="11">
        <f t="shared" si="0"/>
        <v>3229950.02</v>
      </c>
      <c r="I14" s="247">
        <v>3229950.02</v>
      </c>
      <c r="J14" s="11">
        <f t="shared" ref="J14:J17" si="19">I14-H14</f>
        <v>0</v>
      </c>
      <c r="K14" s="27">
        <f t="shared" ref="K14:K17" si="20">J14/24</f>
        <v>0</v>
      </c>
      <c r="L14" s="723" t="s">
        <v>161</v>
      </c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f t="shared" si="5"/>
        <v>0.25</v>
      </c>
      <c r="E15" s="8">
        <f t="shared" si="6"/>
        <v>46032</v>
      </c>
      <c r="F15" s="9">
        <f t="shared" si="7"/>
        <v>0.25</v>
      </c>
      <c r="G15" s="10">
        <f t="shared" si="8"/>
        <v>1</v>
      </c>
      <c r="H15" s="11">
        <f t="shared" ref="H15:H17" si="21">I14</f>
        <v>3229950.02</v>
      </c>
      <c r="I15" s="247">
        <v>3229950.02</v>
      </c>
      <c r="J15" s="11">
        <f t="shared" ref="J15" si="22">I15-H15</f>
        <v>0</v>
      </c>
      <c r="K15" s="27">
        <f t="shared" ref="K15" si="23">J15/24</f>
        <v>0</v>
      </c>
      <c r="L15" s="723" t="s">
        <v>161</v>
      </c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f t="shared" si="5"/>
        <v>0.25</v>
      </c>
      <c r="E16" s="8">
        <f t="shared" si="6"/>
        <v>46033</v>
      </c>
      <c r="F16" s="9">
        <f t="shared" si="7"/>
        <v>0.25</v>
      </c>
      <c r="G16" s="10">
        <f t="shared" si="8"/>
        <v>1</v>
      </c>
      <c r="H16" s="11">
        <f t="shared" si="21"/>
        <v>3229950.02</v>
      </c>
      <c r="I16" s="247">
        <v>3229950.02</v>
      </c>
      <c r="J16" s="11">
        <f t="shared" si="19"/>
        <v>0</v>
      </c>
      <c r="K16" s="27">
        <f t="shared" si="20"/>
        <v>0</v>
      </c>
      <c r="L16" s="723" t="s">
        <v>161</v>
      </c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f t="shared" si="5"/>
        <v>0.25</v>
      </c>
      <c r="E17" s="8">
        <f t="shared" si="6"/>
        <v>46034</v>
      </c>
      <c r="F17" s="9">
        <f t="shared" si="7"/>
        <v>0.25</v>
      </c>
      <c r="G17" s="10">
        <f t="shared" si="8"/>
        <v>1</v>
      </c>
      <c r="H17" s="11">
        <f t="shared" si="21"/>
        <v>3229950.02</v>
      </c>
      <c r="I17" s="247">
        <v>3229950.02</v>
      </c>
      <c r="J17" s="11">
        <f t="shared" si="19"/>
        <v>0</v>
      </c>
      <c r="K17" s="27">
        <f t="shared" si="20"/>
        <v>0</v>
      </c>
      <c r="L17" s="723" t="s">
        <v>161</v>
      </c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f t="shared" si="5"/>
        <v>0.25</v>
      </c>
      <c r="E18" s="8">
        <f t="shared" si="6"/>
        <v>46035</v>
      </c>
      <c r="F18" s="9">
        <f t="shared" si="7"/>
        <v>0.25</v>
      </c>
      <c r="G18" s="10">
        <f t="shared" si="8"/>
        <v>1</v>
      </c>
      <c r="H18" s="11">
        <f t="shared" ref="H18" si="24">I17</f>
        <v>3229950.02</v>
      </c>
      <c r="I18" s="247">
        <v>3229950.02</v>
      </c>
      <c r="J18" s="11">
        <f t="shared" ref="J18" si="25">I18-H18</f>
        <v>0</v>
      </c>
      <c r="K18" s="27">
        <f t="shared" ref="K18" si="26">J18/24</f>
        <v>0</v>
      </c>
      <c r="L18" s="723" t="s">
        <v>161</v>
      </c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f t="shared" si="5"/>
        <v>0.25</v>
      </c>
      <c r="E19" s="8">
        <f t="shared" si="6"/>
        <v>46036</v>
      </c>
      <c r="F19" s="9">
        <f t="shared" si="7"/>
        <v>0.25</v>
      </c>
      <c r="G19" s="10">
        <f t="shared" si="8"/>
        <v>1</v>
      </c>
      <c r="H19" s="11">
        <f t="shared" ref="H19:H21" si="27">I18</f>
        <v>3229950.02</v>
      </c>
      <c r="I19" s="247">
        <v>3229950.02</v>
      </c>
      <c r="J19" s="11">
        <f t="shared" ref="J19" si="28">I19-H19</f>
        <v>0</v>
      </c>
      <c r="K19" s="27">
        <f t="shared" ref="K19" si="29">J19/24</f>
        <v>0</v>
      </c>
      <c r="L19" s="723" t="s">
        <v>161</v>
      </c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f t="shared" si="5"/>
        <v>0.25</v>
      </c>
      <c r="E20" s="8">
        <f t="shared" si="6"/>
        <v>46037</v>
      </c>
      <c r="F20" s="9">
        <f t="shared" si="7"/>
        <v>0.25</v>
      </c>
      <c r="G20" s="10">
        <f t="shared" si="8"/>
        <v>1</v>
      </c>
      <c r="H20" s="11">
        <f t="shared" si="27"/>
        <v>3229950.02</v>
      </c>
      <c r="I20" s="247">
        <v>3229950.02</v>
      </c>
      <c r="J20" s="11">
        <f t="shared" ref="J20" si="30">I20-H20</f>
        <v>0</v>
      </c>
      <c r="K20" s="27">
        <f t="shared" ref="K20" si="31">J20/24</f>
        <v>0</v>
      </c>
      <c r="L20" s="723" t="s">
        <v>161</v>
      </c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f t="shared" si="5"/>
        <v>0.25</v>
      </c>
      <c r="E21" s="8">
        <f t="shared" si="6"/>
        <v>46038</v>
      </c>
      <c r="F21" s="9">
        <f t="shared" si="7"/>
        <v>0.25</v>
      </c>
      <c r="G21" s="10">
        <f t="shared" si="8"/>
        <v>1</v>
      </c>
      <c r="H21" s="11">
        <f t="shared" si="27"/>
        <v>3229950.02</v>
      </c>
      <c r="I21" s="247">
        <v>3229950.02</v>
      </c>
      <c r="J21" s="11">
        <f t="shared" ref="J21" si="32">I21-H21</f>
        <v>0</v>
      </c>
      <c r="K21" s="27">
        <f t="shared" ref="K21" si="33">J21/24</f>
        <v>0</v>
      </c>
      <c r="L21" s="723" t="s">
        <v>161</v>
      </c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f t="shared" si="5"/>
        <v>0.25</v>
      </c>
      <c r="E22" s="8">
        <f t="shared" si="6"/>
        <v>46039</v>
      </c>
      <c r="F22" s="9">
        <f t="shared" si="7"/>
        <v>0.25</v>
      </c>
      <c r="G22" s="10">
        <f t="shared" si="8"/>
        <v>1</v>
      </c>
      <c r="H22" s="11">
        <f t="shared" ref="H22" si="34">I21</f>
        <v>3229950.02</v>
      </c>
      <c r="I22" s="247">
        <v>3229950.02</v>
      </c>
      <c r="J22" s="11">
        <f t="shared" ref="J22" si="35">I22-H22</f>
        <v>0</v>
      </c>
      <c r="K22" s="27">
        <f t="shared" ref="K22" si="36">J22/24</f>
        <v>0</v>
      </c>
      <c r="L22" s="723" t="s">
        <v>161</v>
      </c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f t="shared" si="5"/>
        <v>0.25</v>
      </c>
      <c r="E23" s="8">
        <f t="shared" si="6"/>
        <v>46040</v>
      </c>
      <c r="F23" s="9">
        <f t="shared" si="7"/>
        <v>0.25</v>
      </c>
      <c r="G23" s="10">
        <f t="shared" si="8"/>
        <v>1</v>
      </c>
      <c r="H23" s="11">
        <f t="shared" ref="H23" si="37">I22</f>
        <v>3229950.02</v>
      </c>
      <c r="I23" s="247">
        <v>3229950.02</v>
      </c>
      <c r="J23" s="11">
        <f t="shared" ref="J23" si="38">I23-H23</f>
        <v>0</v>
      </c>
      <c r="K23" s="27">
        <f t="shared" ref="K23" si="39">J23/24</f>
        <v>0</v>
      </c>
      <c r="L23" s="723" t="s">
        <v>161</v>
      </c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f t="shared" si="5"/>
        <v>0.25</v>
      </c>
      <c r="E24" s="8">
        <f t="shared" si="6"/>
        <v>46041</v>
      </c>
      <c r="F24" s="9">
        <f t="shared" si="7"/>
        <v>0.25</v>
      </c>
      <c r="G24" s="10">
        <f t="shared" si="8"/>
        <v>1</v>
      </c>
      <c r="H24" s="11">
        <f t="shared" ref="H24" si="40">I23</f>
        <v>3229950.02</v>
      </c>
      <c r="I24" s="247">
        <v>3229950.02</v>
      </c>
      <c r="J24" s="11">
        <f t="shared" ref="J24" si="41">I24-H24</f>
        <v>0</v>
      </c>
      <c r="K24" s="27">
        <f t="shared" ref="K24" si="42">J24/24</f>
        <v>0</v>
      </c>
      <c r="L24" s="723" t="s">
        <v>161</v>
      </c>
    </row>
    <row r="25" spans="1:14">
      <c r="A25" s="12">
        <f t="shared" ref="A25:B34" si="43">A24+1</f>
        <v>19</v>
      </c>
      <c r="B25" s="8">
        <f>B24+1</f>
        <v>46041</v>
      </c>
      <c r="C25" s="8">
        <f t="shared" si="4"/>
        <v>46041</v>
      </c>
      <c r="D25" s="9">
        <f t="shared" si="5"/>
        <v>0.25</v>
      </c>
      <c r="E25" s="8">
        <f t="shared" si="6"/>
        <v>46042</v>
      </c>
      <c r="F25" s="9">
        <f t="shared" si="7"/>
        <v>0.25</v>
      </c>
      <c r="G25" s="10">
        <f t="shared" si="8"/>
        <v>1</v>
      </c>
      <c r="H25" s="11">
        <f t="shared" ref="H25" si="44">I24</f>
        <v>3229950.02</v>
      </c>
      <c r="I25" s="247">
        <v>3229950.02</v>
      </c>
      <c r="J25" s="11">
        <f t="shared" ref="J25" si="45">I25-H25</f>
        <v>0</v>
      </c>
      <c r="K25" s="27">
        <f t="shared" ref="K25" si="46">J25/24</f>
        <v>0</v>
      </c>
      <c r="L25" s="723" t="s">
        <v>161</v>
      </c>
    </row>
    <row r="26" spans="1:14">
      <c r="A26" s="12">
        <f t="shared" si="43"/>
        <v>20</v>
      </c>
      <c r="B26" s="8">
        <f>B25+1</f>
        <v>46042</v>
      </c>
      <c r="C26" s="8">
        <f t="shared" si="4"/>
        <v>46042</v>
      </c>
      <c r="D26" s="9">
        <f t="shared" si="5"/>
        <v>0.25</v>
      </c>
      <c r="E26" s="8">
        <f t="shared" si="6"/>
        <v>46043</v>
      </c>
      <c r="F26" s="9">
        <f t="shared" si="7"/>
        <v>0.25</v>
      </c>
      <c r="G26" s="10">
        <f t="shared" si="8"/>
        <v>1</v>
      </c>
      <c r="H26" s="11">
        <f t="shared" ref="H26:H29" si="47">I25</f>
        <v>3229950.02</v>
      </c>
      <c r="I26" s="247">
        <v>3229950.02</v>
      </c>
      <c r="J26" s="11">
        <f t="shared" ref="J26" si="48">I26-H26</f>
        <v>0</v>
      </c>
      <c r="K26" s="27">
        <f t="shared" ref="K26" si="49">J26/24</f>
        <v>0</v>
      </c>
      <c r="L26" s="723" t="s">
        <v>161</v>
      </c>
    </row>
    <row r="27" spans="1:14">
      <c r="A27" s="12">
        <f t="shared" si="43"/>
        <v>21</v>
      </c>
      <c r="B27" s="8">
        <f>B26+1</f>
        <v>46043</v>
      </c>
      <c r="C27" s="8">
        <f t="shared" si="4"/>
        <v>46043</v>
      </c>
      <c r="D27" s="9">
        <f t="shared" si="5"/>
        <v>0.25</v>
      </c>
      <c r="E27" s="8">
        <f t="shared" si="6"/>
        <v>46044</v>
      </c>
      <c r="F27" s="9">
        <f t="shared" si="7"/>
        <v>0.25</v>
      </c>
      <c r="G27" s="10">
        <f t="shared" si="8"/>
        <v>1</v>
      </c>
      <c r="H27" s="11">
        <f t="shared" si="47"/>
        <v>3229950.02</v>
      </c>
      <c r="I27" s="247">
        <v>3229950.02</v>
      </c>
      <c r="J27" s="11">
        <f t="shared" ref="J27" si="50">I27-H27</f>
        <v>0</v>
      </c>
      <c r="K27" s="27">
        <f t="shared" ref="K27" si="51">J27/24</f>
        <v>0</v>
      </c>
      <c r="L27" s="723" t="s">
        <v>161</v>
      </c>
    </row>
    <row r="28" spans="1:14">
      <c r="A28" s="12">
        <f t="shared" si="43"/>
        <v>22</v>
      </c>
      <c r="B28" s="8">
        <f t="shared" si="43"/>
        <v>46044</v>
      </c>
      <c r="C28" s="8">
        <f t="shared" si="4"/>
        <v>46044</v>
      </c>
      <c r="D28" s="9">
        <f t="shared" si="5"/>
        <v>0.25</v>
      </c>
      <c r="E28" s="8">
        <f t="shared" si="6"/>
        <v>46045</v>
      </c>
      <c r="F28" s="9">
        <f t="shared" si="7"/>
        <v>0.25</v>
      </c>
      <c r="G28" s="10">
        <f t="shared" si="8"/>
        <v>1</v>
      </c>
      <c r="H28" s="11">
        <f t="shared" si="47"/>
        <v>3229950.02</v>
      </c>
      <c r="I28" s="247">
        <v>3229950.02</v>
      </c>
      <c r="J28" s="11">
        <f t="shared" ref="J28" si="52">I28-H28</f>
        <v>0</v>
      </c>
      <c r="K28" s="27">
        <f t="shared" ref="K28" si="53">J28/24</f>
        <v>0</v>
      </c>
      <c r="L28" s="723" t="s">
        <v>161</v>
      </c>
    </row>
    <row r="29" spans="1:14">
      <c r="A29" s="12">
        <f t="shared" si="43"/>
        <v>23</v>
      </c>
      <c r="B29" s="8">
        <f t="shared" si="43"/>
        <v>46045</v>
      </c>
      <c r="C29" s="8">
        <f t="shared" si="4"/>
        <v>46045</v>
      </c>
      <c r="D29" s="9">
        <f t="shared" si="5"/>
        <v>0.25</v>
      </c>
      <c r="E29" s="8">
        <f t="shared" si="6"/>
        <v>46046</v>
      </c>
      <c r="F29" s="9">
        <f t="shared" si="7"/>
        <v>0.25</v>
      </c>
      <c r="G29" s="10">
        <f t="shared" si="8"/>
        <v>1</v>
      </c>
      <c r="H29" s="11">
        <f t="shared" si="47"/>
        <v>3229950.02</v>
      </c>
      <c r="I29" s="247">
        <v>3229950.02</v>
      </c>
      <c r="J29" s="11">
        <f t="shared" ref="J29" si="54">I29-H29</f>
        <v>0</v>
      </c>
      <c r="K29" s="27">
        <f t="shared" ref="K29" si="55">J29/24</f>
        <v>0</v>
      </c>
      <c r="L29" s="723" t="s">
        <v>161</v>
      </c>
    </row>
    <row r="30" spans="1:14">
      <c r="A30" s="12">
        <f t="shared" si="43"/>
        <v>24</v>
      </c>
      <c r="B30" s="8">
        <f t="shared" si="43"/>
        <v>46046</v>
      </c>
      <c r="C30" s="8">
        <f t="shared" si="4"/>
        <v>46046</v>
      </c>
      <c r="D30" s="9">
        <f t="shared" si="5"/>
        <v>0.25</v>
      </c>
      <c r="E30" s="8">
        <f t="shared" si="6"/>
        <v>46047</v>
      </c>
      <c r="F30" s="9">
        <f t="shared" si="7"/>
        <v>0.25</v>
      </c>
      <c r="G30" s="10">
        <f t="shared" si="8"/>
        <v>1</v>
      </c>
      <c r="H30" s="11">
        <f t="shared" ref="H30" si="56">I29</f>
        <v>3229950.02</v>
      </c>
      <c r="I30" s="247">
        <v>3229950.02</v>
      </c>
      <c r="J30" s="11">
        <f t="shared" ref="J30" si="57">I30-H30</f>
        <v>0</v>
      </c>
      <c r="K30" s="27">
        <f t="shared" ref="K30" si="58">J30/24</f>
        <v>0</v>
      </c>
      <c r="L30" s="723" t="s">
        <v>161</v>
      </c>
    </row>
    <row r="31" spans="1:14">
      <c r="A31" s="12">
        <f t="shared" si="43"/>
        <v>25</v>
      </c>
      <c r="B31" s="8">
        <f t="shared" si="43"/>
        <v>46047</v>
      </c>
      <c r="C31" s="8">
        <f t="shared" si="4"/>
        <v>46047</v>
      </c>
      <c r="D31" s="9">
        <f t="shared" si="5"/>
        <v>0.25</v>
      </c>
      <c r="E31" s="8">
        <f t="shared" si="6"/>
        <v>46048</v>
      </c>
      <c r="F31" s="9">
        <f t="shared" si="7"/>
        <v>0.25</v>
      </c>
      <c r="G31" s="10">
        <f t="shared" si="8"/>
        <v>1</v>
      </c>
      <c r="H31" s="11">
        <f t="shared" ref="H31" si="59">I30</f>
        <v>3229950.02</v>
      </c>
      <c r="I31" s="247">
        <v>3229950.02</v>
      </c>
      <c r="J31" s="11">
        <f t="shared" ref="J31" si="60">I31-H31</f>
        <v>0</v>
      </c>
      <c r="K31" s="27">
        <f t="shared" ref="K31" si="61">J31/24</f>
        <v>0</v>
      </c>
      <c r="L31" s="723" t="s">
        <v>161</v>
      </c>
    </row>
    <row r="32" spans="1:14">
      <c r="A32" s="12">
        <f t="shared" si="43"/>
        <v>26</v>
      </c>
      <c r="B32" s="8">
        <f t="shared" si="43"/>
        <v>46048</v>
      </c>
      <c r="C32" s="8">
        <f t="shared" si="4"/>
        <v>46048</v>
      </c>
      <c r="D32" s="9">
        <f t="shared" si="5"/>
        <v>0.25</v>
      </c>
      <c r="E32" s="8">
        <f t="shared" si="6"/>
        <v>46049</v>
      </c>
      <c r="F32" s="9">
        <f t="shared" si="7"/>
        <v>0.25</v>
      </c>
      <c r="G32" s="10">
        <f t="shared" si="8"/>
        <v>1</v>
      </c>
      <c r="H32" s="11">
        <f t="shared" ref="H32" si="62">I31</f>
        <v>3229950.02</v>
      </c>
      <c r="I32" s="247">
        <v>3229950.02</v>
      </c>
      <c r="J32" s="11">
        <f t="shared" ref="J32" si="63">I32-H32</f>
        <v>0</v>
      </c>
      <c r="K32" s="27">
        <f t="shared" ref="K32" si="64">J32/24</f>
        <v>0</v>
      </c>
      <c r="L32" s="723" t="s">
        <v>161</v>
      </c>
    </row>
    <row r="33" spans="1:12">
      <c r="A33" s="12">
        <f t="shared" si="43"/>
        <v>27</v>
      </c>
      <c r="B33" s="8">
        <f t="shared" si="43"/>
        <v>46049</v>
      </c>
      <c r="C33" s="8">
        <f t="shared" si="4"/>
        <v>46049</v>
      </c>
      <c r="D33" s="9">
        <f t="shared" si="5"/>
        <v>0.25</v>
      </c>
      <c r="E33" s="8">
        <f t="shared" si="6"/>
        <v>46050</v>
      </c>
      <c r="F33" s="9">
        <f t="shared" si="7"/>
        <v>0.25</v>
      </c>
      <c r="G33" s="10">
        <f t="shared" si="8"/>
        <v>1</v>
      </c>
      <c r="H33" s="11">
        <f t="shared" ref="H33:H34" si="65">I32</f>
        <v>3229950.02</v>
      </c>
      <c r="I33" s="247">
        <v>3229950.02</v>
      </c>
      <c r="J33" s="11">
        <f t="shared" ref="J33:J34" si="66">I33-H33</f>
        <v>0</v>
      </c>
      <c r="K33" s="27">
        <f t="shared" ref="K33:K34" si="67">J33/24</f>
        <v>0</v>
      </c>
      <c r="L33" s="723" t="s">
        <v>161</v>
      </c>
    </row>
    <row r="34" spans="1:12">
      <c r="A34" s="12">
        <f t="shared" si="43"/>
        <v>28</v>
      </c>
      <c r="B34" s="8">
        <f t="shared" si="43"/>
        <v>46050</v>
      </c>
      <c r="C34" s="8">
        <f t="shared" si="4"/>
        <v>46050</v>
      </c>
      <c r="D34" s="9">
        <f t="shared" si="5"/>
        <v>0.25</v>
      </c>
      <c r="E34" s="8">
        <f t="shared" si="6"/>
        <v>46051</v>
      </c>
      <c r="F34" s="9">
        <f t="shared" si="7"/>
        <v>0.25</v>
      </c>
      <c r="G34" s="10">
        <f t="shared" si="8"/>
        <v>1</v>
      </c>
      <c r="H34" s="11">
        <f t="shared" si="65"/>
        <v>3229950.02</v>
      </c>
      <c r="I34" s="247">
        <v>3229950.02</v>
      </c>
      <c r="J34" s="11">
        <f t="shared" si="66"/>
        <v>0</v>
      </c>
      <c r="K34" s="27">
        <f t="shared" si="67"/>
        <v>0</v>
      </c>
      <c r="L34" s="723" t="s">
        <v>161</v>
      </c>
    </row>
    <row r="35" spans="1:12">
      <c r="A35" s="12">
        <f t="shared" ref="A35:B35" si="68">A34+1</f>
        <v>29</v>
      </c>
      <c r="B35" s="8">
        <f t="shared" si="68"/>
        <v>46051</v>
      </c>
      <c r="C35" s="8">
        <f t="shared" ref="C35:C36" si="69">B35</f>
        <v>46051</v>
      </c>
      <c r="D35" s="9">
        <f t="shared" si="5"/>
        <v>0.25</v>
      </c>
      <c r="E35" s="8">
        <f t="shared" ref="E35:E36" si="70">C35+1</f>
        <v>46052</v>
      </c>
      <c r="F35" s="9">
        <f t="shared" si="7"/>
        <v>0.25</v>
      </c>
      <c r="G35" s="10">
        <f t="shared" ref="G35:G36" si="71">IFERROR(((E35-C35)+(F35-D35)),"")</f>
        <v>1</v>
      </c>
      <c r="H35" s="11">
        <f t="shared" ref="H35" si="72">I34</f>
        <v>3229950.02</v>
      </c>
      <c r="I35" s="247">
        <v>3229950.02</v>
      </c>
      <c r="J35" s="11">
        <f t="shared" ref="J35" si="73">I35-H35</f>
        <v>0</v>
      </c>
      <c r="K35" s="27">
        <f t="shared" ref="K35" si="74">J35/24</f>
        <v>0</v>
      </c>
      <c r="L35" s="723" t="s">
        <v>161</v>
      </c>
    </row>
    <row r="36" spans="1:12">
      <c r="A36" s="12">
        <f t="shared" ref="A36:B37" si="75">A35+1</f>
        <v>30</v>
      </c>
      <c r="B36" s="8">
        <f t="shared" si="75"/>
        <v>46052</v>
      </c>
      <c r="C36" s="8">
        <f t="shared" si="69"/>
        <v>46052</v>
      </c>
      <c r="D36" s="9">
        <f t="shared" si="5"/>
        <v>0.25</v>
      </c>
      <c r="E36" s="8">
        <f t="shared" si="70"/>
        <v>46053</v>
      </c>
      <c r="F36" s="9">
        <f t="shared" si="7"/>
        <v>0.25</v>
      </c>
      <c r="G36" s="10">
        <f t="shared" si="71"/>
        <v>1</v>
      </c>
      <c r="H36" s="11">
        <f t="shared" ref="H36" si="76">I35</f>
        <v>3229950.02</v>
      </c>
      <c r="I36" s="247">
        <v>3229950.02</v>
      </c>
      <c r="J36" s="11">
        <f t="shared" ref="J36" si="77">I36-H36</f>
        <v>0</v>
      </c>
      <c r="K36" s="27">
        <f t="shared" ref="K36" si="78">J36/24</f>
        <v>0</v>
      </c>
      <c r="L36" s="723" t="s">
        <v>161</v>
      </c>
    </row>
    <row r="37" spans="1:12">
      <c r="A37" s="12">
        <f t="shared" si="75"/>
        <v>31</v>
      </c>
      <c r="B37" s="8">
        <f t="shared" si="75"/>
        <v>46053</v>
      </c>
      <c r="C37" s="8">
        <f t="shared" ref="C37" si="79">B37</f>
        <v>46053</v>
      </c>
      <c r="D37" s="9">
        <f t="shared" si="5"/>
        <v>0.25</v>
      </c>
      <c r="E37" s="8">
        <f t="shared" ref="E37" si="80">C37+1</f>
        <v>46054</v>
      </c>
      <c r="F37" s="9">
        <f t="shared" si="7"/>
        <v>0.25</v>
      </c>
      <c r="G37" s="10">
        <f t="shared" ref="G37" si="81">IFERROR(((E37-C37)+(F37-D37)),"")</f>
        <v>1</v>
      </c>
      <c r="H37" s="11">
        <f t="shared" ref="H37" si="82">I36</f>
        <v>3229950.02</v>
      </c>
      <c r="I37" s="247">
        <v>3229950.02</v>
      </c>
      <c r="J37" s="11">
        <f t="shared" ref="J37" si="83">I37-H37</f>
        <v>0</v>
      </c>
      <c r="K37" s="27">
        <f t="shared" ref="K37" si="84">J37/24</f>
        <v>0</v>
      </c>
      <c r="L37" s="723" t="s">
        <v>161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31057.910000000149</v>
      </c>
      <c r="K39" s="32">
        <f>AVERAGE(K7:K38)</f>
        <v>41.74450268817224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6.9574171146953736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pane xSplit="2" ySplit="7" topLeftCell="C8" activePane="bottomRight" state="frozen"/>
      <selection pane="topRight"/>
      <selection pane="bottomLeft"/>
      <selection pane="bottomRight" activeCell="E8" sqref="E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6" width="10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4.140625" style="1" customWidth="1"/>
    <col min="17" max="16384" width="9.140625" style="1"/>
  </cols>
  <sheetData>
    <row r="1" spans="1:18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8">
      <c r="B2" s="2"/>
      <c r="C2" s="3" t="s">
        <v>247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137</v>
      </c>
    </row>
    <row r="3" spans="1:18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8">
      <c r="B4" s="4"/>
      <c r="C4" s="4">
        <f>SCI!C4</f>
        <v>46023</v>
      </c>
      <c r="D4" s="44"/>
      <c r="E4" s="179"/>
      <c r="F4" s="179"/>
      <c r="G4" s="2"/>
      <c r="H4" s="2"/>
      <c r="I4" s="2"/>
      <c r="J4" s="2"/>
      <c r="K4" s="2"/>
      <c r="L4" s="2"/>
      <c r="M4" s="2"/>
      <c r="N4" s="61"/>
      <c r="O4" s="61"/>
      <c r="P4" s="2" t="s">
        <v>138</v>
      </c>
    </row>
    <row r="5" spans="1:18" ht="15.75" customHeight="1">
      <c r="A5" s="840" t="s">
        <v>114</v>
      </c>
      <c r="B5" s="839" t="s">
        <v>115</v>
      </c>
      <c r="C5" s="839" t="s">
        <v>171</v>
      </c>
      <c r="D5" s="839" t="s">
        <v>248</v>
      </c>
      <c r="E5" s="839" t="s">
        <v>173</v>
      </c>
      <c r="F5" s="839" t="s">
        <v>174</v>
      </c>
      <c r="G5" s="846" t="s">
        <v>175</v>
      </c>
      <c r="H5" s="847"/>
      <c r="I5" s="847"/>
      <c r="J5" s="847"/>
      <c r="K5" s="847"/>
      <c r="L5" s="847"/>
      <c r="M5" s="45"/>
      <c r="N5" s="190"/>
      <c r="O5" s="190"/>
      <c r="P5" s="837" t="s">
        <v>176</v>
      </c>
    </row>
    <row r="6" spans="1:18" ht="15.75" customHeight="1">
      <c r="A6" s="850"/>
      <c r="B6" s="849"/>
      <c r="C6" s="849"/>
      <c r="D6" s="849"/>
      <c r="E6" s="849"/>
      <c r="F6" s="849"/>
      <c r="G6" s="855" t="s">
        <v>139</v>
      </c>
      <c r="H6" s="856"/>
      <c r="I6" s="855" t="s">
        <v>140</v>
      </c>
      <c r="J6" s="857"/>
      <c r="K6" s="855" t="s">
        <v>177</v>
      </c>
      <c r="L6" s="857"/>
      <c r="M6" s="855" t="s">
        <v>142</v>
      </c>
      <c r="N6" s="857"/>
      <c r="O6" s="83"/>
      <c r="P6" s="854"/>
    </row>
    <row r="7" spans="1:18" ht="33.75" customHeight="1">
      <c r="A7" s="841"/>
      <c r="B7" s="842"/>
      <c r="C7" s="842"/>
      <c r="D7" s="842"/>
      <c r="E7" s="842"/>
      <c r="F7" s="842"/>
      <c r="G7" s="5" t="s">
        <v>115</v>
      </c>
      <c r="H7" s="5" t="s">
        <v>146</v>
      </c>
      <c r="I7" s="5" t="s">
        <v>115</v>
      </c>
      <c r="J7" s="5" t="s">
        <v>146</v>
      </c>
      <c r="K7" s="5" t="s">
        <v>139</v>
      </c>
      <c r="L7" s="5" t="s">
        <v>140</v>
      </c>
      <c r="M7" s="5" t="s">
        <v>249</v>
      </c>
      <c r="N7" s="191" t="s">
        <v>250</v>
      </c>
      <c r="O7" s="64" t="s">
        <v>251</v>
      </c>
      <c r="P7" s="838"/>
    </row>
    <row r="8" spans="1:18">
      <c r="A8" s="12">
        <v>1</v>
      </c>
      <c r="B8" s="48">
        <f>I8</f>
        <v>0</v>
      </c>
      <c r="C8" s="216"/>
      <c r="D8" s="238"/>
      <c r="E8" s="14"/>
      <c r="F8" s="239"/>
      <c r="G8" s="55"/>
      <c r="H8" s="240"/>
      <c r="I8" s="242"/>
      <c r="J8" s="243"/>
      <c r="K8" s="246"/>
      <c r="L8" s="246"/>
      <c r="M8" s="193"/>
      <c r="N8" s="27"/>
      <c r="O8" s="27">
        <f>N8-M8</f>
        <v>0</v>
      </c>
      <c r="P8" s="194"/>
    </row>
    <row r="9" spans="1:18">
      <c r="A9" s="12">
        <f t="shared" ref="A9:A15" si="0">A8+1</f>
        <v>2</v>
      </c>
      <c r="B9" s="48">
        <f>I9</f>
        <v>0</v>
      </c>
      <c r="C9" s="241"/>
      <c r="D9" s="187"/>
      <c r="E9" s="48"/>
      <c r="F9" s="239"/>
      <c r="G9" s="242"/>
      <c r="H9" s="243"/>
      <c r="I9" s="242"/>
      <c r="J9" s="243"/>
      <c r="K9" s="246"/>
      <c r="L9" s="246"/>
      <c r="M9" s="193"/>
      <c r="N9" s="27"/>
      <c r="O9" s="27">
        <f>N9-M9</f>
        <v>0</v>
      </c>
      <c r="P9" s="194"/>
    </row>
    <row r="10" spans="1:18">
      <c r="A10" s="12">
        <f t="shared" si="0"/>
        <v>3</v>
      </c>
      <c r="B10" s="48"/>
      <c r="C10" s="241"/>
      <c r="D10" s="188"/>
      <c r="E10" s="48"/>
      <c r="F10" s="239"/>
      <c r="G10" s="242"/>
      <c r="H10" s="243"/>
      <c r="I10" s="242"/>
      <c r="J10" s="243"/>
      <c r="K10" s="246"/>
      <c r="L10" s="246"/>
      <c r="M10" s="193"/>
      <c r="N10" s="27"/>
      <c r="O10" s="27">
        <f>N10-M10</f>
        <v>0</v>
      </c>
      <c r="P10" s="194"/>
    </row>
    <row r="11" spans="1:18">
      <c r="A11" s="12">
        <f t="shared" si="0"/>
        <v>4</v>
      </c>
      <c r="B11" s="48"/>
      <c r="C11" s="241"/>
      <c r="D11" s="244"/>
      <c r="E11" s="48"/>
      <c r="F11" s="239"/>
      <c r="G11" s="242"/>
      <c r="H11" s="243"/>
      <c r="I11" s="242"/>
      <c r="J11" s="243"/>
      <c r="K11" s="246"/>
      <c r="L11" s="246"/>
      <c r="M11" s="193"/>
      <c r="N11" s="27"/>
      <c r="O11" s="27">
        <f t="shared" ref="O11:O13" si="1">N11-M11</f>
        <v>0</v>
      </c>
      <c r="P11" s="194"/>
    </row>
    <row r="12" spans="1:18">
      <c r="A12" s="12">
        <f t="shared" si="0"/>
        <v>5</v>
      </c>
      <c r="B12" s="48"/>
      <c r="C12" s="183"/>
      <c r="D12" s="244"/>
      <c r="E12" s="48"/>
      <c r="F12" s="239"/>
      <c r="G12" s="242"/>
      <c r="H12" s="243"/>
      <c r="I12" s="159"/>
      <c r="J12" s="245"/>
      <c r="K12" s="193"/>
      <c r="L12" s="246"/>
      <c r="M12" s="193"/>
      <c r="N12" s="27"/>
      <c r="O12" s="27">
        <f t="shared" si="1"/>
        <v>0</v>
      </c>
      <c r="P12" s="194"/>
      <c r="R12" s="42"/>
    </row>
    <row r="13" spans="1:18">
      <c r="A13" s="12">
        <f t="shared" si="0"/>
        <v>6</v>
      </c>
      <c r="B13" s="48"/>
      <c r="C13" s="185"/>
      <c r="D13" s="186"/>
      <c r="E13" s="8"/>
      <c r="F13" s="239"/>
      <c r="G13" s="242"/>
      <c r="H13" s="243"/>
      <c r="I13" s="159"/>
      <c r="J13" s="245"/>
      <c r="K13" s="193"/>
      <c r="L13" s="246"/>
      <c r="M13" s="193"/>
      <c r="N13" s="27"/>
      <c r="O13" s="27">
        <f t="shared" si="1"/>
        <v>0</v>
      </c>
      <c r="P13" s="194"/>
      <c r="R13" s="42"/>
    </row>
    <row r="14" spans="1:18">
      <c r="A14" s="12">
        <f t="shared" si="0"/>
        <v>7</v>
      </c>
      <c r="B14" s="48"/>
      <c r="C14" s="185"/>
      <c r="D14" s="186"/>
      <c r="E14" s="8"/>
      <c r="F14" s="239"/>
      <c r="G14" s="159"/>
      <c r="H14" s="245"/>
      <c r="I14" s="159"/>
      <c r="J14" s="245"/>
      <c r="K14" s="193"/>
      <c r="L14" s="193"/>
      <c r="M14" s="193"/>
      <c r="N14" s="27"/>
      <c r="O14" s="27">
        <f t="shared" ref="O14" si="2">N14-M14</f>
        <v>0</v>
      </c>
      <c r="P14" s="194"/>
      <c r="R14" s="42"/>
    </row>
    <row r="15" spans="1:18">
      <c r="A15" s="12">
        <f t="shared" si="0"/>
        <v>8</v>
      </c>
      <c r="B15" s="48"/>
      <c r="C15" s="185"/>
      <c r="D15" s="186"/>
      <c r="E15" s="8"/>
      <c r="F15" s="239"/>
      <c r="G15" s="242"/>
      <c r="H15" s="243"/>
      <c r="I15" s="159"/>
      <c r="J15" s="245"/>
      <c r="K15" s="193"/>
      <c r="L15" s="193"/>
      <c r="M15" s="193"/>
      <c r="N15" s="27"/>
      <c r="O15" s="27"/>
      <c r="P15" s="194"/>
    </row>
    <row r="16" spans="1:18">
      <c r="A16" s="13"/>
      <c r="B16" s="14"/>
      <c r="C16" s="14"/>
      <c r="D16" s="54"/>
      <c r="E16" s="14"/>
      <c r="F16" s="14"/>
      <c r="G16" s="14"/>
      <c r="H16" s="56"/>
      <c r="I16" s="14"/>
      <c r="J16" s="56"/>
      <c r="K16" s="30"/>
      <c r="L16" s="30"/>
      <c r="M16" s="30"/>
      <c r="N16" s="30"/>
      <c r="O16" s="30"/>
      <c r="P16" s="31"/>
    </row>
    <row r="17" spans="1:16">
      <c r="A17" s="57" t="s">
        <v>3</v>
      </c>
      <c r="B17" s="58"/>
      <c r="C17" s="58"/>
      <c r="D17" s="58"/>
      <c r="E17" s="58"/>
      <c r="F17" s="58"/>
      <c r="G17" s="189"/>
      <c r="H17" s="58"/>
      <c r="I17" s="58"/>
      <c r="J17" s="196"/>
      <c r="K17" s="197"/>
      <c r="L17" s="197"/>
      <c r="M17" s="197"/>
      <c r="N17" s="72"/>
      <c r="O17" s="72">
        <f>SUM(O8:O16)</f>
        <v>0</v>
      </c>
      <c r="P17" s="198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="70" zoomScaleNormal="70" workbookViewId="0">
      <pane xSplit="2" ySplit="7" topLeftCell="C8" activePane="bottomRight" state="frozen"/>
      <selection pane="topRight"/>
      <selection pane="bottomLeft"/>
      <selection pane="bottomRight" activeCell="A11" sqref="A11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85546875" style="1" customWidth="1"/>
    <col min="5" max="5" width="13.5703125" style="1" customWidth="1"/>
    <col min="6" max="6" width="10.7109375" style="199" customWidth="1"/>
    <col min="7" max="10" width="9.140625" style="199"/>
    <col min="11" max="12" width="9.140625" style="223"/>
    <col min="13" max="13" width="20.5703125" style="224" customWidth="1"/>
    <col min="14" max="14" width="38.7109375" style="1" customWidth="1"/>
    <col min="15" max="16384" width="9.140625" style="1"/>
  </cols>
  <sheetData>
    <row r="1" spans="1:16">
      <c r="B1" s="2"/>
      <c r="C1" s="3" t="s">
        <v>135</v>
      </c>
      <c r="D1" s="2"/>
      <c r="E1" s="2"/>
      <c r="F1" s="2"/>
      <c r="G1" s="2"/>
      <c r="H1" s="2"/>
      <c r="I1" s="2"/>
      <c r="J1" s="2"/>
      <c r="K1" s="26"/>
      <c r="L1" s="26"/>
      <c r="M1" s="61"/>
    </row>
    <row r="2" spans="1:16">
      <c r="B2" s="2"/>
      <c r="C2" s="3" t="s">
        <v>252</v>
      </c>
      <c r="D2" s="2"/>
      <c r="E2" s="2"/>
      <c r="F2" s="2"/>
      <c r="G2" s="2"/>
      <c r="H2" s="2"/>
      <c r="I2" s="26"/>
      <c r="J2" s="2"/>
      <c r="K2" s="26"/>
      <c r="L2" s="26"/>
      <c r="M2" s="62" t="s">
        <v>137</v>
      </c>
    </row>
    <row r="3" spans="1:16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6"/>
      <c r="L3" s="26"/>
      <c r="M3" s="61"/>
    </row>
    <row r="4" spans="1:16">
      <c r="B4" s="4"/>
      <c r="C4" s="4">
        <f>SCI!C4</f>
        <v>46023</v>
      </c>
      <c r="D4" s="44"/>
      <c r="E4" s="179"/>
      <c r="F4" s="179"/>
      <c r="G4" s="2"/>
      <c r="H4" s="2"/>
      <c r="I4" s="2"/>
      <c r="J4" s="2"/>
      <c r="K4" s="26"/>
      <c r="L4" s="26"/>
      <c r="M4" s="61" t="s">
        <v>138</v>
      </c>
    </row>
    <row r="5" spans="1:16" ht="15.75" customHeight="1">
      <c r="A5" s="840" t="s">
        <v>114</v>
      </c>
      <c r="B5" s="839" t="s">
        <v>115</v>
      </c>
      <c r="C5" s="839" t="s">
        <v>171</v>
      </c>
      <c r="D5" s="839" t="s">
        <v>172</v>
      </c>
      <c r="E5" s="839" t="s">
        <v>173</v>
      </c>
      <c r="F5" s="839" t="s">
        <v>174</v>
      </c>
      <c r="G5" s="846" t="s">
        <v>175</v>
      </c>
      <c r="H5" s="847"/>
      <c r="I5" s="847"/>
      <c r="J5" s="847"/>
      <c r="K5" s="847"/>
      <c r="L5" s="847"/>
      <c r="M5" s="851" t="s">
        <v>143</v>
      </c>
      <c r="N5" s="837" t="s">
        <v>176</v>
      </c>
    </row>
    <row r="6" spans="1:16" ht="15.75" customHeight="1">
      <c r="A6" s="850"/>
      <c r="B6" s="849"/>
      <c r="C6" s="849"/>
      <c r="D6" s="849"/>
      <c r="E6" s="849"/>
      <c r="F6" s="849"/>
      <c r="G6" s="855" t="s">
        <v>139</v>
      </c>
      <c r="H6" s="856"/>
      <c r="I6" s="855" t="s">
        <v>140</v>
      </c>
      <c r="J6" s="857"/>
      <c r="K6" s="869" t="s">
        <v>177</v>
      </c>
      <c r="L6" s="871"/>
      <c r="M6" s="852"/>
      <c r="N6" s="854"/>
    </row>
    <row r="7" spans="1:16" ht="20.25" customHeight="1">
      <c r="A7" s="841"/>
      <c r="B7" s="842"/>
      <c r="C7" s="842"/>
      <c r="D7" s="842"/>
      <c r="E7" s="842"/>
      <c r="F7" s="842"/>
      <c r="G7" s="5" t="s">
        <v>115</v>
      </c>
      <c r="H7" s="5" t="s">
        <v>146</v>
      </c>
      <c r="I7" s="5" t="s">
        <v>115</v>
      </c>
      <c r="J7" s="5" t="s">
        <v>146</v>
      </c>
      <c r="K7" s="63" t="s">
        <v>139</v>
      </c>
      <c r="L7" s="63" t="s">
        <v>140</v>
      </c>
      <c r="M7" s="853"/>
      <c r="N7" s="838"/>
    </row>
    <row r="8" spans="1:16">
      <c r="A8" s="12">
        <v>1</v>
      </c>
      <c r="B8" s="8">
        <f t="shared" ref="B8:B11" si="0">I8</f>
        <v>0</v>
      </c>
      <c r="C8" s="180"/>
      <c r="D8" s="180"/>
      <c r="E8" s="8"/>
      <c r="F8" s="180"/>
      <c r="G8" s="159"/>
      <c r="H8" s="225"/>
      <c r="I8" s="159"/>
      <c r="J8" s="225"/>
      <c r="K8" s="232"/>
      <c r="L8" s="232"/>
      <c r="M8" s="233"/>
      <c r="N8" s="28"/>
      <c r="O8" s="75"/>
    </row>
    <row r="9" spans="1:16">
      <c r="A9" s="12">
        <f>A8+1</f>
        <v>2</v>
      </c>
      <c r="B9" s="8">
        <f t="shared" si="0"/>
        <v>0</v>
      </c>
      <c r="C9" s="180"/>
      <c r="D9" s="180"/>
      <c r="E9" s="8"/>
      <c r="F9" s="180"/>
      <c r="G9" s="159"/>
      <c r="H9" s="225"/>
      <c r="I9" s="159"/>
      <c r="J9" s="225"/>
      <c r="K9" s="232"/>
      <c r="L9" s="232"/>
      <c r="M9" s="233"/>
      <c r="N9" s="28"/>
      <c r="O9" s="75"/>
    </row>
    <row r="10" spans="1:16">
      <c r="A10" s="12">
        <f t="shared" ref="A10:A11" si="1">A9+1</f>
        <v>3</v>
      </c>
      <c r="B10" s="8">
        <f t="shared" si="0"/>
        <v>0</v>
      </c>
      <c r="C10" s="185"/>
      <c r="D10" s="185"/>
      <c r="E10" s="8"/>
      <c r="F10" s="180"/>
      <c r="G10" s="159"/>
      <c r="H10" s="225"/>
      <c r="I10" s="159"/>
      <c r="J10" s="225"/>
      <c r="K10" s="232"/>
      <c r="L10" s="232"/>
      <c r="M10" s="233"/>
      <c r="N10" s="105"/>
      <c r="O10" s="75"/>
    </row>
    <row r="11" spans="1:16">
      <c r="A11" s="12">
        <f t="shared" si="1"/>
        <v>4</v>
      </c>
      <c r="B11" s="8">
        <f t="shared" si="0"/>
        <v>0</v>
      </c>
      <c r="C11" s="180"/>
      <c r="D11" s="185"/>
      <c r="E11" s="8"/>
      <c r="F11" s="180"/>
      <c r="G11" s="159"/>
      <c r="H11" s="225"/>
      <c r="I11" s="159"/>
      <c r="J11" s="225"/>
      <c r="K11" s="232"/>
      <c r="L11" s="232"/>
      <c r="M11" s="233"/>
      <c r="N11" s="28"/>
      <c r="O11" s="75"/>
      <c r="P11" s="42"/>
    </row>
    <row r="12" spans="1:16">
      <c r="A12" s="13"/>
      <c r="B12" s="14"/>
      <c r="C12" s="226"/>
      <c r="D12" s="54"/>
      <c r="E12" s="14"/>
      <c r="F12" s="226"/>
      <c r="G12" s="14"/>
      <c r="H12" s="227"/>
      <c r="I12" s="14"/>
      <c r="J12" s="234"/>
      <c r="K12" s="235"/>
      <c r="L12" s="235"/>
      <c r="M12" s="236"/>
      <c r="N12" s="94"/>
      <c r="O12" s="75"/>
    </row>
    <row r="13" spans="1:16">
      <c r="A13" s="228" t="s">
        <v>3</v>
      </c>
      <c r="B13" s="229"/>
      <c r="C13" s="58"/>
      <c r="D13" s="58"/>
      <c r="E13" s="58"/>
      <c r="F13" s="230"/>
      <c r="G13" s="230"/>
      <c r="H13" s="231"/>
      <c r="I13" s="230"/>
      <c r="J13" s="231"/>
      <c r="K13" s="237"/>
      <c r="L13" s="237"/>
      <c r="M13" s="72">
        <f>SUM(M8:M11)</f>
        <v>0</v>
      </c>
      <c r="N13" s="73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12:D14">
    <cfRule type="cellIs" dxfId="0" priority="4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zoomScaleSheetLayoutView="90" workbookViewId="0">
      <pane xSplit="3" ySplit="7" topLeftCell="D29" activePane="bottomRight" state="frozenSplit"/>
      <selection pane="topRight"/>
      <selection pane="bottomLeft"/>
      <selection pane="bottomRight" activeCell="L46" sqref="L46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29"/>
    <col min="15" max="15" width="19.140625" style="42" customWidth="1"/>
    <col min="16" max="16" width="36.140625" style="1" customWidth="1"/>
    <col min="17" max="17" width="11.85546875" style="1" customWidth="1"/>
    <col min="18" max="16384" width="9.140625" style="1"/>
  </cols>
  <sheetData>
    <row r="1" spans="1:18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  <c r="M1" s="26"/>
      <c r="N1" s="26"/>
      <c r="O1" s="61"/>
    </row>
    <row r="2" spans="1:18">
      <c r="B2" s="2"/>
      <c r="C2" s="3" t="s">
        <v>253</v>
      </c>
      <c r="D2" s="2"/>
      <c r="E2" s="2"/>
      <c r="F2" s="2"/>
      <c r="G2" s="2"/>
      <c r="H2" s="2"/>
      <c r="I2" s="26"/>
      <c r="J2" s="2"/>
      <c r="K2" s="2"/>
      <c r="L2" s="2"/>
      <c r="M2" s="26"/>
      <c r="N2" s="26"/>
      <c r="O2" s="62" t="s">
        <v>137</v>
      </c>
    </row>
    <row r="3" spans="1:18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  <c r="M3" s="26"/>
      <c r="N3" s="26"/>
      <c r="O3" s="61"/>
    </row>
    <row r="4" spans="1:18">
      <c r="B4" s="4"/>
      <c r="C4" s="4">
        <f>SCI!C4</f>
        <v>46023</v>
      </c>
      <c r="D4" s="44"/>
      <c r="E4" s="179"/>
      <c r="F4" s="179"/>
      <c r="G4" s="2"/>
      <c r="H4" s="2"/>
      <c r="I4" s="2"/>
      <c r="J4" s="2"/>
      <c r="K4" s="2"/>
      <c r="L4" s="2"/>
      <c r="M4" s="26"/>
      <c r="N4" s="26"/>
      <c r="O4" s="61" t="s">
        <v>138</v>
      </c>
    </row>
    <row r="5" spans="1:18" ht="15.75" customHeight="1">
      <c r="A5" s="840" t="s">
        <v>114</v>
      </c>
      <c r="B5" s="839" t="s">
        <v>115</v>
      </c>
      <c r="C5" s="839" t="s">
        <v>171</v>
      </c>
      <c r="D5" s="839" t="s">
        <v>248</v>
      </c>
      <c r="E5" s="839" t="s">
        <v>173</v>
      </c>
      <c r="F5" s="839" t="s">
        <v>174</v>
      </c>
      <c r="G5" s="846" t="s">
        <v>175</v>
      </c>
      <c r="H5" s="847"/>
      <c r="I5" s="847"/>
      <c r="J5" s="847"/>
      <c r="K5" s="847"/>
      <c r="L5" s="847"/>
      <c r="M5" s="847"/>
      <c r="N5" s="847"/>
      <c r="O5" s="881" t="s">
        <v>143</v>
      </c>
      <c r="P5" s="837" t="s">
        <v>176</v>
      </c>
    </row>
    <row r="6" spans="1:18" ht="19.5" customHeight="1">
      <c r="A6" s="850"/>
      <c r="B6" s="849"/>
      <c r="C6" s="849"/>
      <c r="D6" s="849"/>
      <c r="E6" s="849"/>
      <c r="F6" s="849"/>
      <c r="G6" s="855" t="s">
        <v>139</v>
      </c>
      <c r="H6" s="856"/>
      <c r="I6" s="855" t="s">
        <v>140</v>
      </c>
      <c r="J6" s="857"/>
      <c r="K6" s="855" t="s">
        <v>139</v>
      </c>
      <c r="L6" s="857"/>
      <c r="M6" s="855" t="s">
        <v>140</v>
      </c>
      <c r="N6" s="857"/>
      <c r="O6" s="882"/>
      <c r="P6" s="854"/>
    </row>
    <row r="7" spans="1:18" ht="33.75" customHeight="1">
      <c r="A7" s="841"/>
      <c r="B7" s="842"/>
      <c r="C7" s="842"/>
      <c r="D7" s="842"/>
      <c r="E7" s="842"/>
      <c r="F7" s="842"/>
      <c r="G7" s="5" t="s">
        <v>115</v>
      </c>
      <c r="H7" s="5" t="s">
        <v>146</v>
      </c>
      <c r="I7" s="5" t="s">
        <v>115</v>
      </c>
      <c r="J7" s="5" t="s">
        <v>146</v>
      </c>
      <c r="K7" s="63" t="s">
        <v>254</v>
      </c>
      <c r="L7" s="5" t="s">
        <v>255</v>
      </c>
      <c r="M7" s="63" t="s">
        <v>254</v>
      </c>
      <c r="N7" s="5" t="s">
        <v>255</v>
      </c>
      <c r="O7" s="883"/>
      <c r="P7" s="838"/>
    </row>
    <row r="8" spans="1:18">
      <c r="A8" s="12"/>
      <c r="B8" s="8"/>
      <c r="C8" s="215"/>
      <c r="D8" s="215"/>
      <c r="E8" s="14"/>
      <c r="F8" s="180"/>
      <c r="G8" s="55"/>
      <c r="H8" s="56"/>
      <c r="I8" s="55"/>
      <c r="J8" s="56"/>
      <c r="K8" s="56"/>
      <c r="L8" s="56"/>
      <c r="M8" s="217"/>
      <c r="N8" s="217"/>
      <c r="O8" s="30"/>
      <c r="P8" s="218"/>
    </row>
    <row r="9" spans="1:18">
      <c r="A9" s="12">
        <v>1</v>
      </c>
      <c r="B9" s="48">
        <f t="shared" ref="B9:B31" si="0">I9</f>
        <v>46027</v>
      </c>
      <c r="C9" s="717" t="s">
        <v>257</v>
      </c>
      <c r="D9" s="717" t="s">
        <v>258</v>
      </c>
      <c r="E9" s="14">
        <v>46017</v>
      </c>
      <c r="F9" s="718" t="s">
        <v>126</v>
      </c>
      <c r="G9" s="55">
        <v>46026</v>
      </c>
      <c r="H9" s="56">
        <v>0.875</v>
      </c>
      <c r="I9" s="55">
        <v>46027</v>
      </c>
      <c r="J9" s="56">
        <v>0.3298611111111111</v>
      </c>
      <c r="K9" s="719">
        <v>155</v>
      </c>
      <c r="L9" s="719">
        <v>27</v>
      </c>
      <c r="M9" s="719">
        <v>15</v>
      </c>
      <c r="N9" s="719">
        <v>27</v>
      </c>
      <c r="O9" s="30">
        <v>2482.48</v>
      </c>
      <c r="P9" s="220"/>
      <c r="Q9" s="75"/>
      <c r="R9" s="42"/>
    </row>
    <row r="10" spans="1:18">
      <c r="A10" s="12">
        <f>A9+1</f>
        <v>2</v>
      </c>
      <c r="B10" s="48">
        <f t="shared" si="0"/>
        <v>46028</v>
      </c>
      <c r="C10" s="717" t="s">
        <v>256</v>
      </c>
      <c r="D10" s="717" t="s">
        <v>259</v>
      </c>
      <c r="E10" s="14">
        <v>46018</v>
      </c>
      <c r="F10" s="718" t="s">
        <v>127</v>
      </c>
      <c r="G10" s="55">
        <v>46027</v>
      </c>
      <c r="H10" s="56">
        <v>0.3298611111111111</v>
      </c>
      <c r="I10" s="55">
        <v>46028</v>
      </c>
      <c r="J10" s="56">
        <v>6.2499999999999995E-3</v>
      </c>
      <c r="K10" s="719">
        <v>170</v>
      </c>
      <c r="L10" s="719">
        <v>27</v>
      </c>
      <c r="M10" s="719">
        <v>10</v>
      </c>
      <c r="N10" s="719">
        <v>27</v>
      </c>
      <c r="O10" s="30">
        <v>3091.28</v>
      </c>
      <c r="P10" s="220"/>
      <c r="Q10" s="75"/>
      <c r="R10" s="42"/>
    </row>
    <row r="11" spans="1:18">
      <c r="A11" s="12">
        <f t="shared" ref="A11:A31" si="1">A10+1</f>
        <v>3</v>
      </c>
      <c r="B11" s="48">
        <f t="shared" si="0"/>
        <v>46028</v>
      </c>
      <c r="C11" s="717" t="s">
        <v>305</v>
      </c>
      <c r="D11" s="717" t="s">
        <v>306</v>
      </c>
      <c r="E11" s="14">
        <v>46027</v>
      </c>
      <c r="F11" s="718" t="s">
        <v>126</v>
      </c>
      <c r="G11" s="55">
        <v>46028</v>
      </c>
      <c r="H11" s="56">
        <v>6.2499999999999995E-3</v>
      </c>
      <c r="I11" s="55">
        <v>46028</v>
      </c>
      <c r="J11" s="56">
        <v>0.54513888888888895</v>
      </c>
      <c r="K11" s="719">
        <v>180</v>
      </c>
      <c r="L11" s="719">
        <v>27</v>
      </c>
      <c r="M11" s="719">
        <v>15</v>
      </c>
      <c r="N11" s="719">
        <v>27</v>
      </c>
      <c r="O11" s="30">
        <v>2474.6799999999998</v>
      </c>
      <c r="P11" s="220"/>
      <c r="R11" s="42"/>
    </row>
    <row r="12" spans="1:18">
      <c r="A12" s="12">
        <f t="shared" si="1"/>
        <v>4</v>
      </c>
      <c r="B12" s="48">
        <f t="shared" si="0"/>
        <v>46029</v>
      </c>
      <c r="C12" s="717" t="s">
        <v>315</v>
      </c>
      <c r="D12" s="717" t="s">
        <v>318</v>
      </c>
      <c r="E12" s="14">
        <v>46027</v>
      </c>
      <c r="F12" s="718" t="s">
        <v>127</v>
      </c>
      <c r="G12" s="55">
        <v>46028</v>
      </c>
      <c r="H12" s="56">
        <v>0.54513888888888895</v>
      </c>
      <c r="I12" s="55">
        <v>46029</v>
      </c>
      <c r="J12" s="56">
        <v>0.24583333333333335</v>
      </c>
      <c r="K12" s="719">
        <v>200</v>
      </c>
      <c r="L12" s="719">
        <v>27</v>
      </c>
      <c r="M12" s="719">
        <v>10</v>
      </c>
      <c r="N12" s="719">
        <v>27</v>
      </c>
      <c r="O12" s="30">
        <v>3048.43</v>
      </c>
      <c r="P12" s="220"/>
      <c r="R12" s="42"/>
    </row>
    <row r="13" spans="1:18">
      <c r="A13" s="12">
        <f t="shared" si="1"/>
        <v>5</v>
      </c>
      <c r="B13" s="48">
        <f t="shared" si="0"/>
        <v>46029</v>
      </c>
      <c r="C13" s="717" t="s">
        <v>316</v>
      </c>
      <c r="D13" s="717" t="s">
        <v>322</v>
      </c>
      <c r="E13" s="14">
        <v>46028</v>
      </c>
      <c r="F13" s="718" t="s">
        <v>126</v>
      </c>
      <c r="G13" s="55">
        <v>46029</v>
      </c>
      <c r="H13" s="56">
        <v>0.24583333333333335</v>
      </c>
      <c r="I13" s="55">
        <v>46029</v>
      </c>
      <c r="J13" s="56">
        <v>0.79652777777777783</v>
      </c>
      <c r="K13" s="719">
        <v>170</v>
      </c>
      <c r="L13" s="719">
        <v>27</v>
      </c>
      <c r="M13" s="719">
        <v>10</v>
      </c>
      <c r="N13" s="719">
        <v>27</v>
      </c>
      <c r="O13" s="30">
        <v>2426.6799999999998</v>
      </c>
      <c r="P13" s="220"/>
      <c r="R13" s="42"/>
    </row>
    <row r="14" spans="1:18">
      <c r="A14" s="12">
        <f t="shared" si="1"/>
        <v>6</v>
      </c>
      <c r="B14" s="48">
        <f t="shared" si="0"/>
        <v>46030</v>
      </c>
      <c r="C14" s="717" t="s">
        <v>317</v>
      </c>
      <c r="D14" s="717" t="s">
        <v>319</v>
      </c>
      <c r="E14" s="14">
        <v>46029</v>
      </c>
      <c r="F14" s="718" t="s">
        <v>126</v>
      </c>
      <c r="G14" s="55">
        <v>46029</v>
      </c>
      <c r="H14" s="56">
        <v>0.79652777777777783</v>
      </c>
      <c r="I14" s="55">
        <v>46030</v>
      </c>
      <c r="J14" s="56">
        <v>0.36805555555555558</v>
      </c>
      <c r="K14" s="719">
        <v>185</v>
      </c>
      <c r="L14" s="719">
        <v>27</v>
      </c>
      <c r="M14" s="719">
        <v>10</v>
      </c>
      <c r="N14" s="719">
        <v>27</v>
      </c>
      <c r="O14" s="30">
        <v>2561.56</v>
      </c>
      <c r="P14" s="220"/>
      <c r="R14" s="42"/>
    </row>
    <row r="15" spans="1:18">
      <c r="A15" s="12">
        <f t="shared" si="1"/>
        <v>7</v>
      </c>
      <c r="B15" s="48">
        <f t="shared" si="0"/>
        <v>46030</v>
      </c>
      <c r="C15" s="717" t="s">
        <v>321</v>
      </c>
      <c r="D15" s="717" t="s">
        <v>320</v>
      </c>
      <c r="E15" s="14">
        <v>46029</v>
      </c>
      <c r="F15" s="718" t="s">
        <v>126</v>
      </c>
      <c r="G15" s="55">
        <v>46030</v>
      </c>
      <c r="H15" s="56">
        <v>0.36805555555555558</v>
      </c>
      <c r="I15" s="55">
        <v>46030</v>
      </c>
      <c r="J15" s="56">
        <v>0.92013888888888884</v>
      </c>
      <c r="K15" s="719">
        <v>165</v>
      </c>
      <c r="L15" s="719">
        <v>27</v>
      </c>
      <c r="M15" s="719">
        <v>10</v>
      </c>
      <c r="N15" s="719">
        <v>27</v>
      </c>
      <c r="O15" s="30">
        <v>2224.15</v>
      </c>
      <c r="P15" s="220"/>
      <c r="Q15" s="75"/>
      <c r="R15" s="42"/>
    </row>
    <row r="16" spans="1:18">
      <c r="A16" s="12">
        <f t="shared" si="1"/>
        <v>8</v>
      </c>
      <c r="B16" s="8">
        <f t="shared" si="0"/>
        <v>46031</v>
      </c>
      <c r="C16" s="717" t="s">
        <v>325</v>
      </c>
      <c r="D16" s="720" t="s">
        <v>323</v>
      </c>
      <c r="E16" s="14">
        <v>46030</v>
      </c>
      <c r="F16" s="718" t="s">
        <v>127</v>
      </c>
      <c r="G16" s="55">
        <v>46030</v>
      </c>
      <c r="H16" s="56">
        <v>0.92013888888888884</v>
      </c>
      <c r="I16" s="55">
        <v>46031</v>
      </c>
      <c r="J16" s="56">
        <v>0.63263888888888886</v>
      </c>
      <c r="K16" s="719">
        <v>190</v>
      </c>
      <c r="L16" s="719">
        <v>27</v>
      </c>
      <c r="M16" s="719">
        <v>10</v>
      </c>
      <c r="N16" s="719">
        <v>27</v>
      </c>
      <c r="O16" s="30">
        <v>2836.25</v>
      </c>
      <c r="P16" s="220"/>
      <c r="Q16" s="75"/>
      <c r="R16" s="42"/>
    </row>
    <row r="17" spans="1:19">
      <c r="A17" s="12">
        <f t="shared" si="1"/>
        <v>9</v>
      </c>
      <c r="B17" s="8">
        <f t="shared" si="0"/>
        <v>46032</v>
      </c>
      <c r="C17" s="717" t="s">
        <v>326</v>
      </c>
      <c r="D17" s="720" t="s">
        <v>324</v>
      </c>
      <c r="E17" s="14">
        <v>46031</v>
      </c>
      <c r="F17" s="718" t="s">
        <v>127</v>
      </c>
      <c r="G17" s="55">
        <v>46031</v>
      </c>
      <c r="H17" s="56">
        <v>0.63263888888888886</v>
      </c>
      <c r="I17" s="55">
        <v>46032</v>
      </c>
      <c r="J17" s="56">
        <v>0.34375</v>
      </c>
      <c r="K17" s="719">
        <v>195</v>
      </c>
      <c r="L17" s="719">
        <v>27</v>
      </c>
      <c r="M17" s="719">
        <v>10</v>
      </c>
      <c r="N17" s="719">
        <v>27</v>
      </c>
      <c r="O17" s="30">
        <v>3120.2</v>
      </c>
      <c r="P17" s="220"/>
      <c r="Q17" s="75"/>
      <c r="R17" s="42"/>
    </row>
    <row r="18" spans="1:19">
      <c r="A18" s="12">
        <f t="shared" si="1"/>
        <v>10</v>
      </c>
      <c r="B18" s="8">
        <f t="shared" si="0"/>
        <v>46034</v>
      </c>
      <c r="C18" s="717" t="s">
        <v>328</v>
      </c>
      <c r="D18" s="717" t="s">
        <v>327</v>
      </c>
      <c r="E18" s="14">
        <v>46031</v>
      </c>
      <c r="F18" s="718" t="s">
        <v>127</v>
      </c>
      <c r="G18" s="55">
        <v>46032</v>
      </c>
      <c r="H18" s="56">
        <v>0.34375</v>
      </c>
      <c r="I18" s="55">
        <v>46034</v>
      </c>
      <c r="J18" s="56">
        <v>0.22569444444444445</v>
      </c>
      <c r="K18" s="719">
        <v>180</v>
      </c>
      <c r="L18" s="719">
        <v>27</v>
      </c>
      <c r="M18" s="719">
        <v>10</v>
      </c>
      <c r="N18" s="719">
        <v>27</v>
      </c>
      <c r="O18" s="30">
        <v>2967.29</v>
      </c>
      <c r="P18" s="220"/>
      <c r="R18" s="42"/>
    </row>
    <row r="19" spans="1:19">
      <c r="A19" s="12">
        <f t="shared" si="1"/>
        <v>11</v>
      </c>
      <c r="B19" s="8">
        <f t="shared" si="0"/>
        <v>46034</v>
      </c>
      <c r="C19" s="717" t="s">
        <v>325</v>
      </c>
      <c r="D19" s="717" t="s">
        <v>329</v>
      </c>
      <c r="E19" s="14">
        <v>46032</v>
      </c>
      <c r="F19" s="718" t="s">
        <v>127</v>
      </c>
      <c r="G19" s="55">
        <v>46034</v>
      </c>
      <c r="H19" s="56">
        <v>0.22569444444444445</v>
      </c>
      <c r="I19" s="55">
        <v>46034</v>
      </c>
      <c r="J19" s="56">
        <v>0.9159722222222223</v>
      </c>
      <c r="K19" s="719">
        <v>170</v>
      </c>
      <c r="L19" s="719">
        <v>27</v>
      </c>
      <c r="M19" s="719">
        <v>15</v>
      </c>
      <c r="N19" s="719">
        <v>27</v>
      </c>
      <c r="O19" s="30">
        <v>3328.22</v>
      </c>
      <c r="P19" s="220"/>
      <c r="R19" s="42"/>
    </row>
    <row r="20" spans="1:19">
      <c r="A20" s="12">
        <f t="shared" si="1"/>
        <v>12</v>
      </c>
      <c r="B20" s="8">
        <f t="shared" si="0"/>
        <v>46035</v>
      </c>
      <c r="C20" s="717" t="s">
        <v>316</v>
      </c>
      <c r="D20" s="717" t="s">
        <v>330</v>
      </c>
      <c r="E20" s="14">
        <v>46034</v>
      </c>
      <c r="F20" s="718" t="s">
        <v>127</v>
      </c>
      <c r="G20" s="55">
        <v>46034</v>
      </c>
      <c r="H20" s="56">
        <v>0.9159722222222223</v>
      </c>
      <c r="I20" s="55">
        <v>46035</v>
      </c>
      <c r="J20" s="56">
        <v>0.64861111111111114</v>
      </c>
      <c r="K20" s="719">
        <v>185</v>
      </c>
      <c r="L20" s="719">
        <v>27</v>
      </c>
      <c r="M20" s="719">
        <v>15</v>
      </c>
      <c r="N20" s="719">
        <v>27</v>
      </c>
      <c r="O20" s="30">
        <v>3211.34</v>
      </c>
      <c r="P20" s="220"/>
      <c r="Q20" s="75"/>
      <c r="R20" s="42"/>
    </row>
    <row r="21" spans="1:19">
      <c r="A21" s="12">
        <f t="shared" si="1"/>
        <v>13</v>
      </c>
      <c r="B21" s="8">
        <f t="shared" si="0"/>
        <v>46036</v>
      </c>
      <c r="C21" s="717" t="s">
        <v>332</v>
      </c>
      <c r="D21" s="717" t="s">
        <v>334</v>
      </c>
      <c r="E21" s="14">
        <v>46034</v>
      </c>
      <c r="F21" s="718" t="s">
        <v>126</v>
      </c>
      <c r="G21" s="55">
        <v>46035</v>
      </c>
      <c r="H21" s="56">
        <v>0.64861111111111114</v>
      </c>
      <c r="I21" s="55">
        <v>46036</v>
      </c>
      <c r="J21" s="56">
        <v>0.24513888888888888</v>
      </c>
      <c r="K21" s="719">
        <v>190</v>
      </c>
      <c r="L21" s="719">
        <v>27</v>
      </c>
      <c r="M21" s="719">
        <v>15</v>
      </c>
      <c r="N21" s="719">
        <v>27</v>
      </c>
      <c r="O21" s="30">
        <v>2602.17</v>
      </c>
      <c r="P21" s="220"/>
      <c r="R21" s="42"/>
    </row>
    <row r="22" spans="1:19">
      <c r="A22" s="12">
        <f t="shared" si="1"/>
        <v>14</v>
      </c>
      <c r="B22" s="8">
        <f t="shared" si="0"/>
        <v>46036</v>
      </c>
      <c r="C22" s="717" t="s">
        <v>333</v>
      </c>
      <c r="D22" s="720" t="s">
        <v>335</v>
      </c>
      <c r="E22" s="14">
        <v>46034</v>
      </c>
      <c r="F22" s="718" t="s">
        <v>127</v>
      </c>
      <c r="G22" s="55">
        <v>46036</v>
      </c>
      <c r="H22" s="56">
        <v>0.24513888888888888</v>
      </c>
      <c r="I22" s="55">
        <v>46036</v>
      </c>
      <c r="J22" s="56">
        <v>0.91666666666666663</v>
      </c>
      <c r="K22" s="719">
        <v>180</v>
      </c>
      <c r="L22" s="719">
        <v>27</v>
      </c>
      <c r="M22" s="719">
        <v>20</v>
      </c>
      <c r="N22" s="719">
        <v>27</v>
      </c>
      <c r="O22" s="30">
        <v>2523.98</v>
      </c>
      <c r="P22" s="220"/>
      <c r="R22" s="42"/>
      <c r="S22" s="75"/>
    </row>
    <row r="23" spans="1:19">
      <c r="A23" s="12">
        <f t="shared" si="1"/>
        <v>15</v>
      </c>
      <c r="B23" s="8">
        <f t="shared" si="0"/>
        <v>46037</v>
      </c>
      <c r="C23" s="717" t="s">
        <v>321</v>
      </c>
      <c r="D23" s="720" t="s">
        <v>336</v>
      </c>
      <c r="E23" s="14">
        <v>46036</v>
      </c>
      <c r="F23" s="718" t="s">
        <v>126</v>
      </c>
      <c r="G23" s="55">
        <v>46036</v>
      </c>
      <c r="H23" s="56">
        <v>0.91666666666666663</v>
      </c>
      <c r="I23" s="55">
        <v>46037</v>
      </c>
      <c r="J23" s="56">
        <v>0.51388888888888895</v>
      </c>
      <c r="K23" s="719">
        <v>190</v>
      </c>
      <c r="L23" s="719">
        <v>27</v>
      </c>
      <c r="M23" s="719">
        <v>10</v>
      </c>
      <c r="N23" s="719">
        <v>27</v>
      </c>
      <c r="O23" s="30">
        <v>2737.85</v>
      </c>
      <c r="P23" s="220"/>
      <c r="R23" s="42"/>
      <c r="S23" s="75"/>
    </row>
    <row r="24" spans="1:19">
      <c r="A24" s="12">
        <f t="shared" si="1"/>
        <v>16</v>
      </c>
      <c r="B24" s="8">
        <f t="shared" si="0"/>
        <v>46038</v>
      </c>
      <c r="C24" s="717" t="s">
        <v>332</v>
      </c>
      <c r="D24" s="717" t="s">
        <v>337</v>
      </c>
      <c r="E24" s="14">
        <v>46037</v>
      </c>
      <c r="F24" s="718" t="s">
        <v>126</v>
      </c>
      <c r="G24" s="55">
        <v>46037</v>
      </c>
      <c r="H24" s="56">
        <v>0.51388888888888895</v>
      </c>
      <c r="I24" s="55">
        <v>46038</v>
      </c>
      <c r="J24" s="56">
        <v>5.2083333333333336E-2</v>
      </c>
      <c r="K24" s="719">
        <v>190</v>
      </c>
      <c r="L24" s="719">
        <v>27</v>
      </c>
      <c r="M24" s="719">
        <v>10</v>
      </c>
      <c r="N24" s="719">
        <v>27</v>
      </c>
      <c r="O24" s="30">
        <v>2617.44</v>
      </c>
      <c r="P24" s="220"/>
      <c r="R24" s="42"/>
    </row>
    <row r="25" spans="1:19">
      <c r="A25" s="12">
        <f t="shared" si="1"/>
        <v>17</v>
      </c>
      <c r="B25" s="8">
        <f t="shared" si="0"/>
        <v>46038</v>
      </c>
      <c r="C25" s="717" t="s">
        <v>315</v>
      </c>
      <c r="D25" s="717" t="s">
        <v>338</v>
      </c>
      <c r="E25" s="14">
        <v>46037</v>
      </c>
      <c r="F25" s="718" t="s">
        <v>126</v>
      </c>
      <c r="G25" s="55">
        <v>46038</v>
      </c>
      <c r="H25" s="56">
        <v>5.2083333333333336E-2</v>
      </c>
      <c r="I25" s="55">
        <v>46038</v>
      </c>
      <c r="J25" s="56">
        <v>0.63263888888888886</v>
      </c>
      <c r="K25" s="719">
        <v>175</v>
      </c>
      <c r="L25" s="719">
        <v>27</v>
      </c>
      <c r="M25" s="719">
        <v>10</v>
      </c>
      <c r="N25" s="719">
        <v>27</v>
      </c>
      <c r="O25" s="30">
        <v>2683.52</v>
      </c>
      <c r="P25" s="220"/>
      <c r="R25" s="42"/>
    </row>
    <row r="26" spans="1:19">
      <c r="A26" s="12">
        <f t="shared" si="1"/>
        <v>18</v>
      </c>
      <c r="B26" s="8">
        <f t="shared" si="0"/>
        <v>46041</v>
      </c>
      <c r="C26" s="728" t="s">
        <v>333</v>
      </c>
      <c r="D26" s="717" t="s">
        <v>339</v>
      </c>
      <c r="E26" s="14">
        <v>46040</v>
      </c>
      <c r="F26" s="718" t="s">
        <v>126</v>
      </c>
      <c r="G26" s="55">
        <v>46038</v>
      </c>
      <c r="H26" s="56">
        <v>0.63263888888888886</v>
      </c>
      <c r="I26" s="55">
        <v>46041</v>
      </c>
      <c r="J26" s="56">
        <v>0.125</v>
      </c>
      <c r="K26" s="719">
        <v>175</v>
      </c>
      <c r="L26" s="719">
        <v>27</v>
      </c>
      <c r="M26" s="719">
        <v>15</v>
      </c>
      <c r="N26" s="719">
        <v>27</v>
      </c>
      <c r="O26" s="30">
        <v>2571.87</v>
      </c>
      <c r="P26" s="220"/>
      <c r="R26" s="42"/>
    </row>
    <row r="27" spans="1:19">
      <c r="A27" s="12">
        <f t="shared" si="1"/>
        <v>19</v>
      </c>
      <c r="B27" s="8">
        <f t="shared" si="0"/>
        <v>46041</v>
      </c>
      <c r="C27" s="717" t="s">
        <v>344</v>
      </c>
      <c r="D27" s="717" t="s">
        <v>349</v>
      </c>
      <c r="E27" s="14">
        <v>46040</v>
      </c>
      <c r="F27" s="718" t="s">
        <v>126</v>
      </c>
      <c r="G27" s="55">
        <v>46041</v>
      </c>
      <c r="H27" s="56">
        <v>0.125</v>
      </c>
      <c r="I27" s="55">
        <v>46041</v>
      </c>
      <c r="J27" s="56">
        <v>0.69791666666666663</v>
      </c>
      <c r="K27" s="719">
        <v>180</v>
      </c>
      <c r="L27" s="719">
        <v>27</v>
      </c>
      <c r="M27" s="719">
        <v>10</v>
      </c>
      <c r="N27" s="719">
        <v>27</v>
      </c>
      <c r="O27" s="30">
        <v>2484.33</v>
      </c>
      <c r="P27" s="220"/>
      <c r="R27" s="42"/>
    </row>
    <row r="28" spans="1:19">
      <c r="A28" s="12">
        <f t="shared" si="1"/>
        <v>20</v>
      </c>
      <c r="B28" s="8">
        <f t="shared" si="0"/>
        <v>46042</v>
      </c>
      <c r="C28" s="717" t="s">
        <v>345</v>
      </c>
      <c r="D28" s="717" t="s">
        <v>342</v>
      </c>
      <c r="E28" s="14">
        <v>46041</v>
      </c>
      <c r="F28" s="721" t="s">
        <v>126</v>
      </c>
      <c r="G28" s="55">
        <v>46041</v>
      </c>
      <c r="H28" s="56">
        <v>0.69791666666666663</v>
      </c>
      <c r="I28" s="55">
        <v>46042</v>
      </c>
      <c r="J28" s="56">
        <v>0.30902777777777779</v>
      </c>
      <c r="K28" s="719">
        <v>185</v>
      </c>
      <c r="L28" s="719">
        <v>27</v>
      </c>
      <c r="M28" s="719">
        <v>10</v>
      </c>
      <c r="N28" s="719">
        <v>27</v>
      </c>
      <c r="O28" s="30">
        <v>2654.72</v>
      </c>
      <c r="P28" s="220"/>
      <c r="R28" s="42"/>
    </row>
    <row r="29" spans="1:19">
      <c r="A29" s="12">
        <f t="shared" si="1"/>
        <v>21</v>
      </c>
      <c r="B29" s="8">
        <f t="shared" si="0"/>
        <v>46042</v>
      </c>
      <c r="C29" s="717" t="s">
        <v>346</v>
      </c>
      <c r="D29" s="717" t="s">
        <v>343</v>
      </c>
      <c r="E29" s="14">
        <v>46040</v>
      </c>
      <c r="F29" s="721" t="s">
        <v>126</v>
      </c>
      <c r="G29" s="55">
        <v>46042</v>
      </c>
      <c r="H29" s="56">
        <v>0.30902777777777779</v>
      </c>
      <c r="I29" s="55">
        <v>46042</v>
      </c>
      <c r="J29" s="56">
        <v>0.85763888888888884</v>
      </c>
      <c r="K29" s="719">
        <v>185</v>
      </c>
      <c r="L29" s="719">
        <v>27</v>
      </c>
      <c r="M29" s="719">
        <v>10</v>
      </c>
      <c r="N29" s="719">
        <v>27</v>
      </c>
      <c r="O29" s="30">
        <v>2616.16</v>
      </c>
      <c r="P29" s="220"/>
      <c r="R29" s="42"/>
    </row>
    <row r="30" spans="1:19">
      <c r="A30" s="12">
        <f t="shared" si="1"/>
        <v>22</v>
      </c>
      <c r="B30" s="8">
        <f t="shared" si="0"/>
        <v>46043</v>
      </c>
      <c r="C30" s="717" t="s">
        <v>347</v>
      </c>
      <c r="D30" s="717" t="s">
        <v>348</v>
      </c>
      <c r="E30" s="14">
        <v>46042</v>
      </c>
      <c r="F30" s="721" t="s">
        <v>126</v>
      </c>
      <c r="G30" s="55">
        <v>46042</v>
      </c>
      <c r="H30" s="56">
        <v>0.85763888888888884</v>
      </c>
      <c r="I30" s="55">
        <v>46043</v>
      </c>
      <c r="J30" s="56">
        <v>0.49305555555555558</v>
      </c>
      <c r="K30" s="719">
        <v>180</v>
      </c>
      <c r="L30" s="719">
        <v>27</v>
      </c>
      <c r="M30" s="719">
        <v>10</v>
      </c>
      <c r="N30" s="719">
        <v>27</v>
      </c>
      <c r="O30" s="30">
        <v>2890.01</v>
      </c>
      <c r="P30" s="220"/>
      <c r="R30" s="42"/>
    </row>
    <row r="31" spans="1:19">
      <c r="A31" s="12">
        <f t="shared" si="1"/>
        <v>23</v>
      </c>
      <c r="B31" s="8">
        <f t="shared" si="0"/>
        <v>46044</v>
      </c>
      <c r="C31" s="717" t="s">
        <v>345</v>
      </c>
      <c r="D31" s="717" t="s">
        <v>350</v>
      </c>
      <c r="E31" s="14">
        <v>46042</v>
      </c>
      <c r="F31" s="721" t="s">
        <v>126</v>
      </c>
      <c r="G31" s="55">
        <v>46043</v>
      </c>
      <c r="H31" s="56">
        <v>0.49305555555555558</v>
      </c>
      <c r="I31" s="55">
        <v>46044</v>
      </c>
      <c r="J31" s="56">
        <v>9.375E-2</v>
      </c>
      <c r="K31" s="219">
        <v>175</v>
      </c>
      <c r="L31" s="219">
        <v>27</v>
      </c>
      <c r="M31" s="219">
        <v>10</v>
      </c>
      <c r="N31" s="219">
        <v>27</v>
      </c>
      <c r="O31" s="30">
        <v>2774.63</v>
      </c>
      <c r="P31" s="220"/>
      <c r="R31" s="42"/>
    </row>
    <row r="32" spans="1:19">
      <c r="A32" s="12">
        <f t="shared" ref="A32:A58" si="2">A31+1</f>
        <v>24</v>
      </c>
      <c r="B32" s="8">
        <f t="shared" ref="B32:B38" si="3">I32</f>
        <v>46044</v>
      </c>
      <c r="C32" s="732" t="s">
        <v>351</v>
      </c>
      <c r="D32" s="733" t="s">
        <v>352</v>
      </c>
      <c r="E32" s="14">
        <v>46043</v>
      </c>
      <c r="F32" s="735" t="s">
        <v>127</v>
      </c>
      <c r="G32" s="55">
        <v>46044</v>
      </c>
      <c r="H32" s="56">
        <v>9.375E-2</v>
      </c>
      <c r="I32" s="55">
        <v>46044</v>
      </c>
      <c r="J32" s="56">
        <v>0.80902777777777779</v>
      </c>
      <c r="K32" s="219">
        <v>180</v>
      </c>
      <c r="L32" s="219">
        <v>27</v>
      </c>
      <c r="M32" s="219">
        <v>10</v>
      </c>
      <c r="N32" s="219">
        <v>27</v>
      </c>
      <c r="O32" s="30">
        <v>2909.78</v>
      </c>
      <c r="P32" s="220"/>
      <c r="R32" s="42"/>
    </row>
    <row r="33" spans="1:22">
      <c r="A33" s="12">
        <f t="shared" si="2"/>
        <v>25</v>
      </c>
      <c r="B33" s="8">
        <f t="shared" si="3"/>
        <v>46045</v>
      </c>
      <c r="C33" s="215" t="s">
        <v>332</v>
      </c>
      <c r="D33" s="215" t="s">
        <v>357</v>
      </c>
      <c r="E33" s="736">
        <v>46044</v>
      </c>
      <c r="F33" s="735" t="s">
        <v>127</v>
      </c>
      <c r="G33" s="55">
        <v>46044</v>
      </c>
      <c r="H33" s="56">
        <v>0.80902777777777779</v>
      </c>
      <c r="I33" s="55">
        <v>46045</v>
      </c>
      <c r="J33" s="56">
        <v>0.54375000000000007</v>
      </c>
      <c r="K33" s="219">
        <v>180</v>
      </c>
      <c r="L33" s="219">
        <v>27</v>
      </c>
      <c r="M33" s="219">
        <v>10</v>
      </c>
      <c r="N33" s="219">
        <v>27</v>
      </c>
      <c r="O33" s="30">
        <v>2885.7</v>
      </c>
      <c r="P33" s="220"/>
      <c r="R33" s="42"/>
    </row>
    <row r="34" spans="1:22">
      <c r="A34" s="12">
        <f t="shared" si="2"/>
        <v>26</v>
      </c>
      <c r="B34" s="8">
        <f t="shared" si="3"/>
        <v>46046</v>
      </c>
      <c r="C34" s="215" t="s">
        <v>354</v>
      </c>
      <c r="D34" s="215" t="s">
        <v>353</v>
      </c>
      <c r="E34" s="14">
        <v>46044</v>
      </c>
      <c r="F34" s="185" t="s">
        <v>126</v>
      </c>
      <c r="G34" s="55">
        <v>46045</v>
      </c>
      <c r="H34" s="56">
        <v>0.54375000000000007</v>
      </c>
      <c r="I34" s="55">
        <v>46046</v>
      </c>
      <c r="J34" s="56">
        <v>0.18194444444444444</v>
      </c>
      <c r="K34" s="219">
        <v>180</v>
      </c>
      <c r="L34" s="219">
        <v>27</v>
      </c>
      <c r="M34" s="219">
        <v>10</v>
      </c>
      <c r="N34" s="219">
        <v>27</v>
      </c>
      <c r="O34" s="30">
        <v>2694.04</v>
      </c>
      <c r="P34" s="220"/>
      <c r="R34" s="42"/>
    </row>
    <row r="35" spans="1:22">
      <c r="A35" s="12">
        <f t="shared" si="2"/>
        <v>27</v>
      </c>
      <c r="B35" s="8">
        <f t="shared" si="3"/>
        <v>46047</v>
      </c>
      <c r="C35" s="215" t="s">
        <v>356</v>
      </c>
      <c r="D35" s="215" t="s">
        <v>355</v>
      </c>
      <c r="E35" s="14">
        <v>46045</v>
      </c>
      <c r="F35" s="185" t="s">
        <v>126</v>
      </c>
      <c r="G35" s="55">
        <v>46046</v>
      </c>
      <c r="H35" s="56">
        <v>0.18194444444444444</v>
      </c>
      <c r="I35" s="55">
        <v>46047</v>
      </c>
      <c r="J35" s="56">
        <v>0.9784722222222223</v>
      </c>
      <c r="K35" s="219">
        <v>180</v>
      </c>
      <c r="L35" s="219">
        <v>27</v>
      </c>
      <c r="M35" s="219">
        <v>15</v>
      </c>
      <c r="N35" s="219">
        <v>27</v>
      </c>
      <c r="O35" s="42">
        <v>2683.35</v>
      </c>
      <c r="P35" s="220"/>
      <c r="R35" s="42"/>
    </row>
    <row r="36" spans="1:22">
      <c r="A36" s="12">
        <f t="shared" si="2"/>
        <v>28</v>
      </c>
      <c r="B36" s="8">
        <f t="shared" si="3"/>
        <v>46048</v>
      </c>
      <c r="C36" s="215" t="s">
        <v>257</v>
      </c>
      <c r="D36" s="215" t="s">
        <v>358</v>
      </c>
      <c r="E36" s="14">
        <v>46047</v>
      </c>
      <c r="F36" s="738" t="s">
        <v>127</v>
      </c>
      <c r="G36" s="55">
        <v>46047</v>
      </c>
      <c r="H36" s="56">
        <v>0.9784722222222223</v>
      </c>
      <c r="I36" s="55">
        <v>46048</v>
      </c>
      <c r="J36" s="56">
        <v>0.64722222222222225</v>
      </c>
      <c r="K36" s="219">
        <v>165</v>
      </c>
      <c r="L36" s="219">
        <v>27</v>
      </c>
      <c r="M36" s="219">
        <v>15</v>
      </c>
      <c r="N36" s="219">
        <v>27</v>
      </c>
      <c r="O36" s="30">
        <v>3112.29</v>
      </c>
      <c r="P36" s="220"/>
      <c r="R36" s="42"/>
      <c r="U36" s="42"/>
    </row>
    <row r="37" spans="1:22">
      <c r="A37" s="12">
        <f t="shared" si="2"/>
        <v>29</v>
      </c>
      <c r="B37" s="8">
        <f t="shared" si="3"/>
        <v>46049</v>
      </c>
      <c r="C37" s="215" t="s">
        <v>317</v>
      </c>
      <c r="D37" s="215" t="s">
        <v>359</v>
      </c>
      <c r="E37" s="14">
        <v>46047</v>
      </c>
      <c r="F37" s="738" t="s">
        <v>360</v>
      </c>
      <c r="G37" s="55">
        <v>46048</v>
      </c>
      <c r="H37" s="56">
        <v>0.64722222222222225</v>
      </c>
      <c r="I37" s="55">
        <v>46049</v>
      </c>
      <c r="J37" s="56">
        <v>0.19236111111111112</v>
      </c>
      <c r="K37" s="219">
        <v>175</v>
      </c>
      <c r="L37" s="219">
        <v>27</v>
      </c>
      <c r="M37" s="219">
        <v>15</v>
      </c>
      <c r="N37" s="219">
        <v>27</v>
      </c>
      <c r="O37" s="30">
        <v>2506.12</v>
      </c>
      <c r="P37" s="220"/>
      <c r="R37" s="42"/>
      <c r="U37" s="42"/>
      <c r="V37" s="30"/>
    </row>
    <row r="38" spans="1:22">
      <c r="A38" s="12">
        <f t="shared" si="2"/>
        <v>30</v>
      </c>
      <c r="B38" s="8">
        <f t="shared" si="3"/>
        <v>46049</v>
      </c>
      <c r="C38" s="215" t="s">
        <v>354</v>
      </c>
      <c r="D38" s="215" t="s">
        <v>367</v>
      </c>
      <c r="E38" s="14">
        <v>46048</v>
      </c>
      <c r="F38" s="738" t="s">
        <v>127</v>
      </c>
      <c r="G38" s="55">
        <v>46049</v>
      </c>
      <c r="H38" s="56">
        <v>0.19236111111111112</v>
      </c>
      <c r="I38" s="55">
        <v>46049</v>
      </c>
      <c r="J38" s="56">
        <v>0.875</v>
      </c>
      <c r="K38" s="219">
        <v>180</v>
      </c>
      <c r="L38" s="219">
        <v>27</v>
      </c>
      <c r="M38" s="219">
        <v>15</v>
      </c>
      <c r="N38" s="219">
        <v>27</v>
      </c>
      <c r="O38" s="30">
        <v>3208.45</v>
      </c>
      <c r="P38" s="220"/>
      <c r="R38" s="42"/>
      <c r="S38" s="104"/>
      <c r="U38" s="42"/>
    </row>
    <row r="39" spans="1:22">
      <c r="A39" s="12">
        <f t="shared" si="2"/>
        <v>31</v>
      </c>
      <c r="B39" s="8">
        <f t="shared" ref="B39" si="4">I39</f>
        <v>46050</v>
      </c>
      <c r="C39" s="215" t="s">
        <v>305</v>
      </c>
      <c r="D39" s="215" t="s">
        <v>368</v>
      </c>
      <c r="E39" s="14">
        <v>46049</v>
      </c>
      <c r="F39" s="185" t="s">
        <v>126</v>
      </c>
      <c r="G39" s="55">
        <v>46049</v>
      </c>
      <c r="H39" s="56">
        <v>0.875</v>
      </c>
      <c r="I39" s="55">
        <v>46050</v>
      </c>
      <c r="J39" s="56">
        <v>0.50555555555555554</v>
      </c>
      <c r="K39" s="219">
        <v>180</v>
      </c>
      <c r="L39" s="219">
        <v>27</v>
      </c>
      <c r="M39" s="219">
        <v>10</v>
      </c>
      <c r="N39" s="219">
        <v>27</v>
      </c>
      <c r="O39" s="30">
        <v>2492.2199999999998</v>
      </c>
      <c r="P39" s="220"/>
      <c r="R39" s="42"/>
      <c r="S39" s="104"/>
      <c r="U39" s="42"/>
    </row>
    <row r="40" spans="1:22">
      <c r="A40" s="12">
        <f t="shared" si="2"/>
        <v>32</v>
      </c>
      <c r="B40" s="8">
        <f t="shared" ref="B40:B48" si="5">I40</f>
        <v>46051</v>
      </c>
      <c r="C40" s="215" t="s">
        <v>372</v>
      </c>
      <c r="D40" s="215" t="s">
        <v>369</v>
      </c>
      <c r="E40" s="14">
        <v>46050</v>
      </c>
      <c r="F40" s="185" t="s">
        <v>126</v>
      </c>
      <c r="G40" s="55">
        <v>46050</v>
      </c>
      <c r="H40" s="56">
        <v>0.50555555555555554</v>
      </c>
      <c r="I40" s="55">
        <v>46051</v>
      </c>
      <c r="J40" s="56">
        <v>4.5138888888888888E-2</v>
      </c>
      <c r="K40" s="219">
        <v>175</v>
      </c>
      <c r="L40" s="219">
        <v>27</v>
      </c>
      <c r="M40" s="219">
        <v>15</v>
      </c>
      <c r="N40" s="219">
        <v>27</v>
      </c>
      <c r="O40" s="42">
        <v>2575.8000000000002</v>
      </c>
      <c r="P40" s="220"/>
      <c r="R40" s="42"/>
      <c r="S40" s="104"/>
      <c r="U40" s="42"/>
    </row>
    <row r="41" spans="1:22">
      <c r="A41" s="12">
        <f t="shared" si="2"/>
        <v>33</v>
      </c>
      <c r="B41" s="8">
        <f t="shared" si="5"/>
        <v>46051</v>
      </c>
      <c r="C41" s="215" t="s">
        <v>346</v>
      </c>
      <c r="D41" s="215" t="s">
        <v>370</v>
      </c>
      <c r="E41" s="14">
        <v>46050</v>
      </c>
      <c r="F41" s="185" t="s">
        <v>127</v>
      </c>
      <c r="G41" s="55">
        <v>46051</v>
      </c>
      <c r="H41" s="56">
        <v>4.5138888888888888E-2</v>
      </c>
      <c r="I41" s="55">
        <v>46051</v>
      </c>
      <c r="J41" s="56">
        <v>0.71666666666666667</v>
      </c>
      <c r="K41" s="219">
        <v>185</v>
      </c>
      <c r="L41" s="219">
        <v>27</v>
      </c>
      <c r="M41" s="219">
        <v>10</v>
      </c>
      <c r="N41" s="219">
        <v>27</v>
      </c>
      <c r="O41" s="30">
        <v>3010.81</v>
      </c>
      <c r="P41" s="220"/>
      <c r="R41" s="42"/>
      <c r="S41" s="104"/>
      <c r="U41" s="42"/>
    </row>
    <row r="42" spans="1:22">
      <c r="A42" s="12">
        <f t="shared" si="2"/>
        <v>34</v>
      </c>
      <c r="B42" s="8">
        <f t="shared" si="5"/>
        <v>46052</v>
      </c>
      <c r="C42" s="215" t="s">
        <v>316</v>
      </c>
      <c r="D42" s="215" t="s">
        <v>371</v>
      </c>
      <c r="E42" s="14">
        <v>46051</v>
      </c>
      <c r="F42" s="185" t="s">
        <v>127</v>
      </c>
      <c r="G42" s="55">
        <v>46051</v>
      </c>
      <c r="H42" s="56">
        <v>0.71666666666666667</v>
      </c>
      <c r="I42" s="55">
        <v>46052</v>
      </c>
      <c r="J42" s="56">
        <v>0.44097222222222227</v>
      </c>
      <c r="K42" s="219">
        <v>180</v>
      </c>
      <c r="L42" s="219">
        <v>27</v>
      </c>
      <c r="M42" s="219">
        <v>10</v>
      </c>
      <c r="N42" s="219">
        <v>27</v>
      </c>
      <c r="O42" s="30">
        <v>2764.99</v>
      </c>
      <c r="P42" s="220"/>
      <c r="R42" s="42"/>
      <c r="S42" s="104"/>
      <c r="U42" s="42"/>
    </row>
    <row r="43" spans="1:22">
      <c r="A43" s="12">
        <f t="shared" si="2"/>
        <v>35</v>
      </c>
      <c r="B43" s="8">
        <f t="shared" si="5"/>
        <v>46053</v>
      </c>
      <c r="C43" s="215" t="s">
        <v>351</v>
      </c>
      <c r="D43" s="215" t="s">
        <v>376</v>
      </c>
      <c r="E43" s="14">
        <v>46051</v>
      </c>
      <c r="F43" s="747" t="s">
        <v>126</v>
      </c>
      <c r="G43" s="55">
        <v>46052</v>
      </c>
      <c r="H43" s="56">
        <v>0.44097222222222227</v>
      </c>
      <c r="I43" s="55">
        <v>46053</v>
      </c>
      <c r="J43" s="56">
        <v>6.7361111111111108E-2</v>
      </c>
      <c r="K43" s="219">
        <v>185</v>
      </c>
      <c r="L43" s="219">
        <v>27</v>
      </c>
      <c r="M43" s="219">
        <v>5</v>
      </c>
      <c r="N43" s="219">
        <v>27</v>
      </c>
      <c r="O43" s="30">
        <v>2701.28</v>
      </c>
      <c r="P43" s="220"/>
      <c r="R43" s="42"/>
      <c r="S43" s="104"/>
      <c r="U43" s="42"/>
    </row>
    <row r="44" spans="1:22">
      <c r="A44" s="12">
        <f t="shared" si="2"/>
        <v>36</v>
      </c>
      <c r="B44" s="8">
        <f t="shared" si="5"/>
        <v>46053</v>
      </c>
      <c r="C44" s="215" t="s">
        <v>381</v>
      </c>
      <c r="D44" s="215" t="s">
        <v>378</v>
      </c>
      <c r="E44" s="14">
        <v>46052</v>
      </c>
      <c r="F44" s="185" t="s">
        <v>126</v>
      </c>
      <c r="G44" s="55">
        <v>46053</v>
      </c>
      <c r="H44" s="56">
        <v>6.7361111111111108E-2</v>
      </c>
      <c r="I44" s="55">
        <v>46053</v>
      </c>
      <c r="J44" s="56">
        <v>0.64374999999999993</v>
      </c>
      <c r="K44" s="219">
        <v>195</v>
      </c>
      <c r="L44" s="219">
        <v>27</v>
      </c>
      <c r="M44" s="219">
        <v>70</v>
      </c>
      <c r="N44" s="219">
        <v>27</v>
      </c>
      <c r="O44" s="30">
        <v>2655.9</v>
      </c>
      <c r="P44" s="220"/>
      <c r="R44" s="42"/>
      <c r="S44" s="104"/>
      <c r="U44" s="42"/>
    </row>
    <row r="45" spans="1:22">
      <c r="A45" s="12">
        <f t="shared" si="2"/>
        <v>37</v>
      </c>
      <c r="B45" s="8">
        <f t="shared" si="5"/>
        <v>46054</v>
      </c>
      <c r="C45" s="215" t="s">
        <v>332</v>
      </c>
      <c r="D45" s="215" t="s">
        <v>379</v>
      </c>
      <c r="E45" s="14">
        <v>46053</v>
      </c>
      <c r="F45" s="185" t="s">
        <v>383</v>
      </c>
      <c r="G45" s="55">
        <v>46053</v>
      </c>
      <c r="H45" s="56">
        <v>0.875</v>
      </c>
      <c r="I45" s="55">
        <v>46054</v>
      </c>
      <c r="J45" s="56">
        <v>5.8333333333333327E-2</v>
      </c>
      <c r="K45" s="219">
        <v>70</v>
      </c>
      <c r="L45" s="219">
        <v>27</v>
      </c>
      <c r="M45" s="219">
        <v>10</v>
      </c>
      <c r="N45" s="219">
        <v>27</v>
      </c>
      <c r="O45" s="30">
        <v>903.59995039682576</v>
      </c>
      <c r="P45" s="220"/>
      <c r="R45" s="42"/>
      <c r="S45" s="104"/>
      <c r="U45" s="42"/>
    </row>
    <row r="46" spans="1:22">
      <c r="A46" s="12">
        <f t="shared" si="2"/>
        <v>38</v>
      </c>
      <c r="B46" s="8">
        <f t="shared" si="5"/>
        <v>0</v>
      </c>
      <c r="C46" s="215" t="s">
        <v>382</v>
      </c>
      <c r="D46" s="215" t="s">
        <v>380</v>
      </c>
      <c r="E46" s="14">
        <v>46053</v>
      </c>
      <c r="F46" s="185" t="s">
        <v>127</v>
      </c>
      <c r="G46" s="55">
        <v>46054</v>
      </c>
      <c r="H46" s="56">
        <v>5.8333333333333327E-2</v>
      </c>
      <c r="I46" s="55"/>
      <c r="J46" s="56"/>
      <c r="K46" s="219">
        <v>185</v>
      </c>
      <c r="L46" s="219">
        <v>27</v>
      </c>
      <c r="M46" s="219"/>
      <c r="N46" s="219"/>
      <c r="O46" s="30"/>
      <c r="P46" s="220"/>
      <c r="R46" s="42">
        <v>3140.02</v>
      </c>
      <c r="S46" s="104"/>
      <c r="U46" s="42"/>
    </row>
    <row r="47" spans="1:22">
      <c r="A47" s="12">
        <f t="shared" si="2"/>
        <v>39</v>
      </c>
      <c r="B47" s="8">
        <f t="shared" si="5"/>
        <v>0</v>
      </c>
      <c r="C47" s="215" t="s">
        <v>347</v>
      </c>
      <c r="D47" s="215" t="s">
        <v>384</v>
      </c>
      <c r="E47" s="14">
        <v>46053</v>
      </c>
      <c r="F47" s="185" t="s">
        <v>127</v>
      </c>
      <c r="G47" s="55"/>
      <c r="H47" s="56"/>
      <c r="I47" s="55"/>
      <c r="J47" s="56"/>
      <c r="K47" s="219"/>
      <c r="L47" s="219"/>
      <c r="M47" s="219"/>
      <c r="N47" s="219"/>
      <c r="O47" s="30"/>
      <c r="P47" s="220"/>
      <c r="R47" s="42">
        <v>2783.17</v>
      </c>
      <c r="S47" s="104"/>
      <c r="U47" s="42"/>
    </row>
    <row r="48" spans="1:22">
      <c r="A48" s="12">
        <f t="shared" si="2"/>
        <v>40</v>
      </c>
      <c r="B48" s="8">
        <f t="shared" si="5"/>
        <v>0</v>
      </c>
      <c r="C48" s="215"/>
      <c r="D48" s="216"/>
      <c r="E48" s="14"/>
      <c r="F48" s="185"/>
      <c r="G48" s="55"/>
      <c r="H48" s="56"/>
      <c r="I48" s="55"/>
      <c r="J48" s="56"/>
      <c r="K48" s="219"/>
      <c r="L48" s="219"/>
      <c r="M48" s="219"/>
      <c r="N48" s="219"/>
      <c r="O48" s="30"/>
      <c r="P48" s="220"/>
      <c r="R48" s="42"/>
      <c r="S48" s="104"/>
      <c r="U48" s="42"/>
    </row>
    <row r="49" spans="1:21">
      <c r="A49" s="12">
        <f t="shared" si="2"/>
        <v>41</v>
      </c>
      <c r="B49" s="8">
        <f t="shared" ref="B49:B50" si="6">I49</f>
        <v>0</v>
      </c>
      <c r="C49" s="215"/>
      <c r="D49" s="215"/>
      <c r="E49" s="14"/>
      <c r="F49" s="185"/>
      <c r="G49" s="55"/>
      <c r="H49" s="56"/>
      <c r="I49" s="55"/>
      <c r="J49" s="56"/>
      <c r="K49" s="219"/>
      <c r="L49" s="219"/>
      <c r="M49" s="219"/>
      <c r="N49" s="219"/>
      <c r="O49" s="30"/>
      <c r="P49" s="220"/>
      <c r="R49" s="42"/>
      <c r="S49" s="104"/>
      <c r="U49" s="42"/>
    </row>
    <row r="50" spans="1:21">
      <c r="A50" s="12">
        <f t="shared" si="2"/>
        <v>42</v>
      </c>
      <c r="B50" s="8">
        <f t="shared" si="6"/>
        <v>0</v>
      </c>
      <c r="C50" s="215"/>
      <c r="D50" s="215"/>
      <c r="E50" s="14"/>
      <c r="F50" s="185"/>
      <c r="G50" s="55"/>
      <c r="H50" s="56"/>
      <c r="I50" s="55"/>
      <c r="J50" s="56"/>
      <c r="K50" s="219"/>
      <c r="L50" s="219"/>
      <c r="M50" s="219"/>
      <c r="N50" s="219"/>
      <c r="O50" s="30"/>
      <c r="P50" s="220"/>
      <c r="R50" s="42"/>
      <c r="S50" s="104"/>
      <c r="U50" s="42"/>
    </row>
    <row r="51" spans="1:21">
      <c r="A51" s="12">
        <f t="shared" si="2"/>
        <v>43</v>
      </c>
      <c r="B51" s="8">
        <f t="shared" ref="B51:B54" si="7">I51</f>
        <v>0</v>
      </c>
      <c r="C51" s="215"/>
      <c r="D51" s="216"/>
      <c r="E51" s="14"/>
      <c r="F51" s="185"/>
      <c r="G51" s="55"/>
      <c r="H51" s="56"/>
      <c r="I51" s="55"/>
      <c r="J51" s="56"/>
      <c r="K51" s="219"/>
      <c r="L51" s="219"/>
      <c r="M51" s="219"/>
      <c r="N51" s="219"/>
      <c r="O51" s="30"/>
      <c r="P51" s="220"/>
      <c r="R51" s="42"/>
      <c r="S51" s="104"/>
      <c r="U51" s="42"/>
    </row>
    <row r="52" spans="1:21">
      <c r="A52" s="12">
        <f t="shared" si="2"/>
        <v>44</v>
      </c>
      <c r="B52" s="8">
        <f t="shared" si="7"/>
        <v>0</v>
      </c>
      <c r="C52" s="215"/>
      <c r="D52" s="215"/>
      <c r="E52" s="14"/>
      <c r="F52" s="185"/>
      <c r="G52" s="55"/>
      <c r="H52" s="56"/>
      <c r="I52" s="55"/>
      <c r="J52" s="56"/>
      <c r="K52" s="219"/>
      <c r="L52" s="219"/>
      <c r="M52" s="219"/>
      <c r="N52" s="219"/>
      <c r="P52" s="220"/>
      <c r="R52" s="42"/>
      <c r="S52" s="104"/>
      <c r="U52" s="42"/>
    </row>
    <row r="53" spans="1:21">
      <c r="A53" s="12">
        <f t="shared" si="2"/>
        <v>45</v>
      </c>
      <c r="B53" s="8">
        <f t="shared" si="7"/>
        <v>0</v>
      </c>
      <c r="C53" s="215"/>
      <c r="D53" s="216"/>
      <c r="E53" s="14"/>
      <c r="F53" s="185"/>
      <c r="G53" s="55"/>
      <c r="H53" s="56"/>
      <c r="I53" s="55"/>
      <c r="J53" s="56"/>
      <c r="K53" s="219"/>
      <c r="L53" s="219"/>
      <c r="M53" s="219"/>
      <c r="N53" s="219"/>
      <c r="O53" s="30"/>
      <c r="P53" s="220"/>
      <c r="R53" s="42"/>
      <c r="S53" s="104"/>
      <c r="U53" s="42"/>
    </row>
    <row r="54" spans="1:21">
      <c r="A54" s="12">
        <f t="shared" si="2"/>
        <v>46</v>
      </c>
      <c r="B54" s="8">
        <f t="shared" si="7"/>
        <v>0</v>
      </c>
      <c r="C54" s="215"/>
      <c r="D54" s="216"/>
      <c r="E54" s="14"/>
      <c r="F54" s="185"/>
      <c r="G54" s="55"/>
      <c r="H54" s="56"/>
      <c r="I54" s="55"/>
      <c r="J54" s="56"/>
      <c r="K54" s="219"/>
      <c r="L54" s="219"/>
      <c r="M54" s="219"/>
      <c r="N54" s="219"/>
      <c r="O54" s="30"/>
      <c r="P54" s="220"/>
      <c r="R54" s="42"/>
      <c r="S54" s="104"/>
      <c r="U54" s="42"/>
    </row>
    <row r="55" spans="1:21">
      <c r="A55" s="12">
        <f t="shared" si="2"/>
        <v>47</v>
      </c>
      <c r="B55" s="8">
        <f t="shared" ref="B55:B58" si="8">I55</f>
        <v>0</v>
      </c>
      <c r="C55" s="215"/>
      <c r="D55" s="215"/>
      <c r="E55" s="14"/>
      <c r="F55" s="185"/>
      <c r="G55" s="55"/>
      <c r="H55" s="56"/>
      <c r="I55" s="55"/>
      <c r="J55" s="56"/>
      <c r="K55" s="219"/>
      <c r="L55" s="219"/>
      <c r="M55" s="219"/>
      <c r="N55" s="219"/>
      <c r="O55" s="30"/>
      <c r="P55" s="220"/>
      <c r="R55" s="42"/>
      <c r="S55" s="104"/>
      <c r="U55" s="42"/>
    </row>
    <row r="56" spans="1:21">
      <c r="A56" s="12">
        <f t="shared" si="2"/>
        <v>48</v>
      </c>
      <c r="B56" s="8">
        <f t="shared" si="8"/>
        <v>0</v>
      </c>
      <c r="C56" s="215"/>
      <c r="D56" s="215"/>
      <c r="E56" s="14"/>
      <c r="F56" s="185"/>
      <c r="G56" s="55"/>
      <c r="H56" s="56"/>
      <c r="I56" s="55"/>
      <c r="J56" s="56"/>
      <c r="K56" s="219"/>
      <c r="L56" s="219"/>
      <c r="M56" s="219"/>
      <c r="N56" s="219"/>
      <c r="O56" s="30"/>
      <c r="P56" s="220"/>
      <c r="R56" s="42"/>
      <c r="S56" s="104"/>
      <c r="U56" s="42"/>
    </row>
    <row r="57" spans="1:21">
      <c r="A57" s="12">
        <f t="shared" si="2"/>
        <v>49</v>
      </c>
      <c r="B57" s="8">
        <f t="shared" si="8"/>
        <v>0</v>
      </c>
      <c r="C57" s="215"/>
      <c r="D57" s="215"/>
      <c r="E57" s="14"/>
      <c r="F57" s="185"/>
      <c r="G57" s="55"/>
      <c r="H57" s="56"/>
      <c r="I57" s="55"/>
      <c r="J57" s="56"/>
      <c r="K57" s="219"/>
      <c r="L57" s="219"/>
      <c r="M57" s="219"/>
      <c r="N57" s="219"/>
      <c r="O57" s="30"/>
      <c r="P57" s="220"/>
      <c r="R57" s="42"/>
      <c r="S57" s="104"/>
      <c r="U57" s="42"/>
    </row>
    <row r="58" spans="1:21">
      <c r="A58" s="12">
        <f t="shared" si="2"/>
        <v>50</v>
      </c>
      <c r="B58" s="8">
        <f t="shared" si="8"/>
        <v>0</v>
      </c>
      <c r="C58" s="215"/>
      <c r="D58" s="215"/>
      <c r="E58" s="14"/>
      <c r="F58" s="185"/>
      <c r="G58" s="55"/>
      <c r="H58" s="56"/>
      <c r="I58" s="55"/>
      <c r="J58" s="56"/>
      <c r="K58" s="219"/>
      <c r="L58" s="219"/>
      <c r="M58" s="219"/>
      <c r="N58" s="219"/>
      <c r="O58" s="30"/>
      <c r="P58" s="220"/>
      <c r="R58" s="42"/>
      <c r="S58" s="104"/>
      <c r="U58" s="42"/>
    </row>
    <row r="59" spans="1:21">
      <c r="A59" s="12"/>
      <c r="B59" s="8"/>
      <c r="C59" s="215"/>
      <c r="D59" s="215"/>
      <c r="E59" s="14"/>
      <c r="F59" s="185"/>
      <c r="G59" s="55"/>
      <c r="H59" s="56"/>
      <c r="I59" s="55"/>
      <c r="J59" s="56"/>
      <c r="K59" s="219"/>
      <c r="L59" s="219"/>
      <c r="M59" s="219"/>
      <c r="N59" s="219"/>
      <c r="O59" s="30"/>
      <c r="P59" s="220"/>
      <c r="R59" s="42"/>
      <c r="S59" s="104"/>
      <c r="U59" s="42"/>
    </row>
    <row r="60" spans="1:21">
      <c r="A60" s="12"/>
      <c r="B60" s="8"/>
      <c r="C60" s="215"/>
      <c r="D60" s="215"/>
      <c r="E60" s="14"/>
      <c r="F60" s="185"/>
      <c r="G60" s="55"/>
      <c r="H60" s="56"/>
      <c r="I60" s="55"/>
      <c r="J60" s="56"/>
      <c r="K60" s="219"/>
      <c r="L60" s="219"/>
      <c r="M60" s="219"/>
      <c r="N60" s="219"/>
      <c r="O60" s="30"/>
      <c r="P60" s="220"/>
      <c r="R60" s="42"/>
      <c r="S60" s="104"/>
      <c r="U60" s="42"/>
    </row>
    <row r="61" spans="1:21">
      <c r="A61" s="12"/>
      <c r="B61" s="8"/>
      <c r="C61" s="215"/>
      <c r="D61" s="215"/>
      <c r="E61" s="14"/>
      <c r="F61" s="185"/>
      <c r="G61" s="55"/>
      <c r="H61" s="56"/>
      <c r="I61" s="55"/>
      <c r="J61" s="56"/>
      <c r="K61" s="219"/>
      <c r="L61" s="219"/>
      <c r="M61" s="219"/>
      <c r="N61" s="219"/>
      <c r="O61" s="30"/>
      <c r="P61" s="220"/>
      <c r="R61" s="42"/>
      <c r="S61" s="104"/>
      <c r="U61" s="42"/>
    </row>
    <row r="62" spans="1:21" ht="15.75" thickBot="1">
      <c r="A62" s="12"/>
      <c r="B62" s="8"/>
      <c r="C62" s="215"/>
      <c r="D62" s="215"/>
      <c r="E62" s="14"/>
      <c r="F62" s="180"/>
      <c r="G62" s="55"/>
      <c r="H62" s="56"/>
      <c r="I62" s="55"/>
      <c r="J62" s="56"/>
      <c r="K62" s="56"/>
      <c r="L62" s="56"/>
      <c r="M62" s="217"/>
      <c r="N62" s="217"/>
      <c r="O62" s="30"/>
      <c r="P62" s="221"/>
    </row>
    <row r="63" spans="1:21" ht="16.5" thickTop="1" thickBot="1">
      <c r="A63" s="57" t="s">
        <v>3</v>
      </c>
      <c r="B63" s="58"/>
      <c r="C63" s="58"/>
      <c r="D63" s="58"/>
      <c r="E63" s="58"/>
      <c r="F63" s="58"/>
      <c r="G63" s="58"/>
      <c r="H63" s="60"/>
      <c r="I63" s="58"/>
      <c r="J63" s="60"/>
      <c r="K63" s="60"/>
      <c r="L63" s="60"/>
      <c r="M63" s="71"/>
      <c r="N63" s="71"/>
      <c r="O63" s="72">
        <f>SUM(O8:O62)</f>
        <v>100033.56995039681</v>
      </c>
      <c r="P63" s="222"/>
    </row>
    <row r="64" spans="1:21" ht="15.75" thickTop="1"/>
  </sheetData>
  <autoFilter ref="A1:P58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7" topLeftCell="A8" activePane="bottomLeft" state="frozen"/>
      <selection pane="bottomLeft" activeCell="O2" sqref="O2"/>
    </sheetView>
  </sheetViews>
  <sheetFormatPr defaultColWidth="9.140625" defaultRowHeight="15"/>
  <cols>
    <col min="1" max="1" width="5.5703125" style="1" customWidth="1"/>
    <col min="2" max="3" width="10.7109375" style="1" customWidth="1"/>
    <col min="4" max="4" width="15.28515625" style="1" customWidth="1"/>
    <col min="5" max="6" width="10.7109375" style="1" customWidth="1"/>
    <col min="7" max="8" width="9.140625" style="1"/>
    <col min="9" max="9" width="10.7109375" style="1" customWidth="1"/>
    <col min="10" max="14" width="9.140625" style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1"/>
    </row>
    <row r="2" spans="1:19">
      <c r="B2" s="2"/>
      <c r="C2" s="3" t="s">
        <v>260</v>
      </c>
      <c r="D2" s="2"/>
      <c r="E2" s="2"/>
      <c r="F2" s="2"/>
      <c r="G2" s="2"/>
      <c r="H2" s="2"/>
      <c r="I2" s="26"/>
      <c r="J2" s="2"/>
      <c r="K2" s="2"/>
      <c r="L2" s="2"/>
      <c r="M2" s="2"/>
      <c r="N2" s="2"/>
      <c r="O2" s="62" t="s">
        <v>137</v>
      </c>
    </row>
    <row r="3" spans="1:19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1"/>
    </row>
    <row r="4" spans="1:19">
      <c r="B4" s="4"/>
      <c r="C4" s="4">
        <f>SCI!C4</f>
        <v>46023</v>
      </c>
      <c r="D4" s="44"/>
      <c r="E4" s="179"/>
      <c r="F4" s="179"/>
      <c r="G4" s="2"/>
      <c r="H4" s="2"/>
      <c r="I4" s="2"/>
      <c r="J4" s="2"/>
      <c r="K4" s="2"/>
      <c r="L4" s="2"/>
      <c r="M4" s="2"/>
      <c r="N4" s="2"/>
      <c r="O4" s="61" t="s">
        <v>138</v>
      </c>
    </row>
    <row r="5" spans="1:19" ht="15.75" customHeight="1">
      <c r="A5" s="840" t="s">
        <v>114</v>
      </c>
      <c r="B5" s="839" t="s">
        <v>115</v>
      </c>
      <c r="C5" s="839" t="s">
        <v>171</v>
      </c>
      <c r="D5" s="839" t="s">
        <v>248</v>
      </c>
      <c r="E5" s="839" t="s">
        <v>173</v>
      </c>
      <c r="F5" s="839" t="s">
        <v>174</v>
      </c>
      <c r="G5" s="846" t="s">
        <v>175</v>
      </c>
      <c r="H5" s="847"/>
      <c r="I5" s="847"/>
      <c r="J5" s="847"/>
      <c r="K5" s="847"/>
      <c r="L5" s="847"/>
      <c r="M5" s="847"/>
      <c r="N5" s="847"/>
      <c r="O5" s="851" t="s">
        <v>143</v>
      </c>
      <c r="P5" s="837" t="s">
        <v>176</v>
      </c>
    </row>
    <row r="6" spans="1:19" ht="15.75" customHeight="1">
      <c r="A6" s="850"/>
      <c r="B6" s="849"/>
      <c r="C6" s="849"/>
      <c r="D6" s="849"/>
      <c r="E6" s="849"/>
      <c r="F6" s="849"/>
      <c r="G6" s="855" t="s">
        <v>139</v>
      </c>
      <c r="H6" s="856"/>
      <c r="I6" s="855" t="s">
        <v>140</v>
      </c>
      <c r="J6" s="857"/>
      <c r="K6" s="855" t="s">
        <v>139</v>
      </c>
      <c r="L6" s="856"/>
      <c r="M6" s="855" t="s">
        <v>140</v>
      </c>
      <c r="N6" s="857"/>
      <c r="O6" s="852"/>
      <c r="P6" s="854"/>
    </row>
    <row r="7" spans="1:19" ht="33.75" customHeight="1">
      <c r="A7" s="841"/>
      <c r="B7" s="842"/>
      <c r="C7" s="842"/>
      <c r="D7" s="842"/>
      <c r="E7" s="842"/>
      <c r="F7" s="842"/>
      <c r="G7" s="5" t="s">
        <v>115</v>
      </c>
      <c r="H7" s="5" t="s">
        <v>146</v>
      </c>
      <c r="I7" s="5" t="s">
        <v>115</v>
      </c>
      <c r="J7" s="5" t="s">
        <v>146</v>
      </c>
      <c r="K7" s="5" t="s">
        <v>261</v>
      </c>
      <c r="L7" s="5" t="s">
        <v>262</v>
      </c>
      <c r="M7" s="5" t="s">
        <v>261</v>
      </c>
      <c r="N7" s="5" t="s">
        <v>262</v>
      </c>
      <c r="O7" s="853"/>
      <c r="P7" s="838"/>
    </row>
    <row r="8" spans="1:19">
      <c r="A8" s="47">
        <f t="shared" ref="A8:A17" si="0">A7+1</f>
        <v>1</v>
      </c>
      <c r="B8" s="48">
        <f t="shared" ref="B8:B9" si="1">I8</f>
        <v>0</v>
      </c>
      <c r="C8" s="49"/>
      <c r="D8" s="50"/>
      <c r="E8" s="214"/>
      <c r="F8" s="49"/>
      <c r="G8" s="51"/>
      <c r="H8" s="80"/>
      <c r="I8" s="53"/>
      <c r="J8" s="80"/>
      <c r="K8" s="68"/>
      <c r="L8" s="68"/>
      <c r="M8" s="68"/>
      <c r="N8" s="68"/>
      <c r="O8" s="142"/>
      <c r="P8" s="28"/>
      <c r="S8" s="74"/>
    </row>
    <row r="9" spans="1:19">
      <c r="A9" s="47">
        <f t="shared" si="0"/>
        <v>2</v>
      </c>
      <c r="B9" s="48">
        <f t="shared" si="1"/>
        <v>0</v>
      </c>
      <c r="C9" s="68"/>
      <c r="D9" s="50"/>
      <c r="E9" s="214"/>
      <c r="F9" s="49"/>
      <c r="G9" s="51"/>
      <c r="H9" s="81"/>
      <c r="I9" s="51"/>
      <c r="J9" s="85"/>
      <c r="K9" s="68"/>
      <c r="L9" s="68"/>
      <c r="M9" s="68"/>
      <c r="N9" s="68"/>
      <c r="O9" s="142"/>
      <c r="P9" s="28"/>
      <c r="S9" s="74"/>
    </row>
    <row r="10" spans="1:19">
      <c r="A10" s="47">
        <f t="shared" si="0"/>
        <v>3</v>
      </c>
      <c r="B10" s="48">
        <f t="shared" ref="B10:B17" si="2">I10</f>
        <v>0</v>
      </c>
      <c r="C10" s="68"/>
      <c r="D10" s="50"/>
      <c r="E10" s="214"/>
      <c r="F10" s="49"/>
      <c r="G10" s="51"/>
      <c r="H10" s="81"/>
      <c r="I10" s="51"/>
      <c r="J10" s="80"/>
      <c r="K10" s="68"/>
      <c r="L10" s="68"/>
      <c r="M10" s="68"/>
      <c r="N10" s="68"/>
      <c r="O10" s="67"/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2"/>
        <v>0</v>
      </c>
      <c r="C11" s="68"/>
      <c r="D11" s="50"/>
      <c r="E11" s="214"/>
      <c r="F11" s="49"/>
      <c r="G11" s="51"/>
      <c r="H11" s="81"/>
      <c r="I11" s="51"/>
      <c r="J11" s="80"/>
      <c r="K11" s="68"/>
      <c r="L11" s="68"/>
      <c r="M11" s="68"/>
      <c r="N11" s="68"/>
      <c r="O11" s="67"/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2"/>
        <v>0</v>
      </c>
      <c r="C12" s="68"/>
      <c r="D12" s="50"/>
      <c r="E12" s="214"/>
      <c r="F12" s="49"/>
      <c r="G12" s="51"/>
      <c r="H12" s="81"/>
      <c r="I12" s="51"/>
      <c r="J12" s="80"/>
      <c r="K12" s="68"/>
      <c r="L12" s="68"/>
      <c r="M12" s="68"/>
      <c r="N12" s="68"/>
      <c r="O12" s="67"/>
      <c r="P12" s="28"/>
      <c r="Q12" s="75"/>
      <c r="R12" s="42"/>
    </row>
    <row r="13" spans="1:19">
      <c r="A13" s="47">
        <f t="shared" si="0"/>
        <v>6</v>
      </c>
      <c r="B13" s="48">
        <f t="shared" si="2"/>
        <v>0</v>
      </c>
      <c r="C13" s="68"/>
      <c r="D13" s="50"/>
      <c r="E13" s="214"/>
      <c r="F13" s="49"/>
      <c r="G13" s="51"/>
      <c r="H13" s="81"/>
      <c r="I13" s="51"/>
      <c r="J13" s="80"/>
      <c r="K13" s="66"/>
      <c r="L13" s="66"/>
      <c r="M13" s="66"/>
      <c r="N13" s="66"/>
      <c r="O13" s="142"/>
      <c r="P13" s="94"/>
      <c r="Q13" s="75"/>
      <c r="R13" s="42"/>
    </row>
    <row r="14" spans="1:19">
      <c r="A14" s="47">
        <f t="shared" si="0"/>
        <v>7</v>
      </c>
      <c r="B14" s="48">
        <f t="shared" si="2"/>
        <v>0</v>
      </c>
      <c r="C14" s="68"/>
      <c r="D14" s="50"/>
      <c r="E14" s="214"/>
      <c r="F14" s="49"/>
      <c r="G14" s="51"/>
      <c r="H14" s="81"/>
      <c r="I14" s="51"/>
      <c r="J14" s="80"/>
      <c r="K14" s="66"/>
      <c r="L14" s="66"/>
      <c r="M14" s="66"/>
      <c r="N14" s="66"/>
      <c r="O14" s="142"/>
      <c r="P14" s="94"/>
      <c r="Q14" s="75"/>
      <c r="R14" s="42"/>
    </row>
    <row r="15" spans="1:19">
      <c r="A15" s="47">
        <f t="shared" si="0"/>
        <v>8</v>
      </c>
      <c r="B15" s="48">
        <f t="shared" si="2"/>
        <v>0</v>
      </c>
      <c r="C15" s="68"/>
      <c r="D15" s="50"/>
      <c r="E15" s="214"/>
      <c r="F15" s="49"/>
      <c r="G15" s="51"/>
      <c r="H15" s="81"/>
      <c r="I15" s="51"/>
      <c r="J15" s="80"/>
      <c r="K15" s="66"/>
      <c r="L15" s="66"/>
      <c r="M15" s="66"/>
      <c r="N15" s="66"/>
      <c r="O15" s="67"/>
      <c r="P15" s="94"/>
      <c r="Q15" s="75"/>
      <c r="R15" s="42"/>
    </row>
    <row r="16" spans="1:19">
      <c r="A16" s="47">
        <f t="shared" si="0"/>
        <v>9</v>
      </c>
      <c r="B16" s="48">
        <f t="shared" si="2"/>
        <v>0</v>
      </c>
      <c r="C16" s="68"/>
      <c r="D16" s="50"/>
      <c r="E16" s="214"/>
      <c r="F16" s="49"/>
      <c r="G16" s="51"/>
      <c r="H16" s="81"/>
      <c r="I16" s="51"/>
      <c r="J16" s="80"/>
      <c r="K16" s="66"/>
      <c r="L16" s="66"/>
      <c r="M16" s="66"/>
      <c r="N16" s="66"/>
      <c r="O16" s="67"/>
      <c r="P16" s="94"/>
      <c r="Q16" s="75"/>
      <c r="R16" s="42"/>
    </row>
    <row r="17" spans="1:18">
      <c r="A17" s="47">
        <f t="shared" si="0"/>
        <v>10</v>
      </c>
      <c r="B17" s="48">
        <f t="shared" si="2"/>
        <v>0</v>
      </c>
      <c r="C17" s="68"/>
      <c r="D17" s="50"/>
      <c r="E17" s="214"/>
      <c r="F17" s="49"/>
      <c r="G17" s="51"/>
      <c r="H17" s="81"/>
      <c r="I17" s="51"/>
      <c r="J17" s="80"/>
      <c r="K17" s="66"/>
      <c r="L17" s="66"/>
      <c r="M17" s="66"/>
      <c r="N17" s="66"/>
      <c r="O17" s="67"/>
      <c r="P17" s="94"/>
      <c r="Q17" s="75"/>
      <c r="R17" s="42"/>
    </row>
    <row r="18" spans="1:18">
      <c r="A18" s="47"/>
      <c r="B18" s="48"/>
      <c r="C18" s="68"/>
      <c r="D18" s="50"/>
      <c r="E18" s="214"/>
      <c r="F18" s="49"/>
      <c r="G18" s="51"/>
      <c r="H18" s="81"/>
      <c r="I18" s="14"/>
      <c r="J18" s="56"/>
      <c r="K18" s="66"/>
      <c r="L18" s="66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8"/>
      <c r="F19" s="58"/>
      <c r="G19" s="58"/>
      <c r="H19" s="60"/>
      <c r="I19" s="58"/>
      <c r="J19" s="60"/>
      <c r="K19" s="60"/>
      <c r="L19" s="60"/>
      <c r="M19" s="168"/>
      <c r="N19" s="168"/>
      <c r="O19" s="72">
        <f>SUM(O8:O18)</f>
        <v>0</v>
      </c>
      <c r="P19" s="73"/>
    </row>
  </sheetData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zoomScale="85" zoomScaleNormal="85" workbookViewId="0">
      <pane xSplit="2" ySplit="7" topLeftCell="C24" activePane="bottomRight" state="frozen"/>
      <selection pane="topRight"/>
      <selection pane="bottomLeft"/>
      <selection pane="bottomRight" activeCell="E47" sqref="E47"/>
    </sheetView>
  </sheetViews>
  <sheetFormatPr defaultColWidth="9.140625" defaultRowHeight="15"/>
  <cols>
    <col min="1" max="3" width="9.140625" style="1"/>
    <col min="4" max="4" width="7.7109375" style="1" customWidth="1"/>
    <col min="5" max="5" width="9.140625" style="1"/>
    <col min="6" max="6" width="7.7109375" style="1" customWidth="1"/>
    <col min="7" max="9" width="9.140625" style="1"/>
    <col min="10" max="10" width="15.7109375" style="42" customWidth="1"/>
    <col min="11" max="11" width="12.7109375" style="35" customWidth="1"/>
    <col min="12" max="12" width="12.140625" style="42" customWidth="1"/>
    <col min="13" max="13" width="15.28515625" style="1" customWidth="1"/>
    <col min="14" max="14" width="11.85546875" style="1" customWidth="1"/>
    <col min="15" max="15" width="65" style="1" customWidth="1"/>
    <col min="16" max="16384" width="9.140625" style="1"/>
  </cols>
  <sheetData>
    <row r="1" spans="1:15">
      <c r="D1" s="156" t="s">
        <v>263</v>
      </c>
      <c r="F1" s="44"/>
      <c r="G1" s="44"/>
      <c r="H1" s="44"/>
      <c r="I1" s="44"/>
      <c r="J1" s="206"/>
      <c r="K1" s="207"/>
      <c r="L1" s="206"/>
      <c r="M1" s="44"/>
      <c r="N1" s="44"/>
      <c r="O1" s="44"/>
    </row>
    <row r="2" spans="1:15">
      <c r="D2" s="156" t="s">
        <v>264</v>
      </c>
      <c r="F2" s="44"/>
      <c r="G2" s="44"/>
      <c r="H2" s="44"/>
      <c r="I2" s="44"/>
      <c r="J2" s="83" t="s">
        <v>265</v>
      </c>
      <c r="K2" s="208"/>
      <c r="L2" s="209">
        <f>SUM(L8:L37)</f>
        <v>22889.194000000018</v>
      </c>
      <c r="M2" s="44"/>
      <c r="N2" s="44"/>
      <c r="O2" s="25" t="s">
        <v>137</v>
      </c>
    </row>
    <row r="3" spans="1:15">
      <c r="D3" s="157">
        <f>CERES!C4</f>
        <v>46023</v>
      </c>
      <c r="F3" s="44"/>
      <c r="G3" s="44"/>
      <c r="H3" s="44"/>
      <c r="I3" s="44"/>
      <c r="J3" s="206"/>
      <c r="K3" s="207"/>
      <c r="L3" s="206"/>
      <c r="M3" s="44"/>
      <c r="N3" s="44"/>
      <c r="O3" s="44"/>
    </row>
    <row r="4" spans="1:15">
      <c r="B4" s="44"/>
      <c r="C4" s="44"/>
      <c r="D4" s="44"/>
      <c r="E4" s="44"/>
      <c r="F4" s="44"/>
      <c r="G4" s="44"/>
      <c r="H4" s="44"/>
      <c r="I4" s="44"/>
      <c r="J4" s="206"/>
      <c r="K4" s="207"/>
      <c r="L4" s="206"/>
      <c r="M4" s="44"/>
      <c r="N4" s="44"/>
      <c r="O4" s="44"/>
    </row>
    <row r="5" spans="1:15" ht="15" customHeight="1">
      <c r="A5" s="886" t="s">
        <v>266</v>
      </c>
      <c r="B5" s="886" t="s">
        <v>267</v>
      </c>
      <c r="C5" s="886" t="s">
        <v>268</v>
      </c>
      <c r="D5" s="884" t="s">
        <v>175</v>
      </c>
      <c r="E5" s="884"/>
      <c r="F5" s="884"/>
      <c r="G5" s="884"/>
      <c r="H5" s="884" t="s">
        <v>177</v>
      </c>
      <c r="I5" s="884"/>
      <c r="J5" s="889" t="s">
        <v>142</v>
      </c>
      <c r="K5" s="889"/>
      <c r="L5" s="889" t="s">
        <v>251</v>
      </c>
      <c r="M5" s="892" t="s">
        <v>141</v>
      </c>
      <c r="N5" s="892" t="s">
        <v>269</v>
      </c>
      <c r="O5" s="895" t="s">
        <v>145</v>
      </c>
    </row>
    <row r="6" spans="1:15" ht="32.25" customHeight="1">
      <c r="A6" s="887"/>
      <c r="B6" s="887"/>
      <c r="C6" s="887"/>
      <c r="D6" s="885" t="s">
        <v>270</v>
      </c>
      <c r="E6" s="885"/>
      <c r="F6" s="885" t="s">
        <v>140</v>
      </c>
      <c r="G6" s="885"/>
      <c r="H6" s="885"/>
      <c r="I6" s="885"/>
      <c r="J6" s="890"/>
      <c r="K6" s="890"/>
      <c r="L6" s="890"/>
      <c r="M6" s="893"/>
      <c r="N6" s="893"/>
      <c r="O6" s="896"/>
    </row>
    <row r="7" spans="1:15" ht="15.75" customHeight="1">
      <c r="A7" s="888"/>
      <c r="B7" s="888"/>
      <c r="C7" s="888"/>
      <c r="D7" s="112" t="s">
        <v>115</v>
      </c>
      <c r="E7" s="112" t="s">
        <v>146</v>
      </c>
      <c r="F7" s="112" t="s">
        <v>115</v>
      </c>
      <c r="G7" s="112" t="s">
        <v>146</v>
      </c>
      <c r="H7" s="112" t="s">
        <v>139</v>
      </c>
      <c r="I7" s="112" t="s">
        <v>271</v>
      </c>
      <c r="J7" s="134" t="s">
        <v>139</v>
      </c>
      <c r="K7" s="210" t="s">
        <v>271</v>
      </c>
      <c r="L7" s="891"/>
      <c r="M7" s="894"/>
      <c r="N7" s="894"/>
      <c r="O7" s="897"/>
    </row>
    <row r="8" spans="1:15">
      <c r="A8" s="199">
        <f>A7+1</f>
        <v>1</v>
      </c>
      <c r="B8" s="200">
        <f>F8</f>
        <v>46024</v>
      </c>
      <c r="C8" s="201" t="s">
        <v>273</v>
      </c>
      <c r="D8" s="55">
        <v>46022</v>
      </c>
      <c r="E8" s="143">
        <v>0.60416666666666663</v>
      </c>
      <c r="F8" s="55">
        <v>46024</v>
      </c>
      <c r="G8" s="143">
        <v>0.66666666666666663</v>
      </c>
      <c r="H8" s="202">
        <v>185</v>
      </c>
      <c r="I8" s="136">
        <v>15</v>
      </c>
      <c r="J8" s="140">
        <v>820985.48300000001</v>
      </c>
      <c r="K8" s="141">
        <v>821820.74300000002</v>
      </c>
      <c r="L8" s="140">
        <f t="shared" ref="L8" si="0">K8-J8</f>
        <v>835.26000000000931</v>
      </c>
      <c r="M8" s="163">
        <f t="shared" ref="M8" si="1">IFERROR(((F8-D8+G8-E8)),"")</f>
        <v>2.0625</v>
      </c>
      <c r="N8" s="164">
        <f t="shared" ref="N8" si="2">L8/24</f>
        <v>34.802500000000386</v>
      </c>
      <c r="O8" s="151"/>
    </row>
    <row r="9" spans="1:15">
      <c r="A9" s="199">
        <f t="shared" ref="A9:A55" si="3">A8+1</f>
        <v>2</v>
      </c>
      <c r="B9" s="200">
        <f t="shared" ref="B9:B34" si="4">F9</f>
        <v>46025</v>
      </c>
      <c r="C9" s="201" t="s">
        <v>272</v>
      </c>
      <c r="D9" s="55">
        <v>46024</v>
      </c>
      <c r="E9" s="143">
        <v>0.66666666666666663</v>
      </c>
      <c r="F9" s="55">
        <v>46025</v>
      </c>
      <c r="G9" s="143">
        <v>0.41666666666666669</v>
      </c>
      <c r="H9" s="136">
        <v>150</v>
      </c>
      <c r="I9" s="136">
        <v>15</v>
      </c>
      <c r="J9" s="140">
        <f>K8</f>
        <v>821820.74300000002</v>
      </c>
      <c r="K9" s="141">
        <v>822504.61499999999</v>
      </c>
      <c r="L9" s="140">
        <f t="shared" ref="L9:L10" si="5">K9-J9</f>
        <v>683.87199999997392</v>
      </c>
      <c r="M9" s="163">
        <f t="shared" ref="M9:M10" si="6">IFERROR(((F9-D9+G9-E9)),"")</f>
        <v>0.75000000000000011</v>
      </c>
      <c r="N9" s="164">
        <f t="shared" ref="N9:N10" si="7">L9/24</f>
        <v>28.49466666666558</v>
      </c>
      <c r="O9" s="151"/>
    </row>
    <row r="10" spans="1:15">
      <c r="A10" s="199">
        <f t="shared" si="3"/>
        <v>3</v>
      </c>
      <c r="B10" s="200">
        <f t="shared" si="4"/>
        <v>46027</v>
      </c>
      <c r="C10" s="203" t="s">
        <v>212</v>
      </c>
      <c r="D10" s="55">
        <v>46025</v>
      </c>
      <c r="E10" s="135">
        <v>0.41666666666666669</v>
      </c>
      <c r="F10" s="159">
        <v>46027</v>
      </c>
      <c r="G10" s="135">
        <v>0.375</v>
      </c>
      <c r="H10" s="136">
        <v>150</v>
      </c>
      <c r="I10" s="136">
        <v>20</v>
      </c>
      <c r="J10" s="140">
        <f t="shared" ref="J10:J42" si="8">K9</f>
        <v>822504.61499999999</v>
      </c>
      <c r="K10" s="142">
        <v>823194.17099999997</v>
      </c>
      <c r="L10" s="140">
        <f t="shared" si="5"/>
        <v>689.5559999999823</v>
      </c>
      <c r="M10" s="163">
        <f t="shared" si="6"/>
        <v>1.9583333333333333</v>
      </c>
      <c r="N10" s="164">
        <f t="shared" si="7"/>
        <v>28.731499999999262</v>
      </c>
      <c r="O10" s="151"/>
    </row>
    <row r="11" spans="1:15">
      <c r="A11" s="199">
        <f t="shared" si="3"/>
        <v>4</v>
      </c>
      <c r="B11" s="200">
        <f t="shared" si="4"/>
        <v>46027</v>
      </c>
      <c r="C11" s="203" t="s">
        <v>218</v>
      </c>
      <c r="D11" s="159">
        <v>46027</v>
      </c>
      <c r="E11" s="135">
        <v>0.375</v>
      </c>
      <c r="F11" s="159">
        <v>46027</v>
      </c>
      <c r="G11" s="135">
        <v>0.77083333333333337</v>
      </c>
      <c r="H11" s="136">
        <v>150</v>
      </c>
      <c r="I11" s="136">
        <v>20</v>
      </c>
      <c r="J11" s="140">
        <f t="shared" si="8"/>
        <v>823194.17099999997</v>
      </c>
      <c r="K11" s="142">
        <v>823894.04599999997</v>
      </c>
      <c r="L11" s="140">
        <f t="shared" ref="L11:L15" si="9">K11-J11</f>
        <v>699.875</v>
      </c>
      <c r="M11" s="163">
        <f t="shared" ref="M11:M15" si="10">IFERROR(((F11-D11+G11-E11)),"")</f>
        <v>0.39583333333333337</v>
      </c>
      <c r="N11" s="164">
        <f t="shared" ref="N11:N15" si="11">L11/24</f>
        <v>29.161458333333332</v>
      </c>
      <c r="O11" s="151"/>
    </row>
    <row r="12" spans="1:15">
      <c r="A12" s="199">
        <f t="shared" si="3"/>
        <v>5</v>
      </c>
      <c r="B12" s="200">
        <f t="shared" si="4"/>
        <v>46028</v>
      </c>
      <c r="C12" s="203" t="s">
        <v>214</v>
      </c>
      <c r="D12" s="159">
        <v>46027</v>
      </c>
      <c r="E12" s="135">
        <v>0.77083333333333337</v>
      </c>
      <c r="F12" s="694">
        <v>46028</v>
      </c>
      <c r="G12" s="135">
        <v>0.4375</v>
      </c>
      <c r="H12" s="136">
        <v>170</v>
      </c>
      <c r="I12" s="136">
        <v>20</v>
      </c>
      <c r="J12" s="140">
        <f t="shared" si="8"/>
        <v>823894.04599999997</v>
      </c>
      <c r="K12" s="142">
        <v>824611.94900000002</v>
      </c>
      <c r="L12" s="140">
        <f t="shared" si="9"/>
        <v>717.90300000004936</v>
      </c>
      <c r="M12" s="163">
        <f t="shared" si="10"/>
        <v>0.66666666666666663</v>
      </c>
      <c r="N12" s="164">
        <f t="shared" si="11"/>
        <v>29.912625000002055</v>
      </c>
      <c r="O12" s="151"/>
    </row>
    <row r="13" spans="1:15">
      <c r="A13" s="199">
        <f t="shared" si="3"/>
        <v>6</v>
      </c>
      <c r="B13" s="200">
        <f t="shared" si="4"/>
        <v>46029</v>
      </c>
      <c r="C13" s="203" t="s">
        <v>223</v>
      </c>
      <c r="D13" s="694">
        <v>46028</v>
      </c>
      <c r="E13" s="135">
        <v>0.4375</v>
      </c>
      <c r="F13" s="159">
        <v>46029</v>
      </c>
      <c r="G13" s="135">
        <v>0.14583333333333334</v>
      </c>
      <c r="H13" s="136">
        <v>200</v>
      </c>
      <c r="I13" s="136">
        <v>10</v>
      </c>
      <c r="J13" s="140">
        <f t="shared" si="8"/>
        <v>824611.94900000002</v>
      </c>
      <c r="K13" s="142">
        <v>825498.57900000003</v>
      </c>
      <c r="L13" s="140">
        <f t="shared" si="9"/>
        <v>886.63000000000466</v>
      </c>
      <c r="M13" s="163">
        <f t="shared" si="10"/>
        <v>0.70833333333333326</v>
      </c>
      <c r="N13" s="164">
        <f t="shared" si="11"/>
        <v>36.942916666666861</v>
      </c>
      <c r="O13" s="151"/>
    </row>
    <row r="14" spans="1:15">
      <c r="A14" s="199">
        <f t="shared" si="3"/>
        <v>7</v>
      </c>
      <c r="B14" s="200">
        <f t="shared" si="4"/>
        <v>46029</v>
      </c>
      <c r="C14" s="203" t="s">
        <v>210</v>
      </c>
      <c r="D14" s="159">
        <v>46029</v>
      </c>
      <c r="E14" s="135">
        <v>0.14583333333333334</v>
      </c>
      <c r="F14" s="159">
        <v>46029</v>
      </c>
      <c r="G14" s="135">
        <v>0.70833333333333337</v>
      </c>
      <c r="H14" s="136">
        <v>185</v>
      </c>
      <c r="I14" s="136">
        <v>20</v>
      </c>
      <c r="J14" s="140">
        <f t="shared" si="8"/>
        <v>825498.57900000003</v>
      </c>
      <c r="K14" s="142">
        <v>826322.45799999998</v>
      </c>
      <c r="L14" s="140">
        <f t="shared" si="9"/>
        <v>823.87899999995716</v>
      </c>
      <c r="M14" s="163">
        <f t="shared" si="10"/>
        <v>0.5625</v>
      </c>
      <c r="N14" s="164">
        <f t="shared" si="11"/>
        <v>34.328291666664882</v>
      </c>
      <c r="O14" s="151"/>
    </row>
    <row r="15" spans="1:15">
      <c r="A15" s="199">
        <f t="shared" si="3"/>
        <v>8</v>
      </c>
      <c r="B15" s="200">
        <f t="shared" si="4"/>
        <v>46030</v>
      </c>
      <c r="C15" s="201" t="s">
        <v>272</v>
      </c>
      <c r="D15" s="159">
        <v>46029</v>
      </c>
      <c r="E15" s="135">
        <v>0.70833333333333337</v>
      </c>
      <c r="F15" s="159">
        <v>46030</v>
      </c>
      <c r="G15" s="135">
        <v>0.37152777777777773</v>
      </c>
      <c r="H15" s="136">
        <v>145</v>
      </c>
      <c r="I15" s="136">
        <v>10</v>
      </c>
      <c r="J15" s="140">
        <f t="shared" si="8"/>
        <v>826322.45799999998</v>
      </c>
      <c r="K15" s="142">
        <v>826992.67200000002</v>
      </c>
      <c r="L15" s="140">
        <f t="shared" si="9"/>
        <v>670.21400000003632</v>
      </c>
      <c r="M15" s="163">
        <f t="shared" si="10"/>
        <v>0.66319444444444431</v>
      </c>
      <c r="N15" s="164">
        <f t="shared" si="11"/>
        <v>27.925583333334846</v>
      </c>
      <c r="O15" s="151"/>
    </row>
    <row r="16" spans="1:15">
      <c r="A16" s="199">
        <f t="shared" si="3"/>
        <v>9</v>
      </c>
      <c r="B16" s="200">
        <f t="shared" si="4"/>
        <v>46030</v>
      </c>
      <c r="C16" s="695" t="s">
        <v>229</v>
      </c>
      <c r="D16" s="159">
        <v>46030</v>
      </c>
      <c r="E16" s="135">
        <v>0.37152777777777773</v>
      </c>
      <c r="F16" s="159">
        <v>46030</v>
      </c>
      <c r="G16" s="135">
        <v>0.875</v>
      </c>
      <c r="H16" s="136">
        <v>190</v>
      </c>
      <c r="I16" s="136">
        <v>15</v>
      </c>
      <c r="J16" s="140">
        <f t="shared" si="8"/>
        <v>826992.67200000002</v>
      </c>
      <c r="K16" s="142">
        <v>827850.25699999998</v>
      </c>
      <c r="L16" s="140">
        <f t="shared" ref="L16:L18" si="12">K16-J16</f>
        <v>857.58499999996275</v>
      </c>
      <c r="M16" s="163">
        <f t="shared" ref="M16:M18" si="13">IFERROR(((F16-D16+G16-E16)),"")</f>
        <v>0.50347222222222232</v>
      </c>
      <c r="N16" s="164">
        <f t="shared" ref="N16:N18" si="14">L16/24</f>
        <v>35.732708333331779</v>
      </c>
      <c r="O16" s="151"/>
    </row>
    <row r="17" spans="1:15">
      <c r="A17" s="199">
        <f t="shared" si="3"/>
        <v>10</v>
      </c>
      <c r="B17" s="200">
        <f t="shared" si="4"/>
        <v>46031</v>
      </c>
      <c r="C17" s="695" t="s">
        <v>208</v>
      </c>
      <c r="D17" s="159">
        <v>46030</v>
      </c>
      <c r="E17" s="135">
        <v>0.875</v>
      </c>
      <c r="F17" s="159">
        <v>46031</v>
      </c>
      <c r="G17" s="135">
        <v>0.56597222222222221</v>
      </c>
      <c r="H17" s="136">
        <v>190</v>
      </c>
      <c r="I17" s="136">
        <v>15</v>
      </c>
      <c r="J17" s="140">
        <f t="shared" si="8"/>
        <v>827850.25699999998</v>
      </c>
      <c r="K17" s="142">
        <v>828700.71</v>
      </c>
      <c r="L17" s="140">
        <f t="shared" si="12"/>
        <v>850.45299999997951</v>
      </c>
      <c r="M17" s="163">
        <f t="shared" si="13"/>
        <v>0.69097222222222232</v>
      </c>
      <c r="N17" s="164">
        <f t="shared" si="14"/>
        <v>35.435541666665813</v>
      </c>
      <c r="O17" s="151"/>
    </row>
    <row r="18" spans="1:15">
      <c r="A18" s="199">
        <f t="shared" si="3"/>
        <v>11</v>
      </c>
      <c r="B18" s="200">
        <f t="shared" si="4"/>
        <v>46032</v>
      </c>
      <c r="C18" s="203" t="s">
        <v>212</v>
      </c>
      <c r="D18" s="159">
        <v>46031</v>
      </c>
      <c r="E18" s="135">
        <v>0.56597222222222221</v>
      </c>
      <c r="F18" s="159">
        <v>46032</v>
      </c>
      <c r="G18" s="135">
        <v>0.125</v>
      </c>
      <c r="H18" s="136">
        <v>160</v>
      </c>
      <c r="I18" s="136">
        <v>20</v>
      </c>
      <c r="J18" s="140">
        <f t="shared" si="8"/>
        <v>828700.71</v>
      </c>
      <c r="K18" s="142">
        <v>829391.08100000001</v>
      </c>
      <c r="L18" s="140">
        <f t="shared" si="12"/>
        <v>690.37100000004284</v>
      </c>
      <c r="M18" s="163">
        <f t="shared" si="13"/>
        <v>0.55902777777777779</v>
      </c>
      <c r="N18" s="164">
        <f t="shared" si="14"/>
        <v>28.765458333335118</v>
      </c>
      <c r="O18" s="151"/>
    </row>
    <row r="19" spans="1:15">
      <c r="A19" s="199">
        <f t="shared" si="3"/>
        <v>12</v>
      </c>
      <c r="B19" s="200">
        <f t="shared" ref="B19" si="15">F19</f>
        <v>46032</v>
      </c>
      <c r="C19" s="203" t="s">
        <v>229</v>
      </c>
      <c r="D19" s="159">
        <v>46032</v>
      </c>
      <c r="E19" s="135">
        <v>0.125</v>
      </c>
      <c r="F19" s="204">
        <v>46032</v>
      </c>
      <c r="G19" s="135">
        <v>0.83333333333333337</v>
      </c>
      <c r="H19" s="136">
        <v>190</v>
      </c>
      <c r="I19" s="136">
        <v>20</v>
      </c>
      <c r="J19" s="140">
        <f t="shared" si="8"/>
        <v>829391.08100000001</v>
      </c>
      <c r="K19" s="142">
        <v>830260.821</v>
      </c>
      <c r="L19" s="140">
        <f t="shared" ref="L19" si="16">K19-J19</f>
        <v>869.73999999999069</v>
      </c>
      <c r="M19" s="163">
        <f t="shared" ref="M19" si="17">IFERROR(((F19-D19+G19-E19)),"")</f>
        <v>0.70833333333333337</v>
      </c>
      <c r="N19" s="164">
        <f t="shared" ref="N19" si="18">L19/24</f>
        <v>36.239166666666279</v>
      </c>
      <c r="O19" s="151"/>
    </row>
    <row r="20" spans="1:15">
      <c r="A20" s="199">
        <f t="shared" si="3"/>
        <v>13</v>
      </c>
      <c r="B20" s="200">
        <f t="shared" si="4"/>
        <v>46034</v>
      </c>
      <c r="C20" s="203" t="s">
        <v>210</v>
      </c>
      <c r="D20" s="204">
        <v>46032</v>
      </c>
      <c r="E20" s="135">
        <v>0.83333333333333337</v>
      </c>
      <c r="F20" s="204">
        <v>46034</v>
      </c>
      <c r="G20" s="135">
        <v>0.40763888888888888</v>
      </c>
      <c r="H20" s="136">
        <v>190</v>
      </c>
      <c r="I20" s="136">
        <v>20</v>
      </c>
      <c r="J20" s="140">
        <f t="shared" si="8"/>
        <v>830260.821</v>
      </c>
      <c r="K20" s="142">
        <v>831095.47100000002</v>
      </c>
      <c r="L20" s="140">
        <f t="shared" ref="L20:L21" si="19">K20-J20</f>
        <v>834.65000000002328</v>
      </c>
      <c r="M20" s="163">
        <f t="shared" ref="M20:M21" si="20">IFERROR(((F20-D20+G20-E20)),"")</f>
        <v>1.5743055555555556</v>
      </c>
      <c r="N20" s="164">
        <f t="shared" ref="N20:N21" si="21">L20/24</f>
        <v>34.777083333334303</v>
      </c>
      <c r="O20" s="151"/>
    </row>
    <row r="21" spans="1:15">
      <c r="A21" s="199">
        <f t="shared" si="3"/>
        <v>14</v>
      </c>
      <c r="B21" s="200">
        <f t="shared" si="4"/>
        <v>46034</v>
      </c>
      <c r="C21" s="203" t="s">
        <v>216</v>
      </c>
      <c r="D21" s="204">
        <v>46034</v>
      </c>
      <c r="E21" s="135">
        <v>0.40763888888888888</v>
      </c>
      <c r="F21" s="204">
        <v>46034</v>
      </c>
      <c r="G21" s="135">
        <v>0.75</v>
      </c>
      <c r="H21" s="136">
        <v>145</v>
      </c>
      <c r="I21" s="136">
        <v>20</v>
      </c>
      <c r="J21" s="140">
        <f t="shared" si="8"/>
        <v>831095.47100000002</v>
      </c>
      <c r="K21" s="142">
        <v>831786.92599999998</v>
      </c>
      <c r="L21" s="140">
        <f t="shared" si="19"/>
        <v>691.45499999995809</v>
      </c>
      <c r="M21" s="163">
        <f t="shared" si="20"/>
        <v>0.34236111111111112</v>
      </c>
      <c r="N21" s="164">
        <f t="shared" si="21"/>
        <v>28.810624999998254</v>
      </c>
      <c r="O21" s="151"/>
    </row>
    <row r="22" spans="1:15">
      <c r="A22" s="199">
        <f t="shared" si="3"/>
        <v>15</v>
      </c>
      <c r="B22" s="200">
        <f t="shared" si="4"/>
        <v>46035</v>
      </c>
      <c r="C22" s="203" t="s">
        <v>229</v>
      </c>
      <c r="D22" s="204">
        <v>46034</v>
      </c>
      <c r="E22" s="135">
        <v>0.75</v>
      </c>
      <c r="F22" s="204">
        <v>46035</v>
      </c>
      <c r="G22" s="135">
        <v>0.45833333333333331</v>
      </c>
      <c r="H22" s="136">
        <v>190</v>
      </c>
      <c r="I22" s="136">
        <v>20</v>
      </c>
      <c r="J22" s="140">
        <f t="shared" si="8"/>
        <v>831786.92599999998</v>
      </c>
      <c r="K22" s="211">
        <v>832727.99300000002</v>
      </c>
      <c r="L22" s="140">
        <f t="shared" ref="L22:L30" si="22">K22-J22</f>
        <v>941.06700000003912</v>
      </c>
      <c r="M22" s="163">
        <f t="shared" ref="M22:M30" si="23">IFERROR(((F22-D22+G22-E22)),"")</f>
        <v>0.70833333333333326</v>
      </c>
      <c r="N22" s="164">
        <f t="shared" ref="N22:N23" si="24">L22/24</f>
        <v>39.21112500000163</v>
      </c>
      <c r="O22" s="151"/>
    </row>
    <row r="23" spans="1:15">
      <c r="A23" s="199">
        <f t="shared" si="3"/>
        <v>16</v>
      </c>
      <c r="B23" s="200">
        <f t="shared" si="4"/>
        <v>46035</v>
      </c>
      <c r="C23" s="203" t="s">
        <v>218</v>
      </c>
      <c r="D23" s="204">
        <v>46035</v>
      </c>
      <c r="E23" s="135">
        <v>0.45833333333333331</v>
      </c>
      <c r="F23" s="55">
        <v>46035</v>
      </c>
      <c r="G23" s="143">
        <v>0.875</v>
      </c>
      <c r="H23" s="202">
        <v>150</v>
      </c>
      <c r="I23" s="136">
        <v>20</v>
      </c>
      <c r="J23" s="140">
        <f t="shared" si="8"/>
        <v>832727.99300000002</v>
      </c>
      <c r="K23" s="211">
        <v>833437.29399999999</v>
      </c>
      <c r="L23" s="140">
        <f t="shared" si="22"/>
        <v>709.30099999997765</v>
      </c>
      <c r="M23" s="163">
        <f t="shared" si="23"/>
        <v>0.41666666666666669</v>
      </c>
      <c r="N23" s="164">
        <f t="shared" si="24"/>
        <v>29.554208333332401</v>
      </c>
      <c r="O23" s="151"/>
    </row>
    <row r="24" spans="1:15">
      <c r="A24" s="199">
        <f t="shared" si="3"/>
        <v>17</v>
      </c>
      <c r="B24" s="200">
        <f t="shared" si="4"/>
        <v>46036</v>
      </c>
      <c r="C24" s="716" t="s">
        <v>210</v>
      </c>
      <c r="D24" s="55">
        <v>46035</v>
      </c>
      <c r="E24" s="143">
        <v>0.875</v>
      </c>
      <c r="F24" s="55">
        <v>46036</v>
      </c>
      <c r="G24" s="143">
        <v>0.4826388888888889</v>
      </c>
      <c r="H24" s="202">
        <v>165</v>
      </c>
      <c r="I24" s="202">
        <v>15</v>
      </c>
      <c r="J24" s="140">
        <f t="shared" si="8"/>
        <v>833437.29399999999</v>
      </c>
      <c r="K24" s="145">
        <v>834200.29799999995</v>
      </c>
      <c r="L24" s="140">
        <f t="shared" si="22"/>
        <v>763.00399999995716</v>
      </c>
      <c r="M24" s="163">
        <f t="shared" si="23"/>
        <v>0.60763888888888884</v>
      </c>
      <c r="N24" s="164">
        <f t="shared" ref="N24" si="25">L24/24</f>
        <v>31.791833333331549</v>
      </c>
      <c r="O24" s="151"/>
    </row>
    <row r="25" spans="1:15">
      <c r="A25" s="199">
        <f t="shared" si="3"/>
        <v>18</v>
      </c>
      <c r="B25" s="200">
        <f t="shared" si="4"/>
        <v>46037</v>
      </c>
      <c r="C25" s="716" t="s">
        <v>216</v>
      </c>
      <c r="D25" s="204">
        <v>46036</v>
      </c>
      <c r="E25" s="119">
        <v>0.4826388888888889</v>
      </c>
      <c r="F25" s="55">
        <v>46037</v>
      </c>
      <c r="G25" s="143">
        <v>0.125</v>
      </c>
      <c r="H25" s="202">
        <v>180</v>
      </c>
      <c r="I25" s="202">
        <v>10</v>
      </c>
      <c r="J25" s="140">
        <f t="shared" si="8"/>
        <v>834200.29799999995</v>
      </c>
      <c r="K25" s="145">
        <v>835073.97499999998</v>
      </c>
      <c r="L25" s="140">
        <f t="shared" ref="L25:L29" si="26">K25-J25</f>
        <v>873.67700000002515</v>
      </c>
      <c r="M25" s="163">
        <f t="shared" ref="M25:M29" si="27">IFERROR(((F25-D25+G25-E25)),"")</f>
        <v>0.64236111111111116</v>
      </c>
      <c r="N25" s="164">
        <f t="shared" ref="N25:N29" si="28">L25/24</f>
        <v>36.403208333334383</v>
      </c>
      <c r="O25" s="151"/>
    </row>
    <row r="26" spans="1:15">
      <c r="A26" s="199">
        <f t="shared" si="3"/>
        <v>19</v>
      </c>
      <c r="B26" s="200">
        <f t="shared" si="4"/>
        <v>46037</v>
      </c>
      <c r="C26" s="716" t="s">
        <v>221</v>
      </c>
      <c r="D26" s="55">
        <v>46037</v>
      </c>
      <c r="E26" s="143">
        <v>0.125</v>
      </c>
      <c r="F26" s="55">
        <v>46037</v>
      </c>
      <c r="G26" s="143">
        <v>0.66666666666666663</v>
      </c>
      <c r="H26" s="202">
        <v>180</v>
      </c>
      <c r="I26" s="202">
        <v>20</v>
      </c>
      <c r="J26" s="140">
        <f t="shared" si="8"/>
        <v>835073.97499999998</v>
      </c>
      <c r="K26" s="145">
        <v>835897.12300000002</v>
      </c>
      <c r="L26" s="140">
        <f t="shared" si="26"/>
        <v>823.1480000000447</v>
      </c>
      <c r="M26" s="163">
        <f t="shared" si="27"/>
        <v>0.54166666666666663</v>
      </c>
      <c r="N26" s="164">
        <f t="shared" si="28"/>
        <v>34.297833333335198</v>
      </c>
      <c r="O26" s="151"/>
    </row>
    <row r="27" spans="1:15">
      <c r="A27" s="199">
        <f t="shared" si="3"/>
        <v>20</v>
      </c>
      <c r="B27" s="200">
        <f t="shared" si="4"/>
        <v>46038</v>
      </c>
      <c r="C27" s="716" t="s">
        <v>208</v>
      </c>
      <c r="D27" s="55">
        <v>46037</v>
      </c>
      <c r="E27" s="143">
        <v>0.66666666666666663</v>
      </c>
      <c r="F27" s="55">
        <v>46038</v>
      </c>
      <c r="G27" s="143">
        <v>0.35416666666666669</v>
      </c>
      <c r="H27" s="202">
        <v>155</v>
      </c>
      <c r="I27" s="202">
        <v>15</v>
      </c>
      <c r="J27" s="140">
        <f t="shared" si="8"/>
        <v>835897.12300000002</v>
      </c>
      <c r="K27" s="145">
        <v>836606.80900000001</v>
      </c>
      <c r="L27" s="140">
        <f t="shared" si="26"/>
        <v>709.68599999998696</v>
      </c>
      <c r="M27" s="163">
        <f t="shared" si="27"/>
        <v>0.68750000000000011</v>
      </c>
      <c r="N27" s="164">
        <f t="shared" si="28"/>
        <v>29.570249999999458</v>
      </c>
      <c r="O27" s="151"/>
    </row>
    <row r="28" spans="1:15">
      <c r="A28" s="199">
        <f t="shared" si="3"/>
        <v>21</v>
      </c>
      <c r="B28" s="200">
        <f t="shared" si="4"/>
        <v>46039</v>
      </c>
      <c r="C28" s="716" t="s">
        <v>272</v>
      </c>
      <c r="D28" s="55">
        <v>46038</v>
      </c>
      <c r="E28" s="143">
        <v>0.35416666666666669</v>
      </c>
      <c r="F28" s="55">
        <v>46039</v>
      </c>
      <c r="G28" s="143">
        <v>0.54166666666666663</v>
      </c>
      <c r="H28" s="202">
        <v>180</v>
      </c>
      <c r="I28" s="202">
        <v>10</v>
      </c>
      <c r="J28" s="140">
        <f t="shared" si="8"/>
        <v>836606.80900000001</v>
      </c>
      <c r="K28" s="145">
        <v>837472.18700000003</v>
      </c>
      <c r="L28" s="140">
        <f t="shared" si="26"/>
        <v>865.37800000002608</v>
      </c>
      <c r="M28" s="163">
        <f t="shared" si="27"/>
        <v>1.1874999999999998</v>
      </c>
      <c r="N28" s="164">
        <f t="shared" si="28"/>
        <v>36.057416666667756</v>
      </c>
      <c r="O28" s="151"/>
    </row>
    <row r="29" spans="1:15">
      <c r="A29" s="199">
        <f t="shared" si="3"/>
        <v>22</v>
      </c>
      <c r="B29" s="200">
        <f t="shared" si="4"/>
        <v>46041</v>
      </c>
      <c r="C29" s="716" t="s">
        <v>210</v>
      </c>
      <c r="D29" s="55">
        <v>46039</v>
      </c>
      <c r="E29" s="143">
        <v>0.54166666666666663</v>
      </c>
      <c r="F29" s="55">
        <v>46041</v>
      </c>
      <c r="G29" s="143">
        <v>0.66666666666666663</v>
      </c>
      <c r="H29" s="202">
        <v>180</v>
      </c>
      <c r="I29" s="202">
        <v>15</v>
      </c>
      <c r="J29" s="140">
        <f t="shared" si="8"/>
        <v>837472.18700000003</v>
      </c>
      <c r="K29" s="145">
        <v>838331.66299999994</v>
      </c>
      <c r="L29" s="140">
        <f t="shared" si="26"/>
        <v>859.4759999999078</v>
      </c>
      <c r="M29" s="163">
        <f t="shared" si="27"/>
        <v>2.125</v>
      </c>
      <c r="N29" s="164">
        <f t="shared" si="28"/>
        <v>35.811499999996158</v>
      </c>
      <c r="O29" s="151"/>
    </row>
    <row r="30" spans="1:15">
      <c r="A30" s="199">
        <f t="shared" si="3"/>
        <v>23</v>
      </c>
      <c r="B30" s="200">
        <f t="shared" si="4"/>
        <v>46042</v>
      </c>
      <c r="C30" s="716" t="s">
        <v>341</v>
      </c>
      <c r="D30" s="55">
        <v>46041</v>
      </c>
      <c r="E30" s="143">
        <v>0.66666666666666663</v>
      </c>
      <c r="F30" s="55">
        <v>46042</v>
      </c>
      <c r="G30" s="143">
        <v>0.20833333333333334</v>
      </c>
      <c r="H30" s="202">
        <v>145</v>
      </c>
      <c r="I30" s="202">
        <v>30</v>
      </c>
      <c r="J30" s="140">
        <f t="shared" si="8"/>
        <v>838331.66299999994</v>
      </c>
      <c r="K30" s="145">
        <v>838936.31</v>
      </c>
      <c r="L30" s="140">
        <f t="shared" si="22"/>
        <v>604.64700000011362</v>
      </c>
      <c r="M30" s="163">
        <f t="shared" si="23"/>
        <v>0.54166666666666663</v>
      </c>
      <c r="N30" s="164">
        <f t="shared" ref="N30" si="29">L30/24</f>
        <v>25.193625000004733</v>
      </c>
      <c r="O30" s="152"/>
    </row>
    <row r="31" spans="1:15">
      <c r="A31" s="199">
        <f t="shared" si="3"/>
        <v>24</v>
      </c>
      <c r="B31" s="200">
        <f t="shared" si="4"/>
        <v>46042</v>
      </c>
      <c r="C31" s="729" t="s">
        <v>229</v>
      </c>
      <c r="D31" s="55">
        <v>46042</v>
      </c>
      <c r="E31" s="143">
        <v>0.20833333333333334</v>
      </c>
      <c r="F31" s="55">
        <v>46042</v>
      </c>
      <c r="G31" s="143">
        <v>0.33333333333333331</v>
      </c>
      <c r="H31" s="202">
        <v>169</v>
      </c>
      <c r="I31" s="202">
        <v>120</v>
      </c>
      <c r="J31" s="140">
        <f t="shared" si="8"/>
        <v>838936.31</v>
      </c>
      <c r="K31" s="145">
        <v>839072.97400000005</v>
      </c>
      <c r="L31" s="140">
        <f t="shared" ref="L31:L42" si="30">K31-J31</f>
        <v>136.66399999998976</v>
      </c>
      <c r="M31" s="163">
        <f t="shared" ref="M31:M38" si="31">IFERROR(((F31-D31+G31-E31)),"")</f>
        <v>0.12499999999999997</v>
      </c>
      <c r="N31" s="164">
        <f t="shared" ref="N31:N38" si="32">L31/24</f>
        <v>5.6943333333329065</v>
      </c>
      <c r="O31" s="152"/>
    </row>
    <row r="32" spans="1:15">
      <c r="A32" s="199">
        <f t="shared" si="3"/>
        <v>25</v>
      </c>
      <c r="B32" s="200">
        <f t="shared" si="4"/>
        <v>46042</v>
      </c>
      <c r="C32" s="730" t="s">
        <v>214</v>
      </c>
      <c r="D32" s="55">
        <v>46042</v>
      </c>
      <c r="E32" s="119">
        <v>0.33333333333333331</v>
      </c>
      <c r="F32" s="55">
        <v>46042</v>
      </c>
      <c r="G32" s="143">
        <v>0.77083333333333337</v>
      </c>
      <c r="H32" s="202">
        <v>190</v>
      </c>
      <c r="I32" s="202">
        <v>20</v>
      </c>
      <c r="J32" s="140">
        <f t="shared" si="8"/>
        <v>839072.97400000005</v>
      </c>
      <c r="K32" s="145">
        <v>839939.902</v>
      </c>
      <c r="L32" s="140">
        <f t="shared" si="30"/>
        <v>866.92799999995623</v>
      </c>
      <c r="M32" s="163">
        <f t="shared" si="31"/>
        <v>0.43750000000000006</v>
      </c>
      <c r="N32" s="164">
        <f t="shared" si="32"/>
        <v>36.121999999998174</v>
      </c>
      <c r="O32" s="152"/>
    </row>
    <row r="33" spans="1:15">
      <c r="A33" s="199">
        <f t="shared" si="3"/>
        <v>26</v>
      </c>
      <c r="B33" s="200">
        <f t="shared" si="4"/>
        <v>46043</v>
      </c>
      <c r="C33" s="730" t="s">
        <v>229</v>
      </c>
      <c r="D33" s="55">
        <v>46042</v>
      </c>
      <c r="E33" s="143">
        <v>0.77083333333333337</v>
      </c>
      <c r="F33" s="55">
        <v>46043</v>
      </c>
      <c r="G33" s="143">
        <v>0.33333333333333331</v>
      </c>
      <c r="H33" s="202">
        <v>130</v>
      </c>
      <c r="I33" s="202">
        <v>15</v>
      </c>
      <c r="J33" s="140">
        <f t="shared" si="8"/>
        <v>839939.902</v>
      </c>
      <c r="K33" s="145">
        <v>840534.15300000005</v>
      </c>
      <c r="L33" s="140">
        <f t="shared" si="30"/>
        <v>594.2510000000475</v>
      </c>
      <c r="M33" s="163">
        <f t="shared" si="31"/>
        <v>0.56249999999999989</v>
      </c>
      <c r="N33" s="164">
        <f t="shared" si="32"/>
        <v>24.760458333335311</v>
      </c>
      <c r="O33" s="152"/>
    </row>
    <row r="34" spans="1:15">
      <c r="A34" s="199">
        <f t="shared" si="3"/>
        <v>27</v>
      </c>
      <c r="B34" s="200">
        <f t="shared" si="4"/>
        <v>46043</v>
      </c>
      <c r="C34" s="730" t="s">
        <v>210</v>
      </c>
      <c r="D34" s="55">
        <v>46043</v>
      </c>
      <c r="E34" s="143">
        <v>0.33333333333333331</v>
      </c>
      <c r="F34" s="55">
        <v>46043</v>
      </c>
      <c r="G34" s="143">
        <v>0.66666666666666663</v>
      </c>
      <c r="H34" s="202">
        <v>160</v>
      </c>
      <c r="I34" s="202">
        <v>15</v>
      </c>
      <c r="J34" s="140">
        <f t="shared" si="8"/>
        <v>840534.15300000005</v>
      </c>
      <c r="K34" s="145">
        <v>841180.73300000001</v>
      </c>
      <c r="L34" s="140">
        <f t="shared" si="30"/>
        <v>646.57999999995809</v>
      </c>
      <c r="M34" s="163">
        <f t="shared" si="31"/>
        <v>0.33333333333333331</v>
      </c>
      <c r="N34" s="164">
        <f t="shared" si="32"/>
        <v>26.940833333331586</v>
      </c>
      <c r="O34" s="152"/>
    </row>
    <row r="35" spans="1:15">
      <c r="A35" s="199">
        <f t="shared" si="3"/>
        <v>28</v>
      </c>
      <c r="B35" s="200">
        <f t="shared" ref="B35:B37" si="33">F35</f>
        <v>46044</v>
      </c>
      <c r="C35" s="730" t="s">
        <v>221</v>
      </c>
      <c r="D35" s="55">
        <v>46043</v>
      </c>
      <c r="E35" s="143">
        <v>0.66666666666666663</v>
      </c>
      <c r="F35" s="55">
        <v>46044</v>
      </c>
      <c r="G35" s="143">
        <v>0.44444444444444442</v>
      </c>
      <c r="H35" s="202">
        <v>190</v>
      </c>
      <c r="I35" s="202">
        <v>15</v>
      </c>
      <c r="J35" s="140">
        <f t="shared" si="8"/>
        <v>841180.73300000001</v>
      </c>
      <c r="K35" s="145">
        <v>842066.64599999995</v>
      </c>
      <c r="L35" s="140">
        <f t="shared" si="30"/>
        <v>885.91299999994226</v>
      </c>
      <c r="M35" s="163">
        <f t="shared" si="31"/>
        <v>0.77777777777777779</v>
      </c>
      <c r="N35" s="164">
        <f t="shared" si="32"/>
        <v>36.913041666664263</v>
      </c>
      <c r="O35" s="152"/>
    </row>
    <row r="36" spans="1:15">
      <c r="A36" s="199">
        <f t="shared" si="3"/>
        <v>29</v>
      </c>
      <c r="B36" s="200">
        <f t="shared" si="33"/>
        <v>46045</v>
      </c>
      <c r="C36" s="734" t="s">
        <v>208</v>
      </c>
      <c r="D36" s="55">
        <v>46044</v>
      </c>
      <c r="E36" s="143">
        <v>0.44444444444444442</v>
      </c>
      <c r="F36" s="55">
        <v>46045</v>
      </c>
      <c r="G36" s="143">
        <v>0.125</v>
      </c>
      <c r="H36" s="202">
        <v>190</v>
      </c>
      <c r="I36" s="202">
        <v>10</v>
      </c>
      <c r="J36" s="140">
        <f t="shared" si="8"/>
        <v>842066.64599999995</v>
      </c>
      <c r="K36" s="145">
        <v>843017.76300000004</v>
      </c>
      <c r="L36" s="140">
        <f t="shared" si="30"/>
        <v>951.11700000008568</v>
      </c>
      <c r="M36" s="163">
        <f t="shared" si="31"/>
        <v>0.68055555555555558</v>
      </c>
      <c r="N36" s="164">
        <f t="shared" si="32"/>
        <v>39.629875000003572</v>
      </c>
      <c r="O36" s="152"/>
    </row>
    <row r="37" spans="1:15">
      <c r="A37" s="199">
        <f t="shared" si="3"/>
        <v>30</v>
      </c>
      <c r="B37" s="200">
        <f t="shared" si="33"/>
        <v>46045</v>
      </c>
      <c r="C37" s="201" t="s">
        <v>210</v>
      </c>
      <c r="D37" s="55">
        <v>46045</v>
      </c>
      <c r="E37" s="143">
        <v>0.125</v>
      </c>
      <c r="F37" s="55">
        <v>46045</v>
      </c>
      <c r="G37" s="143">
        <v>0.65486111111111112</v>
      </c>
      <c r="H37" s="202">
        <v>175</v>
      </c>
      <c r="I37" s="202">
        <v>15</v>
      </c>
      <c r="J37" s="140">
        <f t="shared" si="8"/>
        <v>843017.76300000004</v>
      </c>
      <c r="K37" s="145">
        <v>843874.67700000003</v>
      </c>
      <c r="L37" s="140">
        <f t="shared" si="30"/>
        <v>856.91399999998976</v>
      </c>
      <c r="M37" s="163">
        <f t="shared" si="31"/>
        <v>0.52986111111111112</v>
      </c>
      <c r="N37" s="164">
        <f t="shared" si="32"/>
        <v>35.704749999999571</v>
      </c>
      <c r="O37" s="152"/>
    </row>
    <row r="38" spans="1:15">
      <c r="A38" s="199">
        <f t="shared" si="3"/>
        <v>31</v>
      </c>
      <c r="B38" s="200">
        <f t="shared" ref="B38:B39" si="34">F38</f>
        <v>46047</v>
      </c>
      <c r="C38" s="201" t="s">
        <v>212</v>
      </c>
      <c r="D38" s="55">
        <v>46045</v>
      </c>
      <c r="E38" s="143">
        <v>0.65486111111111112</v>
      </c>
      <c r="F38" s="55">
        <v>46047</v>
      </c>
      <c r="G38" s="143">
        <v>0.75</v>
      </c>
      <c r="H38" s="202">
        <v>160</v>
      </c>
      <c r="I38" s="202">
        <v>25</v>
      </c>
      <c r="J38" s="140">
        <f t="shared" si="8"/>
        <v>843874.67700000003</v>
      </c>
      <c r="K38" s="145">
        <v>844588.245</v>
      </c>
      <c r="L38" s="140">
        <f t="shared" si="30"/>
        <v>713.5679999999702</v>
      </c>
      <c r="M38" s="163">
        <f t="shared" si="31"/>
        <v>2.0951388888888891</v>
      </c>
      <c r="N38" s="164">
        <f t="shared" si="32"/>
        <v>29.731999999998759</v>
      </c>
      <c r="O38" s="152"/>
    </row>
    <row r="39" spans="1:15">
      <c r="A39" s="199">
        <f t="shared" si="3"/>
        <v>32</v>
      </c>
      <c r="B39" s="200">
        <f t="shared" si="34"/>
        <v>46048</v>
      </c>
      <c r="C39" s="201" t="s">
        <v>272</v>
      </c>
      <c r="D39" s="55">
        <v>46047</v>
      </c>
      <c r="E39" s="143">
        <v>0.75</v>
      </c>
      <c r="F39" s="55">
        <v>46048</v>
      </c>
      <c r="G39" s="143">
        <v>0.70833333333333337</v>
      </c>
      <c r="H39" s="202">
        <v>185</v>
      </c>
      <c r="I39" s="202">
        <v>10</v>
      </c>
      <c r="J39" s="140">
        <f t="shared" si="8"/>
        <v>844588.245</v>
      </c>
      <c r="K39" s="145">
        <v>845493.01699999999</v>
      </c>
      <c r="L39" s="140">
        <f t="shared" si="30"/>
        <v>904.77199999999721</v>
      </c>
      <c r="M39" s="163">
        <f t="shared" ref="M39:M42" si="35">IFERROR(((F39-D39+G39-E39)),"")</f>
        <v>0.95833333333333348</v>
      </c>
      <c r="N39" s="164">
        <f t="shared" ref="N39:N42" si="36">L39/24</f>
        <v>37.698833333333219</v>
      </c>
      <c r="O39" s="152"/>
    </row>
    <row r="40" spans="1:15">
      <c r="A40" s="199">
        <f t="shared" si="3"/>
        <v>33</v>
      </c>
      <c r="B40" s="200">
        <f t="shared" ref="B40:B43" si="37">F40</f>
        <v>46049</v>
      </c>
      <c r="C40" s="729" t="s">
        <v>229</v>
      </c>
      <c r="D40" s="55">
        <v>46048</v>
      </c>
      <c r="E40" s="143">
        <v>0.70833333333333337</v>
      </c>
      <c r="F40" s="55">
        <v>46049</v>
      </c>
      <c r="G40" s="143">
        <v>0.45347222222222222</v>
      </c>
      <c r="H40" s="202">
        <v>155</v>
      </c>
      <c r="I40" s="202">
        <v>15</v>
      </c>
      <c r="J40" s="140">
        <f t="shared" si="8"/>
        <v>845493.01699999999</v>
      </c>
      <c r="K40" s="145">
        <v>846227.59100000001</v>
      </c>
      <c r="L40" s="140">
        <f t="shared" si="30"/>
        <v>734.57400000002235</v>
      </c>
      <c r="M40" s="163">
        <f t="shared" si="35"/>
        <v>0.74513888888888891</v>
      </c>
      <c r="N40" s="164">
        <f t="shared" si="36"/>
        <v>30.607250000000931</v>
      </c>
      <c r="O40" s="152"/>
    </row>
    <row r="41" spans="1:15">
      <c r="A41" s="199">
        <f t="shared" si="3"/>
        <v>34</v>
      </c>
      <c r="B41" s="200">
        <f t="shared" si="37"/>
        <v>46050</v>
      </c>
      <c r="C41" s="742" t="s">
        <v>341</v>
      </c>
      <c r="D41" s="55">
        <v>46049</v>
      </c>
      <c r="E41" s="143">
        <v>0.45347222222222222</v>
      </c>
      <c r="F41" s="55">
        <v>46050</v>
      </c>
      <c r="G41" s="143">
        <v>0.20833333333333334</v>
      </c>
      <c r="H41" s="202">
        <v>190</v>
      </c>
      <c r="I41" s="202">
        <v>20</v>
      </c>
      <c r="J41" s="140">
        <f t="shared" si="8"/>
        <v>846227.59100000001</v>
      </c>
      <c r="K41" s="145">
        <v>847087.30900000001</v>
      </c>
      <c r="L41" s="140">
        <f t="shared" si="30"/>
        <v>859.71799999999348</v>
      </c>
      <c r="M41" s="163">
        <f t="shared" si="35"/>
        <v>0.75486111111111098</v>
      </c>
      <c r="N41" s="164">
        <f t="shared" si="36"/>
        <v>35.821583333333059</v>
      </c>
      <c r="O41" s="152"/>
    </row>
    <row r="42" spans="1:15">
      <c r="A42" s="199">
        <f t="shared" si="3"/>
        <v>35</v>
      </c>
      <c r="B42" s="200">
        <f t="shared" si="37"/>
        <v>46050</v>
      </c>
      <c r="C42" s="742" t="s">
        <v>273</v>
      </c>
      <c r="D42" s="55">
        <v>46050</v>
      </c>
      <c r="E42" s="143">
        <v>0.20833333333333334</v>
      </c>
      <c r="F42" s="55">
        <v>46050</v>
      </c>
      <c r="G42" s="143">
        <v>0.70833333333333337</v>
      </c>
      <c r="H42" s="202">
        <v>155</v>
      </c>
      <c r="I42" s="202">
        <v>5</v>
      </c>
      <c r="J42" s="140">
        <f t="shared" si="8"/>
        <v>847087.30900000001</v>
      </c>
      <c r="K42" s="145">
        <v>847840.53899999999</v>
      </c>
      <c r="L42" s="140">
        <f t="shared" si="30"/>
        <v>753.22999999998137</v>
      </c>
      <c r="M42" s="163">
        <f t="shared" si="35"/>
        <v>0.5</v>
      </c>
      <c r="N42" s="164">
        <f t="shared" si="36"/>
        <v>31.384583333332557</v>
      </c>
      <c r="O42" s="152"/>
    </row>
    <row r="43" spans="1:15">
      <c r="A43" s="199">
        <f t="shared" si="3"/>
        <v>36</v>
      </c>
      <c r="B43" s="200">
        <f t="shared" si="37"/>
        <v>46051</v>
      </c>
      <c r="C43" s="743" t="s">
        <v>229</v>
      </c>
      <c r="D43" s="55">
        <v>46050</v>
      </c>
      <c r="E43" s="143">
        <v>0.70833333333333337</v>
      </c>
      <c r="F43" s="55">
        <v>46051</v>
      </c>
      <c r="G43" s="143">
        <v>0.57638888888888895</v>
      </c>
      <c r="H43" s="202">
        <v>200</v>
      </c>
      <c r="I43" s="202">
        <v>10</v>
      </c>
      <c r="J43" s="140">
        <v>847840.53899999999</v>
      </c>
      <c r="K43" s="145">
        <v>848811.32200000004</v>
      </c>
      <c r="L43" s="140">
        <f t="shared" ref="L43" si="38">K43-J43</f>
        <v>970.78300000005402</v>
      </c>
      <c r="M43" s="163">
        <f t="shared" ref="M43" si="39">IFERROR(((F43-D43+G43-E43)),"")</f>
        <v>0.86805555555555547</v>
      </c>
      <c r="N43" s="164">
        <f t="shared" ref="N43" si="40">L43/24</f>
        <v>40.44929166666892</v>
      </c>
      <c r="O43" s="152"/>
    </row>
    <row r="44" spans="1:15">
      <c r="A44" s="199">
        <f t="shared" si="3"/>
        <v>37</v>
      </c>
      <c r="B44" s="200">
        <f t="shared" ref="B44:B46" si="41">F44</f>
        <v>46052</v>
      </c>
      <c r="C44" s="743" t="s">
        <v>218</v>
      </c>
      <c r="D44" s="55">
        <v>46051</v>
      </c>
      <c r="E44" s="143">
        <v>0.57638888888888895</v>
      </c>
      <c r="F44" s="55">
        <v>46052</v>
      </c>
      <c r="G44" s="143">
        <v>0.41250000000000003</v>
      </c>
      <c r="H44" s="202">
        <v>180</v>
      </c>
      <c r="I44" s="202">
        <v>10</v>
      </c>
      <c r="J44" s="140">
        <v>848811.32200000004</v>
      </c>
      <c r="K44" s="145">
        <v>849682.60900000005</v>
      </c>
      <c r="L44" s="140">
        <f t="shared" ref="L44" si="42">K44-J44</f>
        <v>871.28700000001118</v>
      </c>
      <c r="M44" s="163">
        <f t="shared" ref="M44" si="43">IFERROR(((F44-D44+G44-E44)),"")</f>
        <v>0.83611111111111114</v>
      </c>
      <c r="N44" s="164">
        <f t="shared" ref="N44" si="44">L44/24</f>
        <v>36.303625000000466</v>
      </c>
      <c r="O44" s="152"/>
    </row>
    <row r="45" spans="1:15">
      <c r="A45" s="199">
        <f t="shared" si="3"/>
        <v>38</v>
      </c>
      <c r="B45" s="200">
        <f t="shared" si="41"/>
        <v>46052</v>
      </c>
      <c r="C45" s="742" t="s">
        <v>273</v>
      </c>
      <c r="D45" s="204">
        <v>46052</v>
      </c>
      <c r="E45" s="119">
        <v>0.41250000000000003</v>
      </c>
      <c r="F45" s="55">
        <v>46052</v>
      </c>
      <c r="G45" s="143">
        <v>0.95833333333333337</v>
      </c>
      <c r="H45" s="202">
        <v>130</v>
      </c>
      <c r="I45" s="202">
        <v>10</v>
      </c>
      <c r="J45" s="140">
        <v>849682.60900000005</v>
      </c>
      <c r="K45" s="145">
        <v>850366.32900000003</v>
      </c>
      <c r="L45" s="140">
        <f t="shared" ref="L45" si="45">K45-J45</f>
        <v>683.71999999997206</v>
      </c>
      <c r="M45" s="163">
        <f t="shared" ref="M45" si="46">IFERROR(((F45-D45+G45-E45)),"")</f>
        <v>0.54583333333333339</v>
      </c>
      <c r="N45" s="164">
        <f t="shared" ref="N45" si="47">L45/24</f>
        <v>28.488333333332168</v>
      </c>
      <c r="O45" s="152"/>
    </row>
    <row r="46" spans="1:15">
      <c r="A46" s="199">
        <f t="shared" si="3"/>
        <v>39</v>
      </c>
      <c r="B46" s="200">
        <f t="shared" si="41"/>
        <v>0</v>
      </c>
      <c r="C46" s="201" t="s">
        <v>214</v>
      </c>
      <c r="D46" s="55"/>
      <c r="E46" s="143"/>
      <c r="F46" s="55"/>
      <c r="G46" s="143"/>
      <c r="H46" s="202"/>
      <c r="I46" s="202"/>
      <c r="J46" s="145"/>
      <c r="K46" s="145"/>
      <c r="L46" s="140">
        <f t="shared" ref="L46:L55" si="48">K46-J46</f>
        <v>0</v>
      </c>
      <c r="M46" s="163">
        <f t="shared" ref="M46:M55" si="49">IFERROR(((F46-D46+G46-E46)),"")</f>
        <v>0</v>
      </c>
      <c r="N46" s="164">
        <f t="shared" ref="N46:N55" si="50">L46/24</f>
        <v>0</v>
      </c>
      <c r="O46" s="152"/>
    </row>
    <row r="47" spans="1:15">
      <c r="A47" s="199">
        <f t="shared" si="3"/>
        <v>40</v>
      </c>
      <c r="B47" s="200">
        <f t="shared" ref="B47:B55" si="51">F47</f>
        <v>0</v>
      </c>
      <c r="C47" s="201" t="s">
        <v>341</v>
      </c>
      <c r="D47" s="204"/>
      <c r="E47" s="119"/>
      <c r="F47" s="55"/>
      <c r="G47" s="143"/>
      <c r="H47" s="202"/>
      <c r="I47" s="202"/>
      <c r="J47" s="140"/>
      <c r="K47" s="145"/>
      <c r="L47" s="140">
        <f t="shared" si="48"/>
        <v>0</v>
      </c>
      <c r="M47" s="163">
        <f t="shared" si="49"/>
        <v>0</v>
      </c>
      <c r="N47" s="164">
        <f t="shared" si="50"/>
        <v>0</v>
      </c>
      <c r="O47" s="152"/>
    </row>
    <row r="48" spans="1:15">
      <c r="A48" s="199">
        <f t="shared" si="3"/>
        <v>41</v>
      </c>
      <c r="B48" s="200">
        <f t="shared" si="51"/>
        <v>0</v>
      </c>
      <c r="C48" s="608"/>
      <c r="D48" s="204"/>
      <c r="E48" s="119"/>
      <c r="F48" s="55"/>
      <c r="G48" s="143"/>
      <c r="H48" s="202"/>
      <c r="I48" s="202"/>
      <c r="J48" s="140"/>
      <c r="K48" s="145"/>
      <c r="L48" s="140">
        <f t="shared" si="48"/>
        <v>0</v>
      </c>
      <c r="M48" s="163">
        <f t="shared" si="49"/>
        <v>0</v>
      </c>
      <c r="N48" s="164">
        <f t="shared" si="50"/>
        <v>0</v>
      </c>
      <c r="O48" s="152"/>
    </row>
    <row r="49" spans="1:15">
      <c r="A49" s="199">
        <f t="shared" si="3"/>
        <v>42</v>
      </c>
      <c r="B49" s="200">
        <f t="shared" si="51"/>
        <v>0</v>
      </c>
      <c r="C49" s="201"/>
      <c r="D49" s="204"/>
      <c r="E49" s="119"/>
      <c r="F49" s="55"/>
      <c r="G49" s="143"/>
      <c r="H49" s="202"/>
      <c r="I49" s="202"/>
      <c r="J49" s="140"/>
      <c r="K49" s="145"/>
      <c r="L49" s="140">
        <f t="shared" si="48"/>
        <v>0</v>
      </c>
      <c r="M49" s="163">
        <f t="shared" si="49"/>
        <v>0</v>
      </c>
      <c r="N49" s="164">
        <f t="shared" si="50"/>
        <v>0</v>
      </c>
      <c r="O49" s="152"/>
    </row>
    <row r="50" spans="1:15">
      <c r="A50" s="199">
        <f t="shared" si="3"/>
        <v>43</v>
      </c>
      <c r="B50" s="200">
        <f t="shared" si="51"/>
        <v>0</v>
      </c>
      <c r="C50" s="201"/>
      <c r="D50" s="55"/>
      <c r="E50" s="143"/>
      <c r="F50" s="55"/>
      <c r="G50" s="143"/>
      <c r="H50" s="202"/>
      <c r="I50" s="202"/>
      <c r="J50" s="140"/>
      <c r="K50" s="145"/>
      <c r="L50" s="140">
        <f t="shared" si="48"/>
        <v>0</v>
      </c>
      <c r="M50" s="163">
        <f t="shared" si="49"/>
        <v>0</v>
      </c>
      <c r="N50" s="164">
        <f t="shared" si="50"/>
        <v>0</v>
      </c>
      <c r="O50" s="152"/>
    </row>
    <row r="51" spans="1:15">
      <c r="A51" s="199">
        <f t="shared" si="3"/>
        <v>44</v>
      </c>
      <c r="B51" s="200">
        <f t="shared" si="51"/>
        <v>0</v>
      </c>
      <c r="C51" s="201"/>
      <c r="D51" s="55"/>
      <c r="E51" s="143"/>
      <c r="F51" s="55"/>
      <c r="G51" s="143"/>
      <c r="H51" s="202"/>
      <c r="I51" s="202"/>
      <c r="J51" s="140"/>
      <c r="K51" s="145"/>
      <c r="L51" s="140">
        <f t="shared" si="48"/>
        <v>0</v>
      </c>
      <c r="M51" s="163">
        <f t="shared" si="49"/>
        <v>0</v>
      </c>
      <c r="N51" s="164">
        <f t="shared" si="50"/>
        <v>0</v>
      </c>
      <c r="O51" s="152"/>
    </row>
    <row r="52" spans="1:15">
      <c r="A52" s="199">
        <f t="shared" si="3"/>
        <v>45</v>
      </c>
      <c r="B52" s="200">
        <f t="shared" si="51"/>
        <v>0</v>
      </c>
      <c r="C52" s="201"/>
      <c r="D52" s="204"/>
      <c r="E52" s="119"/>
      <c r="F52" s="55"/>
      <c r="G52" s="143"/>
      <c r="H52" s="202"/>
      <c r="I52" s="202"/>
      <c r="J52" s="145"/>
      <c r="K52" s="145"/>
      <c r="L52" s="140">
        <f t="shared" si="48"/>
        <v>0</v>
      </c>
      <c r="M52" s="163">
        <f t="shared" si="49"/>
        <v>0</v>
      </c>
      <c r="N52" s="164">
        <f t="shared" si="50"/>
        <v>0</v>
      </c>
      <c r="O52" s="152"/>
    </row>
    <row r="53" spans="1:15">
      <c r="A53" s="199">
        <f t="shared" si="3"/>
        <v>46</v>
      </c>
      <c r="B53" s="200">
        <f t="shared" si="51"/>
        <v>0</v>
      </c>
      <c r="C53" s="201"/>
      <c r="D53" s="204"/>
      <c r="E53" s="119"/>
      <c r="F53" s="55"/>
      <c r="G53" s="143"/>
      <c r="H53" s="202"/>
      <c r="I53" s="202"/>
      <c r="J53" s="145"/>
      <c r="K53" s="145"/>
      <c r="L53" s="140">
        <f t="shared" si="48"/>
        <v>0</v>
      </c>
      <c r="M53" s="163">
        <f t="shared" si="49"/>
        <v>0</v>
      </c>
      <c r="N53" s="164">
        <f t="shared" si="50"/>
        <v>0</v>
      </c>
      <c r="O53" s="152"/>
    </row>
    <row r="54" spans="1:15">
      <c r="A54" s="199">
        <f t="shared" si="3"/>
        <v>47</v>
      </c>
      <c r="B54" s="200">
        <f t="shared" si="51"/>
        <v>0</v>
      </c>
      <c r="C54" s="201"/>
      <c r="D54" s="204"/>
      <c r="E54" s="119"/>
      <c r="F54" s="55"/>
      <c r="G54" s="143"/>
      <c r="H54" s="202"/>
      <c r="I54" s="202"/>
      <c r="J54" s="145"/>
      <c r="K54" s="145"/>
      <c r="L54" s="140">
        <f t="shared" si="48"/>
        <v>0</v>
      </c>
      <c r="M54" s="163">
        <f t="shared" si="49"/>
        <v>0</v>
      </c>
      <c r="N54" s="164">
        <f t="shared" si="50"/>
        <v>0</v>
      </c>
      <c r="O54" s="152"/>
    </row>
    <row r="55" spans="1:15">
      <c r="A55" s="199">
        <f t="shared" si="3"/>
        <v>48</v>
      </c>
      <c r="B55" s="200">
        <f t="shared" si="51"/>
        <v>0</v>
      </c>
      <c r="C55" s="201"/>
      <c r="D55" s="204"/>
      <c r="E55" s="119"/>
      <c r="F55" s="55"/>
      <c r="G55" s="143"/>
      <c r="H55" s="202"/>
      <c r="I55" s="202"/>
      <c r="J55" s="145"/>
      <c r="K55" s="145"/>
      <c r="L55" s="140">
        <f t="shared" si="48"/>
        <v>0</v>
      </c>
      <c r="M55" s="163">
        <f t="shared" si="49"/>
        <v>0</v>
      </c>
      <c r="N55" s="164">
        <f t="shared" si="50"/>
        <v>0</v>
      </c>
      <c r="O55" s="152"/>
    </row>
    <row r="56" spans="1:15">
      <c r="A56" s="199"/>
      <c r="B56" s="200"/>
      <c r="C56" s="201"/>
      <c r="D56" s="204"/>
      <c r="E56" s="119"/>
      <c r="F56" s="205"/>
      <c r="G56" s="143"/>
      <c r="H56" s="15"/>
      <c r="I56" s="15"/>
      <c r="J56" s="145"/>
      <c r="K56" s="39"/>
      <c r="L56" s="138"/>
      <c r="M56" s="149"/>
      <c r="N56" s="164"/>
      <c r="O56" s="152"/>
    </row>
    <row r="57" spans="1:15">
      <c r="A57" s="129"/>
      <c r="B57" s="129"/>
      <c r="C57" s="57" t="s">
        <v>19</v>
      </c>
      <c r="D57" s="58"/>
      <c r="E57" s="58"/>
      <c r="F57" s="58"/>
      <c r="G57" s="58"/>
      <c r="H57" s="58"/>
      <c r="I57" s="58"/>
      <c r="J57" s="212"/>
      <c r="K57" s="213"/>
      <c r="L57" s="147">
        <f>SUM(L8:L56)</f>
        <v>29380.84600000002</v>
      </c>
      <c r="M57" s="147">
        <f>SUM(M8:M56)</f>
        <v>30.354166666666671</v>
      </c>
      <c r="N57" s="168">
        <f>AVERAGE(N8:N56)</f>
        <v>25.50420659722224</v>
      </c>
      <c r="O57" s="73"/>
    </row>
  </sheetData>
  <mergeCells count="12">
    <mergeCell ref="L5:L7"/>
    <mergeCell ref="M5:M7"/>
    <mergeCell ref="N5:N7"/>
    <mergeCell ref="O5:O7"/>
    <mergeCell ref="H5:I6"/>
    <mergeCell ref="J5:K6"/>
    <mergeCell ref="D5:G5"/>
    <mergeCell ref="D6:E6"/>
    <mergeCell ref="F6:G6"/>
    <mergeCell ref="A5:A7"/>
    <mergeCell ref="B5:B7"/>
    <mergeCell ref="C5:C7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H3" sqref="H3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9.5703125" style="1" customWidth="1"/>
    <col min="17" max="16384" width="9.140625" style="1"/>
  </cols>
  <sheetData>
    <row r="1" spans="1:16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6">
      <c r="B2" s="2"/>
      <c r="C2" s="3" t="s">
        <v>84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137</v>
      </c>
    </row>
    <row r="3" spans="1:16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6">
      <c r="B4" s="4"/>
      <c r="C4" s="4">
        <f>SCI!C4</f>
        <v>46023</v>
      </c>
      <c r="D4" s="44"/>
      <c r="E4" s="179"/>
      <c r="F4" s="179"/>
      <c r="G4" s="2"/>
      <c r="H4" s="2"/>
      <c r="I4" s="2"/>
      <c r="J4" s="2"/>
      <c r="K4" s="2"/>
      <c r="L4" s="2"/>
      <c r="M4" s="2"/>
      <c r="N4" s="61"/>
      <c r="O4" s="61"/>
      <c r="P4" s="2" t="s">
        <v>138</v>
      </c>
    </row>
    <row r="5" spans="1:16" ht="15.75" customHeight="1">
      <c r="A5" s="840" t="s">
        <v>114</v>
      </c>
      <c r="B5" s="839" t="s">
        <v>115</v>
      </c>
      <c r="C5" s="839" t="s">
        <v>171</v>
      </c>
      <c r="D5" s="839" t="s">
        <v>248</v>
      </c>
      <c r="E5" s="839" t="s">
        <v>173</v>
      </c>
      <c r="F5" s="839" t="s">
        <v>174</v>
      </c>
      <c r="G5" s="846" t="s">
        <v>175</v>
      </c>
      <c r="H5" s="847"/>
      <c r="I5" s="847"/>
      <c r="J5" s="847"/>
      <c r="K5" s="847"/>
      <c r="L5" s="847"/>
      <c r="M5" s="45"/>
      <c r="N5" s="190"/>
      <c r="O5" s="190"/>
      <c r="P5" s="837" t="s">
        <v>176</v>
      </c>
    </row>
    <row r="6" spans="1:16" ht="15.75" customHeight="1">
      <c r="A6" s="850"/>
      <c r="B6" s="849"/>
      <c r="C6" s="849"/>
      <c r="D6" s="849"/>
      <c r="E6" s="849"/>
      <c r="F6" s="849"/>
      <c r="G6" s="855" t="s">
        <v>139</v>
      </c>
      <c r="H6" s="856"/>
      <c r="I6" s="855" t="s">
        <v>140</v>
      </c>
      <c r="J6" s="857"/>
      <c r="K6" s="855" t="s">
        <v>177</v>
      </c>
      <c r="L6" s="857"/>
      <c r="M6" s="855" t="s">
        <v>142</v>
      </c>
      <c r="N6" s="857"/>
      <c r="O6" s="83"/>
      <c r="P6" s="854"/>
    </row>
    <row r="7" spans="1:16" ht="33.75" customHeight="1">
      <c r="A7" s="841"/>
      <c r="B7" s="842"/>
      <c r="C7" s="842"/>
      <c r="D7" s="842"/>
      <c r="E7" s="842"/>
      <c r="F7" s="842"/>
      <c r="G7" s="5" t="s">
        <v>115</v>
      </c>
      <c r="H7" s="5" t="s">
        <v>146</v>
      </c>
      <c r="I7" s="5" t="s">
        <v>115</v>
      </c>
      <c r="J7" s="5" t="s">
        <v>146</v>
      </c>
      <c r="K7" s="5" t="s">
        <v>139</v>
      </c>
      <c r="L7" s="5" t="s">
        <v>140</v>
      </c>
      <c r="M7" s="5" t="s">
        <v>249</v>
      </c>
      <c r="N7" s="191" t="s">
        <v>250</v>
      </c>
      <c r="O7" s="64" t="s">
        <v>251</v>
      </c>
      <c r="P7" s="838"/>
    </row>
    <row r="8" spans="1:16">
      <c r="A8" s="12">
        <v>1</v>
      </c>
      <c r="B8" s="8">
        <f>I8</f>
        <v>0</v>
      </c>
      <c r="C8" s="180"/>
      <c r="D8" s="181"/>
      <c r="E8" s="8"/>
      <c r="F8" s="180"/>
      <c r="G8" s="159"/>
      <c r="H8" s="182"/>
      <c r="I8" s="159"/>
      <c r="J8" s="184"/>
      <c r="K8" s="192"/>
      <c r="L8" s="192"/>
      <c r="M8" s="193"/>
      <c r="N8" s="11"/>
      <c r="O8" s="27">
        <f>N8-M8</f>
        <v>0</v>
      </c>
      <c r="P8" s="194"/>
    </row>
    <row r="9" spans="1:16">
      <c r="A9" s="12">
        <f>A8+1</f>
        <v>2</v>
      </c>
      <c r="B9" s="8">
        <f>I9</f>
        <v>0</v>
      </c>
      <c r="C9" s="180"/>
      <c r="D9" s="183"/>
      <c r="E9" s="8"/>
      <c r="F9" s="180"/>
      <c r="G9" s="159"/>
      <c r="H9" s="184"/>
      <c r="I9" s="159"/>
      <c r="J9" s="184"/>
      <c r="K9" s="192"/>
      <c r="L9" s="192"/>
      <c r="M9" s="193"/>
      <c r="N9" s="16"/>
      <c r="O9" s="27">
        <f>N9-M9</f>
        <v>0</v>
      </c>
      <c r="P9" s="194"/>
    </row>
    <row r="10" spans="1:16">
      <c r="A10" s="12">
        <f>A9+1</f>
        <v>3</v>
      </c>
      <c r="B10" s="8">
        <f>I10</f>
        <v>0</v>
      </c>
      <c r="C10" s="185"/>
      <c r="D10" s="186"/>
      <c r="E10" s="8"/>
      <c r="F10" s="180"/>
      <c r="G10" s="159"/>
      <c r="H10" s="184"/>
      <c r="I10" s="159"/>
      <c r="J10" s="182"/>
      <c r="K10" s="192"/>
      <c r="L10" s="192"/>
      <c r="M10" s="193"/>
      <c r="N10" s="11"/>
      <c r="O10" s="27">
        <f>N10-M10</f>
        <v>0</v>
      </c>
      <c r="P10" s="194"/>
    </row>
    <row r="11" spans="1:16">
      <c r="A11" s="12">
        <f>A10+1</f>
        <v>4</v>
      </c>
      <c r="B11" s="8">
        <f>I11</f>
        <v>0</v>
      </c>
      <c r="C11" s="185"/>
      <c r="D11" s="187"/>
      <c r="E11" s="8"/>
      <c r="F11" s="180"/>
      <c r="G11" s="159"/>
      <c r="H11" s="182"/>
      <c r="I11" s="159"/>
      <c r="J11" s="195"/>
      <c r="K11" s="192"/>
      <c r="L11" s="192"/>
      <c r="M11" s="193"/>
      <c r="N11" s="11"/>
      <c r="O11" s="27">
        <f>N11-M11</f>
        <v>0</v>
      </c>
      <c r="P11" s="194"/>
    </row>
    <row r="12" spans="1:16">
      <c r="A12" s="12">
        <f>A11+1</f>
        <v>5</v>
      </c>
      <c r="B12" s="8">
        <f>I12</f>
        <v>0</v>
      </c>
      <c r="C12" s="180"/>
      <c r="D12" s="188"/>
      <c r="E12" s="8"/>
      <c r="F12" s="180"/>
      <c r="G12" s="159"/>
      <c r="H12" s="182"/>
      <c r="I12" s="159"/>
      <c r="J12" s="195"/>
      <c r="K12" s="192"/>
      <c r="L12" s="192"/>
      <c r="M12" s="193"/>
      <c r="N12" s="27"/>
      <c r="O12" s="27">
        <f>N12-M12</f>
        <v>0</v>
      </c>
      <c r="P12" s="194"/>
    </row>
    <row r="13" spans="1:16">
      <c r="A13" s="13"/>
      <c r="B13" s="14"/>
      <c r="C13" s="14"/>
      <c r="D13" s="54"/>
      <c r="E13" s="14"/>
      <c r="F13" s="14"/>
      <c r="G13" s="14"/>
      <c r="H13" s="56"/>
      <c r="I13" s="14"/>
      <c r="J13" s="56"/>
      <c r="K13" s="30"/>
      <c r="L13" s="30"/>
      <c r="M13" s="30"/>
      <c r="N13" s="30"/>
      <c r="O13" s="30"/>
      <c r="P13" s="31"/>
    </row>
    <row r="14" spans="1:16">
      <c r="A14" s="57" t="s">
        <v>3</v>
      </c>
      <c r="B14" s="58"/>
      <c r="C14" s="58"/>
      <c r="D14" s="58"/>
      <c r="E14" s="58"/>
      <c r="F14" s="58"/>
      <c r="G14" s="189"/>
      <c r="H14" s="58"/>
      <c r="I14" s="58"/>
      <c r="J14" s="196"/>
      <c r="K14" s="197"/>
      <c r="L14" s="197"/>
      <c r="M14" s="197"/>
      <c r="N14" s="197"/>
      <c r="O14" s="72">
        <f>SUM(O8:O13)</f>
        <v>0</v>
      </c>
      <c r="P14" s="198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selection activeCell="O42" sqref="O42"/>
    </sheetView>
  </sheetViews>
  <sheetFormatPr defaultColWidth="9.140625" defaultRowHeight="15"/>
  <cols>
    <col min="1" max="1" width="19.42578125" style="1" customWidth="1"/>
    <col min="2" max="2" width="8.5703125" style="1" customWidth="1"/>
    <col min="3" max="3" width="9.140625" style="1"/>
    <col min="4" max="4" width="10.140625" style="107" customWidth="1"/>
    <col min="5" max="5" width="9.140625" style="1"/>
    <col min="6" max="6" width="10.140625" style="107" customWidth="1"/>
    <col min="7" max="9" width="9.140625" style="1"/>
    <col min="10" max="11" width="15.7109375" style="108" customWidth="1"/>
    <col min="12" max="12" width="15.5703125" style="108" customWidth="1"/>
    <col min="13" max="13" width="14.42578125" style="108" customWidth="1"/>
    <col min="14" max="14" width="17.5703125" style="108" customWidth="1"/>
    <col min="15" max="15" width="14.42578125" style="108" customWidth="1"/>
    <col min="16" max="16" width="13" style="1" customWidth="1"/>
    <col min="17" max="17" width="11.85546875" style="1" customWidth="1"/>
    <col min="18" max="18" width="55.42578125" style="1" customWidth="1"/>
    <col min="19" max="16384" width="9.140625" style="1"/>
  </cols>
  <sheetData>
    <row r="1" spans="1:18">
      <c r="D1" s="109" t="s">
        <v>263</v>
      </c>
      <c r="F1" s="110"/>
      <c r="G1" s="44"/>
      <c r="H1" s="44"/>
      <c r="I1" s="44"/>
      <c r="J1" s="131"/>
      <c r="K1" s="131"/>
      <c r="L1" s="131"/>
      <c r="M1" s="131"/>
      <c r="N1" s="131"/>
      <c r="O1" s="131"/>
      <c r="P1" s="44"/>
      <c r="Q1" s="44"/>
      <c r="R1" s="44"/>
    </row>
    <row r="2" spans="1:18">
      <c r="D2" s="109" t="s">
        <v>274</v>
      </c>
      <c r="F2" s="110"/>
      <c r="G2" s="44"/>
      <c r="H2" s="44"/>
      <c r="I2" s="44"/>
      <c r="J2" s="132" t="s">
        <v>265</v>
      </c>
      <c r="K2" s="132"/>
      <c r="L2" s="133">
        <f>SUM(L8:L23)</f>
        <v>0</v>
      </c>
      <c r="M2" s="133"/>
      <c r="N2" s="133"/>
      <c r="O2" s="133"/>
      <c r="P2" s="44"/>
      <c r="Q2" s="44"/>
      <c r="R2" s="25" t="s">
        <v>137</v>
      </c>
    </row>
    <row r="3" spans="1:18">
      <c r="D3" s="109">
        <f>CERES!C4</f>
        <v>46023</v>
      </c>
      <c r="F3" s="110"/>
      <c r="G3" s="44"/>
      <c r="H3" s="44"/>
      <c r="I3" s="44"/>
      <c r="J3" s="131"/>
      <c r="K3" s="131"/>
      <c r="L3" s="131"/>
      <c r="M3" s="131"/>
      <c r="N3" s="131"/>
      <c r="O3" s="131"/>
      <c r="P3" s="44"/>
      <c r="Q3" s="44"/>
      <c r="R3" s="44"/>
    </row>
    <row r="4" spans="1:18">
      <c r="A4" s="44"/>
      <c r="B4" s="44"/>
      <c r="C4" s="44"/>
      <c r="D4" s="110"/>
      <c r="E4" s="44"/>
      <c r="F4" s="110"/>
      <c r="G4" s="44"/>
      <c r="H4" s="44"/>
      <c r="I4" s="44"/>
      <c r="J4" s="131"/>
      <c r="K4" s="131"/>
      <c r="L4" s="131"/>
      <c r="M4" s="131"/>
      <c r="N4" s="131"/>
      <c r="O4" s="131"/>
      <c r="P4" s="44"/>
      <c r="Q4" s="44"/>
      <c r="R4" s="44"/>
    </row>
    <row r="5" spans="1:18" ht="15" customHeight="1">
      <c r="A5" s="886" t="s">
        <v>275</v>
      </c>
      <c r="B5" s="886" t="s">
        <v>268</v>
      </c>
      <c r="C5" s="886" t="s">
        <v>267</v>
      </c>
      <c r="D5" s="884" t="s">
        <v>175</v>
      </c>
      <c r="E5" s="884"/>
      <c r="F5" s="884"/>
      <c r="G5" s="884"/>
      <c r="H5" s="884" t="s">
        <v>177</v>
      </c>
      <c r="I5" s="884"/>
      <c r="J5" s="898" t="s">
        <v>142</v>
      </c>
      <c r="K5" s="899"/>
      <c r="L5" s="900"/>
      <c r="M5" s="904" t="s">
        <v>276</v>
      </c>
      <c r="N5" s="904" t="s">
        <v>277</v>
      </c>
      <c r="O5" s="904" t="s">
        <v>278</v>
      </c>
      <c r="P5" s="907" t="s">
        <v>141</v>
      </c>
      <c r="Q5" s="907" t="s">
        <v>269</v>
      </c>
      <c r="R5" s="895" t="s">
        <v>145</v>
      </c>
    </row>
    <row r="6" spans="1:18" ht="32.25" customHeight="1">
      <c r="A6" s="887"/>
      <c r="B6" s="887"/>
      <c r="C6" s="887"/>
      <c r="D6" s="885" t="s">
        <v>270</v>
      </c>
      <c r="E6" s="885"/>
      <c r="F6" s="885" t="s">
        <v>140</v>
      </c>
      <c r="G6" s="885"/>
      <c r="H6" s="885"/>
      <c r="I6" s="885"/>
      <c r="J6" s="901"/>
      <c r="K6" s="902"/>
      <c r="L6" s="903"/>
      <c r="M6" s="905"/>
      <c r="N6" s="905"/>
      <c r="O6" s="905"/>
      <c r="P6" s="908"/>
      <c r="Q6" s="908"/>
      <c r="R6" s="896"/>
    </row>
    <row r="7" spans="1:18" ht="15.75" customHeight="1">
      <c r="A7" s="888"/>
      <c r="B7" s="888"/>
      <c r="C7" s="888"/>
      <c r="D7" s="111" t="s">
        <v>115</v>
      </c>
      <c r="E7" s="112" t="s">
        <v>146</v>
      </c>
      <c r="F7" s="111" t="s">
        <v>115</v>
      </c>
      <c r="G7" s="112" t="s">
        <v>146</v>
      </c>
      <c r="H7" s="112" t="s">
        <v>139</v>
      </c>
      <c r="I7" s="112" t="s">
        <v>271</v>
      </c>
      <c r="J7" s="134" t="s">
        <v>139</v>
      </c>
      <c r="K7" s="134" t="s">
        <v>271</v>
      </c>
      <c r="L7" s="134" t="s">
        <v>96</v>
      </c>
      <c r="M7" s="906"/>
      <c r="N7" s="906"/>
      <c r="O7" s="906"/>
      <c r="P7" s="909"/>
      <c r="Q7" s="909"/>
      <c r="R7" s="897"/>
    </row>
    <row r="8" spans="1:18">
      <c r="A8" s="117"/>
      <c r="B8" s="117"/>
      <c r="C8" s="169"/>
      <c r="D8" s="170"/>
      <c r="E8" s="171"/>
      <c r="F8" s="170"/>
      <c r="G8" s="172"/>
      <c r="H8" s="173"/>
      <c r="I8" s="173"/>
      <c r="J8" s="176"/>
      <c r="K8" s="177"/>
      <c r="L8" s="138"/>
      <c r="M8" s="138"/>
      <c r="N8" s="138"/>
      <c r="O8" s="148"/>
      <c r="P8" s="149"/>
      <c r="Q8" s="150"/>
      <c r="R8" s="151"/>
    </row>
    <row r="9" spans="1:18">
      <c r="A9" s="117"/>
      <c r="B9" s="117"/>
      <c r="C9" s="169"/>
      <c r="D9" s="170"/>
      <c r="E9" s="171"/>
      <c r="F9" s="170"/>
      <c r="G9" s="172"/>
      <c r="H9" s="173"/>
      <c r="I9" s="173"/>
      <c r="J9" s="176"/>
      <c r="K9" s="177"/>
      <c r="L9" s="138"/>
      <c r="M9" s="138"/>
      <c r="N9" s="138"/>
      <c r="O9" s="148"/>
      <c r="P9" s="149"/>
      <c r="Q9" s="150"/>
      <c r="R9" s="151"/>
    </row>
    <row r="10" spans="1:18">
      <c r="A10" s="117"/>
      <c r="B10" s="120"/>
      <c r="C10" s="169"/>
      <c r="D10" s="174"/>
      <c r="E10" s="119"/>
      <c r="F10" s="175"/>
      <c r="G10" s="135"/>
      <c r="H10" s="136"/>
      <c r="I10" s="173"/>
      <c r="J10" s="141"/>
      <c r="K10" s="142"/>
      <c r="L10" s="138"/>
      <c r="M10" s="138"/>
      <c r="N10" s="138"/>
      <c r="O10" s="148"/>
      <c r="P10" s="149"/>
      <c r="Q10" s="150"/>
      <c r="R10" s="151"/>
    </row>
    <row r="11" spans="1:18">
      <c r="A11" s="120"/>
      <c r="B11" s="120"/>
      <c r="C11" s="169"/>
      <c r="D11" s="174"/>
      <c r="E11" s="119"/>
      <c r="F11" s="174"/>
      <c r="G11" s="135"/>
      <c r="H11" s="136"/>
      <c r="I11" s="173"/>
      <c r="J11" s="141"/>
      <c r="K11" s="142"/>
      <c r="L11" s="138"/>
      <c r="M11" s="140"/>
      <c r="N11" s="138"/>
      <c r="O11" s="148"/>
      <c r="P11" s="149"/>
      <c r="Q11" s="150"/>
      <c r="R11" s="151"/>
    </row>
    <row r="12" spans="1:18">
      <c r="A12" s="120"/>
      <c r="B12" s="120"/>
      <c r="C12" s="169"/>
      <c r="D12" s="174"/>
      <c r="E12" s="119"/>
      <c r="F12" s="175"/>
      <c r="G12" s="135"/>
      <c r="H12" s="136"/>
      <c r="I12" s="136"/>
      <c r="J12" s="141"/>
      <c r="K12" s="142"/>
      <c r="L12" s="138"/>
      <c r="M12" s="140"/>
      <c r="N12" s="138"/>
      <c r="O12" s="148"/>
      <c r="P12" s="149"/>
      <c r="Q12" s="150"/>
      <c r="R12" s="151"/>
    </row>
    <row r="13" spans="1:18">
      <c r="A13" s="121"/>
      <c r="B13" s="120"/>
      <c r="C13" s="169"/>
      <c r="D13" s="174"/>
      <c r="E13" s="119"/>
      <c r="F13" s="175"/>
      <c r="G13" s="135"/>
      <c r="H13" s="136"/>
      <c r="I13" s="136"/>
      <c r="J13" s="141"/>
      <c r="K13" s="142"/>
      <c r="L13" s="138"/>
      <c r="M13" s="140"/>
      <c r="N13" s="138"/>
      <c r="O13" s="148"/>
      <c r="P13" s="149"/>
      <c r="Q13" s="150"/>
      <c r="R13" s="151"/>
    </row>
    <row r="14" spans="1:18">
      <c r="A14" s="121"/>
      <c r="B14" s="120"/>
      <c r="C14" s="169"/>
      <c r="D14" s="174"/>
      <c r="E14" s="119"/>
      <c r="F14" s="175"/>
      <c r="G14" s="135"/>
      <c r="H14" s="136"/>
      <c r="I14" s="137"/>
      <c r="J14" s="141"/>
      <c r="K14" s="142"/>
      <c r="L14" s="138"/>
      <c r="M14" s="140"/>
      <c r="N14" s="138"/>
      <c r="O14" s="148"/>
      <c r="P14" s="149"/>
      <c r="Q14" s="150"/>
      <c r="R14" s="151"/>
    </row>
    <row r="15" spans="1:18">
      <c r="A15" s="121"/>
      <c r="B15" s="120"/>
      <c r="C15" s="169"/>
      <c r="D15" s="174"/>
      <c r="E15" s="119"/>
      <c r="F15" s="175"/>
      <c r="G15" s="135"/>
      <c r="H15" s="136"/>
      <c r="I15" s="136"/>
      <c r="J15" s="141"/>
      <c r="K15" s="142"/>
      <c r="L15" s="138"/>
      <c r="M15" s="140"/>
      <c r="N15" s="138"/>
      <c r="O15" s="148"/>
      <c r="P15" s="149"/>
      <c r="Q15" s="150"/>
      <c r="R15" s="151"/>
    </row>
    <row r="16" spans="1:18">
      <c r="A16" s="120"/>
      <c r="B16" s="120"/>
      <c r="C16" s="169"/>
      <c r="D16" s="174"/>
      <c r="E16" s="119"/>
      <c r="F16" s="175"/>
      <c r="G16" s="135"/>
      <c r="H16" s="136"/>
      <c r="I16" s="136"/>
      <c r="J16" s="141"/>
      <c r="K16" s="142"/>
      <c r="L16" s="138"/>
      <c r="M16" s="140"/>
      <c r="N16" s="138"/>
      <c r="O16" s="148"/>
      <c r="P16" s="149"/>
      <c r="Q16" s="150"/>
      <c r="R16" s="151"/>
    </row>
    <row r="17" spans="1:18">
      <c r="A17" s="121"/>
      <c r="B17" s="120"/>
      <c r="C17" s="169"/>
      <c r="D17" s="174"/>
      <c r="E17" s="119"/>
      <c r="F17" s="175"/>
      <c r="G17" s="135"/>
      <c r="H17" s="136"/>
      <c r="I17" s="136"/>
      <c r="J17" s="141"/>
      <c r="K17" s="142"/>
      <c r="L17" s="138"/>
      <c r="M17" s="140"/>
      <c r="N17" s="138"/>
      <c r="O17" s="148"/>
      <c r="P17" s="149"/>
      <c r="Q17" s="150"/>
      <c r="R17" s="151"/>
    </row>
    <row r="18" spans="1:18">
      <c r="A18" s="121"/>
      <c r="B18" s="120"/>
      <c r="C18" s="169"/>
      <c r="D18" s="174"/>
      <c r="E18" s="119"/>
      <c r="F18" s="175"/>
      <c r="G18" s="135"/>
      <c r="H18" s="136"/>
      <c r="I18" s="136"/>
      <c r="J18" s="141"/>
      <c r="K18" s="142"/>
      <c r="L18" s="138"/>
      <c r="M18" s="140"/>
      <c r="N18" s="138"/>
      <c r="O18" s="148"/>
      <c r="P18" s="149"/>
      <c r="Q18" s="150"/>
      <c r="R18" s="178"/>
    </row>
    <row r="19" spans="1:18">
      <c r="A19" s="121"/>
      <c r="B19" s="120"/>
      <c r="C19" s="169"/>
      <c r="D19" s="174"/>
      <c r="E19" s="119"/>
      <c r="F19" s="175"/>
      <c r="G19" s="135"/>
      <c r="H19" s="136"/>
      <c r="I19" s="136"/>
      <c r="J19" s="141"/>
      <c r="K19" s="142"/>
      <c r="L19" s="138"/>
      <c r="M19" s="140"/>
      <c r="N19" s="138"/>
      <c r="O19" s="148"/>
      <c r="P19" s="149"/>
      <c r="Q19" s="150"/>
      <c r="R19" s="178"/>
    </row>
    <row r="20" spans="1:18">
      <c r="A20" s="121"/>
      <c r="B20" s="120"/>
      <c r="C20" s="169"/>
      <c r="D20" s="174"/>
      <c r="E20" s="119"/>
      <c r="F20" s="175"/>
      <c r="G20" s="135"/>
      <c r="H20" s="136"/>
      <c r="I20" s="136"/>
      <c r="J20" s="141"/>
      <c r="K20" s="142"/>
      <c r="L20" s="138"/>
      <c r="M20" s="140"/>
      <c r="N20" s="138"/>
      <c r="O20" s="148"/>
      <c r="P20" s="149"/>
      <c r="Q20" s="150"/>
      <c r="R20" s="178"/>
    </row>
    <row r="21" spans="1:18">
      <c r="A21" s="121"/>
      <c r="B21" s="120"/>
      <c r="C21" s="169"/>
      <c r="D21" s="174"/>
      <c r="E21" s="119"/>
      <c r="F21" s="175"/>
      <c r="G21" s="135"/>
      <c r="H21" s="136"/>
      <c r="I21" s="136"/>
      <c r="J21" s="141"/>
      <c r="K21" s="142"/>
      <c r="L21" s="138"/>
      <c r="M21" s="140"/>
      <c r="N21" s="138"/>
      <c r="O21" s="148"/>
      <c r="P21" s="149"/>
      <c r="Q21" s="150"/>
      <c r="R21" s="178"/>
    </row>
    <row r="22" spans="1:18">
      <c r="A22" s="121"/>
      <c r="B22" s="120"/>
      <c r="C22" s="169"/>
      <c r="D22" s="174"/>
      <c r="E22" s="119"/>
      <c r="F22" s="175"/>
      <c r="G22" s="135"/>
      <c r="H22" s="136"/>
      <c r="I22" s="136"/>
      <c r="J22" s="141"/>
      <c r="K22" s="142"/>
      <c r="L22" s="138"/>
      <c r="M22" s="140"/>
      <c r="N22" s="138"/>
      <c r="O22" s="148"/>
      <c r="P22" s="149"/>
      <c r="Q22" s="150"/>
      <c r="R22" s="178"/>
    </row>
    <row r="23" spans="1:18">
      <c r="A23" s="121"/>
      <c r="B23" s="120"/>
      <c r="C23" s="169"/>
      <c r="D23" s="174"/>
      <c r="E23" s="119"/>
      <c r="F23" s="175"/>
      <c r="G23" s="135"/>
      <c r="H23" s="136"/>
      <c r="I23" s="136"/>
      <c r="J23" s="141"/>
      <c r="K23" s="142"/>
      <c r="L23" s="138"/>
      <c r="M23" s="140"/>
      <c r="N23" s="138"/>
      <c r="O23" s="148"/>
      <c r="P23" s="149"/>
      <c r="Q23" s="150"/>
      <c r="R23" s="178"/>
    </row>
    <row r="24" spans="1:18">
      <c r="A24" s="121"/>
      <c r="B24" s="120"/>
      <c r="C24" s="169"/>
      <c r="D24" s="174"/>
      <c r="E24" s="119"/>
      <c r="F24" s="175"/>
      <c r="G24" s="135"/>
      <c r="H24" s="136"/>
      <c r="I24" s="136"/>
      <c r="J24" s="141"/>
      <c r="K24" s="142"/>
      <c r="L24" s="138"/>
      <c r="M24" s="140"/>
      <c r="N24" s="138"/>
      <c r="O24" s="148"/>
      <c r="P24" s="149"/>
      <c r="Q24" s="150"/>
      <c r="R24" s="178"/>
    </row>
    <row r="25" spans="1:18">
      <c r="A25" s="121"/>
      <c r="B25" s="120"/>
      <c r="C25" s="169"/>
      <c r="D25" s="174"/>
      <c r="E25" s="119"/>
      <c r="F25" s="175"/>
      <c r="G25" s="135"/>
      <c r="H25" s="136"/>
      <c r="I25" s="136"/>
      <c r="J25" s="141"/>
      <c r="K25" s="142"/>
      <c r="L25" s="138"/>
      <c r="M25" s="140"/>
      <c r="N25" s="138"/>
      <c r="O25" s="148"/>
      <c r="P25" s="149"/>
      <c r="Q25" s="150"/>
      <c r="R25" s="178"/>
    </row>
    <row r="26" spans="1:18">
      <c r="A26" s="121"/>
      <c r="B26" s="120"/>
      <c r="C26" s="169"/>
      <c r="D26" s="174"/>
      <c r="E26" s="119"/>
      <c r="F26" s="175"/>
      <c r="G26" s="135"/>
      <c r="H26" s="136"/>
      <c r="I26" s="136"/>
      <c r="J26" s="141"/>
      <c r="K26" s="142"/>
      <c r="L26" s="138"/>
      <c r="M26" s="140"/>
      <c r="N26" s="138"/>
      <c r="O26" s="148"/>
      <c r="P26" s="149"/>
      <c r="Q26" s="150"/>
      <c r="R26" s="178"/>
    </row>
    <row r="27" spans="1:18">
      <c r="A27" s="121"/>
      <c r="B27" s="120"/>
      <c r="C27" s="169"/>
      <c r="D27" s="174"/>
      <c r="E27" s="119"/>
      <c r="F27" s="175"/>
      <c r="G27" s="135"/>
      <c r="H27" s="136"/>
      <c r="I27" s="136"/>
      <c r="J27" s="141"/>
      <c r="K27" s="142"/>
      <c r="L27" s="138"/>
      <c r="M27" s="140"/>
      <c r="N27" s="138"/>
      <c r="O27" s="148"/>
      <c r="P27" s="149"/>
      <c r="Q27" s="150"/>
      <c r="R27" s="178"/>
    </row>
    <row r="28" spans="1:18">
      <c r="A28" s="121"/>
      <c r="B28" s="120"/>
      <c r="C28" s="169"/>
      <c r="D28" s="174"/>
      <c r="E28" s="119"/>
      <c r="F28" s="175"/>
      <c r="G28" s="135"/>
      <c r="H28" s="136"/>
      <c r="I28" s="136"/>
      <c r="J28" s="141"/>
      <c r="K28" s="142"/>
      <c r="L28" s="138"/>
      <c r="M28" s="140"/>
      <c r="N28" s="138"/>
      <c r="O28" s="148"/>
      <c r="P28" s="149"/>
      <c r="Q28" s="150"/>
      <c r="R28" s="178"/>
    </row>
    <row r="29" spans="1:18">
      <c r="A29" s="121"/>
      <c r="B29" s="120"/>
      <c r="C29" s="169"/>
      <c r="D29" s="174"/>
      <c r="E29" s="119"/>
      <c r="F29" s="175"/>
      <c r="G29" s="135"/>
      <c r="H29" s="136"/>
      <c r="I29" s="136"/>
      <c r="J29" s="141"/>
      <c r="K29" s="142"/>
      <c r="L29" s="138"/>
      <c r="M29" s="140"/>
      <c r="N29" s="140"/>
      <c r="O29" s="140"/>
      <c r="P29" s="149"/>
      <c r="Q29" s="150"/>
      <c r="R29" s="178"/>
    </row>
    <row r="30" spans="1:18">
      <c r="A30" s="127"/>
      <c r="B30" s="127"/>
      <c r="C30" s="127"/>
      <c r="D30" s="128"/>
      <c r="E30" s="15"/>
      <c r="F30" s="128"/>
      <c r="G30" s="15"/>
      <c r="H30" s="15"/>
      <c r="I30" s="15"/>
      <c r="J30" s="145"/>
      <c r="K30" s="145"/>
      <c r="L30" s="145"/>
      <c r="M30" s="145"/>
      <c r="N30" s="145"/>
      <c r="O30" s="145"/>
      <c r="P30" s="15"/>
      <c r="Q30" s="30"/>
      <c r="R30" s="152"/>
    </row>
    <row r="31" spans="1:18">
      <c r="A31" s="129"/>
      <c r="B31" s="129"/>
      <c r="C31" s="129"/>
      <c r="D31" s="130"/>
      <c r="E31" s="58"/>
      <c r="F31" s="130"/>
      <c r="G31" s="58"/>
      <c r="H31" s="58"/>
      <c r="I31" s="58"/>
      <c r="J31" s="146"/>
      <c r="K31" s="146"/>
      <c r="L31" s="147">
        <f>SUM(L8:L30)</f>
        <v>0</v>
      </c>
      <c r="M31" s="147">
        <f>SUM(M8:M30)</f>
        <v>0</v>
      </c>
      <c r="N31" s="147"/>
      <c r="O31" s="147"/>
      <c r="P31" s="147">
        <f>SUM(P8:P30)</f>
        <v>0</v>
      </c>
      <c r="Q31" s="155"/>
      <c r="R31" s="73"/>
    </row>
  </sheetData>
  <mergeCells count="14">
    <mergeCell ref="R5:R7"/>
    <mergeCell ref="J5:L6"/>
    <mergeCell ref="H5:I6"/>
    <mergeCell ref="M5:M7"/>
    <mergeCell ref="N5:N7"/>
    <mergeCell ref="O5:O7"/>
    <mergeCell ref="P5:P7"/>
    <mergeCell ref="Q5:Q7"/>
    <mergeCell ref="D5:G5"/>
    <mergeCell ref="D6:E6"/>
    <mergeCell ref="F6:G6"/>
    <mergeCell ref="A5:A7"/>
    <mergeCell ref="B5:B7"/>
    <mergeCell ref="C5:C7"/>
  </mergeCells>
  <hyperlinks>
    <hyperlink ref="R2" location="'Summary sales'!A1" display="SUMMARY"/>
  </hyperlink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zoomScale="85" zoomScaleNormal="85" workbookViewId="0">
      <pane xSplit="4" ySplit="7" topLeftCell="E8" activePane="bottomRight" state="frozen"/>
      <selection pane="topRight"/>
      <selection pane="bottomLeft"/>
      <selection pane="bottomRight" activeCell="C10" sqref="C10"/>
    </sheetView>
  </sheetViews>
  <sheetFormatPr defaultColWidth="9.140625" defaultRowHeight="15"/>
  <cols>
    <col min="1" max="1" width="6.5703125" style="1" customWidth="1"/>
    <col min="2" max="3" width="9.140625" style="1"/>
    <col min="4" max="4" width="15.85546875" style="1" customWidth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108" customWidth="1"/>
    <col min="12" max="12" width="14.5703125" style="108" customWidth="1"/>
    <col min="13" max="13" width="12.140625" style="108" customWidth="1"/>
    <col min="14" max="14" width="13" style="1" customWidth="1"/>
    <col min="15" max="15" width="11.85546875" style="1" customWidth="1"/>
    <col min="16" max="16" width="46.5703125" style="1" customWidth="1"/>
    <col min="17" max="16384" width="9.140625" style="1"/>
  </cols>
  <sheetData>
    <row r="1" spans="1:16">
      <c r="E1" s="156" t="s">
        <v>263</v>
      </c>
      <c r="G1" s="44"/>
      <c r="H1" s="44"/>
      <c r="I1" s="44"/>
      <c r="J1" s="44"/>
      <c r="K1" s="131"/>
      <c r="L1" s="131"/>
      <c r="M1" s="131"/>
      <c r="N1" s="44"/>
      <c r="O1" s="44"/>
      <c r="P1" s="44"/>
    </row>
    <row r="2" spans="1:16">
      <c r="E2" s="156" t="s">
        <v>279</v>
      </c>
      <c r="G2" s="44"/>
      <c r="H2" s="44"/>
      <c r="I2" s="44"/>
      <c r="J2" s="44"/>
      <c r="K2" s="132" t="s">
        <v>265</v>
      </c>
      <c r="L2" s="132"/>
      <c r="M2" s="133">
        <f>SUM(M8:M33)</f>
        <v>9147.1710000000894</v>
      </c>
      <c r="N2" s="44"/>
      <c r="O2" s="44"/>
      <c r="P2" s="25" t="s">
        <v>137</v>
      </c>
    </row>
    <row r="3" spans="1:16">
      <c r="E3" s="157">
        <f>CERES!C4</f>
        <v>46023</v>
      </c>
      <c r="G3" s="44"/>
      <c r="H3" s="44"/>
      <c r="I3" s="44"/>
      <c r="J3" s="44"/>
      <c r="K3" s="131"/>
      <c r="L3" s="131"/>
      <c r="M3" s="131"/>
      <c r="N3" s="44"/>
      <c r="O3" s="44"/>
      <c r="P3" s="44"/>
    </row>
    <row r="4" spans="1:16">
      <c r="B4" s="44"/>
      <c r="C4" s="44"/>
      <c r="D4" s="44"/>
      <c r="E4" s="44"/>
      <c r="F4" s="44"/>
      <c r="G4" s="44"/>
      <c r="H4" s="44"/>
      <c r="I4" s="44"/>
      <c r="J4" s="44"/>
      <c r="K4" s="131"/>
      <c r="L4" s="131"/>
      <c r="M4" s="131"/>
      <c r="N4" s="44"/>
      <c r="O4" s="44"/>
      <c r="P4" s="44"/>
    </row>
    <row r="5" spans="1:16" ht="15" customHeight="1">
      <c r="A5" s="886" t="s">
        <v>266</v>
      </c>
      <c r="B5" s="886" t="s">
        <v>267</v>
      </c>
      <c r="C5" s="886" t="s">
        <v>268</v>
      </c>
      <c r="D5" s="886" t="s">
        <v>280</v>
      </c>
      <c r="E5" s="884" t="s">
        <v>175</v>
      </c>
      <c r="F5" s="884"/>
      <c r="G5" s="884"/>
      <c r="H5" s="884"/>
      <c r="I5" s="884" t="s">
        <v>177</v>
      </c>
      <c r="J5" s="884"/>
      <c r="K5" s="898" t="s">
        <v>142</v>
      </c>
      <c r="L5" s="899"/>
      <c r="M5" s="900"/>
      <c r="N5" s="907" t="s">
        <v>141</v>
      </c>
      <c r="O5" s="907" t="s">
        <v>269</v>
      </c>
      <c r="P5" s="895" t="s">
        <v>145</v>
      </c>
    </row>
    <row r="6" spans="1:16" ht="32.25" customHeight="1">
      <c r="A6" s="887"/>
      <c r="B6" s="887"/>
      <c r="C6" s="887"/>
      <c r="D6" s="887"/>
      <c r="E6" s="885" t="s">
        <v>270</v>
      </c>
      <c r="F6" s="885"/>
      <c r="G6" s="885" t="s">
        <v>140</v>
      </c>
      <c r="H6" s="885"/>
      <c r="I6" s="885"/>
      <c r="J6" s="885"/>
      <c r="K6" s="901"/>
      <c r="L6" s="902"/>
      <c r="M6" s="903"/>
      <c r="N6" s="908"/>
      <c r="O6" s="908"/>
      <c r="P6" s="896"/>
    </row>
    <row r="7" spans="1:16" ht="15.75" customHeight="1">
      <c r="A7" s="888"/>
      <c r="B7" s="888"/>
      <c r="C7" s="888"/>
      <c r="D7" s="888"/>
      <c r="E7" s="112" t="s">
        <v>115</v>
      </c>
      <c r="F7" s="112" t="s">
        <v>146</v>
      </c>
      <c r="G7" s="112" t="s">
        <v>115</v>
      </c>
      <c r="H7" s="112" t="s">
        <v>146</v>
      </c>
      <c r="I7" s="112" t="s">
        <v>139</v>
      </c>
      <c r="J7" s="112" t="s">
        <v>271</v>
      </c>
      <c r="K7" s="134" t="s">
        <v>139</v>
      </c>
      <c r="L7" s="134" t="s">
        <v>271</v>
      </c>
      <c r="M7" s="134" t="s">
        <v>96</v>
      </c>
      <c r="N7" s="909"/>
      <c r="O7" s="909"/>
      <c r="P7" s="897"/>
    </row>
    <row r="8" spans="1:16">
      <c r="A8" s="1">
        <v>1</v>
      </c>
      <c r="B8" s="115">
        <f>G8</f>
        <v>46047</v>
      </c>
      <c r="C8" s="739" t="s">
        <v>361</v>
      </c>
      <c r="D8" s="746" t="s">
        <v>362</v>
      </c>
      <c r="E8" s="159">
        <v>46045</v>
      </c>
      <c r="F8" s="119">
        <v>5.9027777777777783E-2</v>
      </c>
      <c r="G8" s="159">
        <v>46047</v>
      </c>
      <c r="H8" s="135">
        <v>0.99305555555555547</v>
      </c>
      <c r="I8" s="161">
        <v>160</v>
      </c>
      <c r="J8" s="162">
        <v>45</v>
      </c>
      <c r="K8" s="11">
        <v>23862412.780000001</v>
      </c>
      <c r="L8" s="11">
        <v>23866603.134</v>
      </c>
      <c r="M8" s="140">
        <f t="shared" ref="M8:M21" si="0">L8-K8</f>
        <v>4190.3539999984205</v>
      </c>
      <c r="N8" s="163">
        <f>IFERROR(((G8-E8+H8-F8)),"")</f>
        <v>2.9340277777777777</v>
      </c>
      <c r="O8" s="164">
        <f>M8/24</f>
        <v>174.59808333326751</v>
      </c>
      <c r="P8" s="151"/>
    </row>
    <row r="9" spans="1:16">
      <c r="A9" s="1">
        <f>A8+1</f>
        <v>2</v>
      </c>
      <c r="B9" s="115">
        <f t="shared" ref="B9:B29" si="1">G9</f>
        <v>46050</v>
      </c>
      <c r="C9" s="158" t="s">
        <v>361</v>
      </c>
      <c r="D9" s="121" t="s">
        <v>375</v>
      </c>
      <c r="E9" s="159">
        <v>46049</v>
      </c>
      <c r="F9" s="119">
        <v>0.41805555555555557</v>
      </c>
      <c r="G9" s="159">
        <v>46050</v>
      </c>
      <c r="H9" s="135">
        <v>8.3333333333333329E-2</v>
      </c>
      <c r="I9" s="161">
        <v>160</v>
      </c>
      <c r="J9" s="162">
        <v>15</v>
      </c>
      <c r="K9" s="165">
        <v>23875762.000999998</v>
      </c>
      <c r="L9" s="11">
        <v>23880718.818</v>
      </c>
      <c r="M9" s="140">
        <f t="shared" si="0"/>
        <v>4956.8170000016689</v>
      </c>
      <c r="N9" s="163">
        <f t="shared" ref="N9:N21" si="2">IFERROR(((G9-E9+H9-F9)),"")</f>
        <v>0.66527777777777763</v>
      </c>
      <c r="O9" s="164">
        <f t="shared" ref="O9:O21" si="3">M9/24</f>
        <v>206.53404166673621</v>
      </c>
      <c r="P9" s="151"/>
    </row>
    <row r="10" spans="1:16">
      <c r="A10" s="1">
        <v>7</v>
      </c>
      <c r="B10" s="115">
        <f t="shared" si="1"/>
        <v>0</v>
      </c>
      <c r="C10" s="158"/>
      <c r="D10" s="120"/>
      <c r="E10" s="159"/>
      <c r="F10" s="119"/>
      <c r="G10" s="159"/>
      <c r="H10" s="135"/>
      <c r="I10" s="161"/>
      <c r="J10" s="162"/>
      <c r="K10" s="165"/>
      <c r="L10" s="11"/>
      <c r="M10" s="140">
        <f t="shared" ref="M10:M11" si="4">L10-K10</f>
        <v>0</v>
      </c>
      <c r="N10" s="163">
        <f t="shared" ref="N10:N11" si="5">IFERROR(((G10-E10+H10-F10)),"")</f>
        <v>0</v>
      </c>
      <c r="O10" s="164">
        <f t="shared" ref="O10:O11" si="6">M10/24</f>
        <v>0</v>
      </c>
      <c r="P10" s="151"/>
    </row>
    <row r="11" spans="1:16">
      <c r="A11" s="1">
        <f t="shared" ref="A11:A74" si="7">A10+1</f>
        <v>8</v>
      </c>
      <c r="B11" s="115">
        <f t="shared" si="1"/>
        <v>0</v>
      </c>
      <c r="C11" s="158"/>
      <c r="D11" s="120"/>
      <c r="E11" s="159"/>
      <c r="F11" s="119"/>
      <c r="G11" s="159"/>
      <c r="H11" s="135"/>
      <c r="I11" s="161"/>
      <c r="J11" s="162"/>
      <c r="K11" s="165"/>
      <c r="L11" s="11"/>
      <c r="M11" s="140">
        <f t="shared" si="4"/>
        <v>0</v>
      </c>
      <c r="N11" s="163">
        <f t="shared" si="5"/>
        <v>0</v>
      </c>
      <c r="O11" s="164">
        <f t="shared" si="6"/>
        <v>0</v>
      </c>
      <c r="P11" s="151"/>
    </row>
    <row r="12" spans="1:16">
      <c r="A12" s="1">
        <f t="shared" si="7"/>
        <v>9</v>
      </c>
      <c r="B12" s="115">
        <f t="shared" si="1"/>
        <v>0</v>
      </c>
      <c r="C12" s="158"/>
      <c r="D12" s="120"/>
      <c r="E12" s="159"/>
      <c r="F12" s="119"/>
      <c r="G12" s="159"/>
      <c r="H12" s="135"/>
      <c r="I12" s="161"/>
      <c r="J12" s="162"/>
      <c r="K12" s="165"/>
      <c r="L12" s="11"/>
      <c r="M12" s="140">
        <f t="shared" si="0"/>
        <v>0</v>
      </c>
      <c r="N12" s="163">
        <f t="shared" si="2"/>
        <v>0</v>
      </c>
      <c r="O12" s="164">
        <f t="shared" si="3"/>
        <v>0</v>
      </c>
      <c r="P12" s="151"/>
    </row>
    <row r="13" spans="1:16">
      <c r="A13" s="1">
        <f t="shared" si="7"/>
        <v>10</v>
      </c>
      <c r="B13" s="115">
        <f t="shared" si="1"/>
        <v>0</v>
      </c>
      <c r="C13" s="158"/>
      <c r="D13" s="121"/>
      <c r="E13" s="159"/>
      <c r="F13" s="119"/>
      <c r="G13" s="159"/>
      <c r="H13" s="135"/>
      <c r="I13" s="161"/>
      <c r="J13" s="162"/>
      <c r="K13" s="165"/>
      <c r="L13" s="11"/>
      <c r="M13" s="140">
        <f t="shared" si="0"/>
        <v>0</v>
      </c>
      <c r="N13" s="163">
        <f t="shared" si="2"/>
        <v>0</v>
      </c>
      <c r="O13" s="164">
        <f t="shared" si="3"/>
        <v>0</v>
      </c>
      <c r="P13" s="151"/>
    </row>
    <row r="14" spans="1:16">
      <c r="A14" s="1">
        <f t="shared" si="7"/>
        <v>11</v>
      </c>
      <c r="B14" s="115">
        <f t="shared" si="1"/>
        <v>0</v>
      </c>
      <c r="C14" s="158"/>
      <c r="D14" s="121"/>
      <c r="E14" s="159"/>
      <c r="F14" s="119"/>
      <c r="G14" s="159"/>
      <c r="H14" s="135"/>
      <c r="I14" s="161"/>
      <c r="J14" s="162"/>
      <c r="K14" s="165"/>
      <c r="L14" s="11"/>
      <c r="M14" s="140">
        <f t="shared" si="0"/>
        <v>0</v>
      </c>
      <c r="N14" s="163">
        <f t="shared" si="2"/>
        <v>0</v>
      </c>
      <c r="O14" s="164">
        <f t="shared" si="3"/>
        <v>0</v>
      </c>
      <c r="P14" s="151"/>
    </row>
    <row r="15" spans="1:16">
      <c r="A15" s="1">
        <f t="shared" si="7"/>
        <v>12</v>
      </c>
      <c r="B15" s="115">
        <f t="shared" si="1"/>
        <v>0</v>
      </c>
      <c r="C15" s="158"/>
      <c r="D15" s="121"/>
      <c r="E15" s="159"/>
      <c r="F15" s="119"/>
      <c r="G15" s="159"/>
      <c r="H15" s="135"/>
      <c r="I15" s="161"/>
      <c r="J15" s="162"/>
      <c r="K15" s="165"/>
      <c r="L15" s="11"/>
      <c r="M15" s="140">
        <f t="shared" ref="M15" si="8">L15-K15</f>
        <v>0</v>
      </c>
      <c r="N15" s="163">
        <f t="shared" ref="N15" si="9">IFERROR(((G15-E15+H15-F15)),"")</f>
        <v>0</v>
      </c>
      <c r="O15" s="164">
        <f t="shared" ref="O15" si="10">M15/24</f>
        <v>0</v>
      </c>
      <c r="P15" s="151"/>
    </row>
    <row r="16" spans="1:16">
      <c r="A16" s="1">
        <f t="shared" si="7"/>
        <v>13</v>
      </c>
      <c r="B16" s="115">
        <f t="shared" si="1"/>
        <v>0</v>
      </c>
      <c r="C16" s="158"/>
      <c r="D16" s="121"/>
      <c r="E16" s="159"/>
      <c r="F16" s="119"/>
      <c r="G16" s="159"/>
      <c r="H16" s="135"/>
      <c r="I16" s="161"/>
      <c r="J16" s="162"/>
      <c r="K16" s="165"/>
      <c r="L16" s="11"/>
      <c r="M16" s="140">
        <f t="shared" si="0"/>
        <v>0</v>
      </c>
      <c r="N16" s="163">
        <f t="shared" si="2"/>
        <v>0</v>
      </c>
      <c r="O16" s="164">
        <f t="shared" si="3"/>
        <v>0</v>
      </c>
      <c r="P16" s="151"/>
    </row>
    <row r="17" spans="1:16">
      <c r="A17" s="1">
        <f t="shared" si="7"/>
        <v>14</v>
      </c>
      <c r="B17" s="115">
        <f t="shared" si="1"/>
        <v>0</v>
      </c>
      <c r="C17" s="158"/>
      <c r="D17" s="121"/>
      <c r="E17" s="159"/>
      <c r="F17" s="119"/>
      <c r="G17" s="159"/>
      <c r="H17" s="135"/>
      <c r="I17" s="161"/>
      <c r="J17" s="162"/>
      <c r="K17" s="165"/>
      <c r="L17" s="11"/>
      <c r="M17" s="140">
        <f t="shared" ref="M17" si="11">L17-K17</f>
        <v>0</v>
      </c>
      <c r="N17" s="163">
        <f t="shared" ref="N17" si="12">IFERROR(((G17-E17+H17-F17)),"")</f>
        <v>0</v>
      </c>
      <c r="O17" s="164">
        <f t="shared" ref="O17" si="13">M17/24</f>
        <v>0</v>
      </c>
      <c r="P17" s="151"/>
    </row>
    <row r="18" spans="1:16">
      <c r="A18" s="1">
        <f t="shared" si="7"/>
        <v>15</v>
      </c>
      <c r="B18" s="115">
        <f t="shared" si="1"/>
        <v>0</v>
      </c>
      <c r="C18" s="158"/>
      <c r="D18" s="121"/>
      <c r="E18" s="159"/>
      <c r="F18" s="119"/>
      <c r="G18" s="159"/>
      <c r="H18" s="135"/>
      <c r="I18" s="161"/>
      <c r="J18" s="162"/>
      <c r="K18" s="165"/>
      <c r="L18" s="11"/>
      <c r="M18" s="140">
        <f t="shared" ref="M18:M19" si="14">L18-K18</f>
        <v>0</v>
      </c>
      <c r="N18" s="163">
        <f t="shared" ref="N18:N19" si="15">IFERROR(((G18-E18+H18-F18)),"")</f>
        <v>0</v>
      </c>
      <c r="O18" s="164">
        <f t="shared" ref="O18:O19" si="16">M18/24</f>
        <v>0</v>
      </c>
      <c r="P18" s="151"/>
    </row>
    <row r="19" spans="1:16">
      <c r="A19" s="1">
        <f t="shared" si="7"/>
        <v>16</v>
      </c>
      <c r="B19" s="115">
        <f t="shared" si="1"/>
        <v>0</v>
      </c>
      <c r="C19" s="158"/>
      <c r="D19" s="121"/>
      <c r="E19" s="159"/>
      <c r="F19" s="119"/>
      <c r="G19" s="159"/>
      <c r="H19" s="135"/>
      <c r="I19" s="161"/>
      <c r="J19" s="162"/>
      <c r="K19" s="165"/>
      <c r="L19" s="11"/>
      <c r="M19" s="140">
        <f t="shared" si="14"/>
        <v>0</v>
      </c>
      <c r="N19" s="163">
        <f t="shared" si="15"/>
        <v>0</v>
      </c>
      <c r="O19" s="164">
        <f t="shared" si="16"/>
        <v>0</v>
      </c>
      <c r="P19" s="151"/>
    </row>
    <row r="20" spans="1:16">
      <c r="A20" s="1">
        <f t="shared" si="7"/>
        <v>17</v>
      </c>
      <c r="B20" s="115">
        <f t="shared" si="1"/>
        <v>0</v>
      </c>
      <c r="C20" s="158"/>
      <c r="D20" s="121"/>
      <c r="E20" s="159"/>
      <c r="F20" s="119"/>
      <c r="G20" s="159"/>
      <c r="H20" s="135"/>
      <c r="I20" s="161"/>
      <c r="J20" s="162"/>
      <c r="K20" s="165"/>
      <c r="L20" s="11"/>
      <c r="M20" s="140">
        <f t="shared" ref="M20" si="17">L20-K20</f>
        <v>0</v>
      </c>
      <c r="N20" s="163">
        <f t="shared" ref="N20" si="18">IFERROR(((G20-E20+H20-F20)),"")</f>
        <v>0</v>
      </c>
      <c r="O20" s="164">
        <f t="shared" ref="O20" si="19">M20/24</f>
        <v>0</v>
      </c>
      <c r="P20" s="151"/>
    </row>
    <row r="21" spans="1:16">
      <c r="A21" s="1">
        <f t="shared" si="7"/>
        <v>18</v>
      </c>
      <c r="B21" s="115">
        <f t="shared" si="1"/>
        <v>0</v>
      </c>
      <c r="C21" s="158"/>
      <c r="D21" s="121"/>
      <c r="E21" s="159"/>
      <c r="F21" s="119"/>
      <c r="G21" s="159"/>
      <c r="H21" s="135"/>
      <c r="I21" s="161"/>
      <c r="J21" s="162"/>
      <c r="K21" s="165"/>
      <c r="L21" s="11"/>
      <c r="M21" s="140">
        <f t="shared" si="0"/>
        <v>0</v>
      </c>
      <c r="N21" s="163">
        <f t="shared" si="2"/>
        <v>0</v>
      </c>
      <c r="O21" s="164">
        <f t="shared" si="3"/>
        <v>0</v>
      </c>
      <c r="P21" s="151"/>
    </row>
    <row r="22" spans="1:16">
      <c r="A22" s="1">
        <f t="shared" si="7"/>
        <v>19</v>
      </c>
      <c r="B22" s="115">
        <f t="shared" si="1"/>
        <v>0</v>
      </c>
      <c r="C22" s="158"/>
      <c r="D22" s="121"/>
      <c r="E22" s="159"/>
      <c r="F22" s="119"/>
      <c r="G22" s="159"/>
      <c r="H22" s="135"/>
      <c r="I22" s="161"/>
      <c r="J22" s="162"/>
      <c r="K22" s="165"/>
      <c r="L22" s="11"/>
      <c r="M22" s="140">
        <f t="shared" ref="M22:M25" si="20">L22-K22</f>
        <v>0</v>
      </c>
      <c r="N22" s="163">
        <f t="shared" ref="N22:N25" si="21">IFERROR(((G22-E22+H22-F22)),"")</f>
        <v>0</v>
      </c>
      <c r="O22" s="164">
        <f t="shared" ref="O22:O25" si="22">M22/24</f>
        <v>0</v>
      </c>
      <c r="P22" s="151"/>
    </row>
    <row r="23" spans="1:16">
      <c r="A23" s="1">
        <f t="shared" si="7"/>
        <v>20</v>
      </c>
      <c r="B23" s="115">
        <f t="shared" si="1"/>
        <v>0</v>
      </c>
      <c r="C23" s="158"/>
      <c r="D23" s="121"/>
      <c r="E23" s="159"/>
      <c r="F23" s="119"/>
      <c r="G23" s="159"/>
      <c r="H23" s="135"/>
      <c r="I23" s="161"/>
      <c r="J23" s="162"/>
      <c r="K23" s="165"/>
      <c r="L23" s="11"/>
      <c r="M23" s="140">
        <f t="shared" ref="M23" si="23">L23-K23</f>
        <v>0</v>
      </c>
      <c r="N23" s="163">
        <f t="shared" ref="N23" si="24">IFERROR(((G23-E23+H23-F23)),"")</f>
        <v>0</v>
      </c>
      <c r="O23" s="164">
        <f t="shared" ref="O23" si="25">M23/24</f>
        <v>0</v>
      </c>
      <c r="P23" s="151"/>
    </row>
    <row r="24" spans="1:16">
      <c r="A24" s="1">
        <f t="shared" si="7"/>
        <v>21</v>
      </c>
      <c r="B24" s="115">
        <f t="shared" si="1"/>
        <v>0</v>
      </c>
      <c r="C24" s="158"/>
      <c r="D24" s="121"/>
      <c r="E24" s="159"/>
      <c r="F24" s="119"/>
      <c r="G24" s="159"/>
      <c r="H24" s="135"/>
      <c r="I24" s="161"/>
      <c r="J24" s="162"/>
      <c r="K24" s="165"/>
      <c r="L24" s="11"/>
      <c r="M24" s="140">
        <f t="shared" si="20"/>
        <v>0</v>
      </c>
      <c r="N24" s="163">
        <f t="shared" si="21"/>
        <v>0</v>
      </c>
      <c r="O24" s="164">
        <f t="shared" si="22"/>
        <v>0</v>
      </c>
      <c r="P24" s="151"/>
    </row>
    <row r="25" spans="1:16">
      <c r="A25" s="1">
        <f t="shared" si="7"/>
        <v>22</v>
      </c>
      <c r="B25" s="115">
        <f t="shared" si="1"/>
        <v>0</v>
      </c>
      <c r="C25" s="158"/>
      <c r="D25" s="121"/>
      <c r="E25" s="159"/>
      <c r="F25" s="119"/>
      <c r="G25" s="159"/>
      <c r="H25" s="135"/>
      <c r="I25" s="161"/>
      <c r="J25" s="162"/>
      <c r="K25" s="165"/>
      <c r="L25" s="11"/>
      <c r="M25" s="140">
        <f t="shared" si="20"/>
        <v>0</v>
      </c>
      <c r="N25" s="163">
        <f t="shared" si="21"/>
        <v>0</v>
      </c>
      <c r="O25" s="164">
        <f t="shared" si="22"/>
        <v>0</v>
      </c>
      <c r="P25" s="151"/>
    </row>
    <row r="26" spans="1:16">
      <c r="A26" s="1">
        <f t="shared" si="7"/>
        <v>23</v>
      </c>
      <c r="B26" s="115">
        <f t="shared" si="1"/>
        <v>0</v>
      </c>
      <c r="C26" s="158"/>
      <c r="D26" s="121"/>
      <c r="E26" s="159"/>
      <c r="F26" s="119"/>
      <c r="G26" s="159"/>
      <c r="H26" s="135"/>
      <c r="I26" s="161"/>
      <c r="J26" s="162"/>
      <c r="K26" s="165"/>
      <c r="L26" s="11"/>
      <c r="M26" s="140">
        <f t="shared" ref="M26" si="26">L26-K26</f>
        <v>0</v>
      </c>
      <c r="N26" s="163">
        <f t="shared" ref="N26" si="27">IFERROR(((G26-E26+H26-F26)),"")</f>
        <v>0</v>
      </c>
      <c r="O26" s="164">
        <f t="shared" ref="O26" si="28">M26/24</f>
        <v>0</v>
      </c>
      <c r="P26" s="151"/>
    </row>
    <row r="27" spans="1:16">
      <c r="A27" s="1">
        <f t="shared" si="7"/>
        <v>24</v>
      </c>
      <c r="B27" s="115">
        <f t="shared" si="1"/>
        <v>0</v>
      </c>
      <c r="C27" s="158"/>
      <c r="D27" s="121"/>
      <c r="E27" s="159"/>
      <c r="F27" s="119"/>
      <c r="G27" s="159"/>
      <c r="H27" s="135"/>
      <c r="I27" s="161"/>
      <c r="J27" s="162"/>
      <c r="K27" s="165"/>
      <c r="L27" s="11"/>
      <c r="M27" s="140">
        <f t="shared" ref="M27" si="29">L27-K27</f>
        <v>0</v>
      </c>
      <c r="N27" s="163">
        <f t="shared" ref="N27" si="30">IFERROR(((G27-E27+H27-F27)),"")</f>
        <v>0</v>
      </c>
      <c r="O27" s="164">
        <f t="shared" ref="O27" si="31">M27/24</f>
        <v>0</v>
      </c>
      <c r="P27" s="151"/>
    </row>
    <row r="28" spans="1:16">
      <c r="A28" s="1">
        <f t="shared" si="7"/>
        <v>25</v>
      </c>
      <c r="B28" s="115">
        <f t="shared" si="1"/>
        <v>0</v>
      </c>
      <c r="C28" s="158"/>
      <c r="D28" s="120"/>
      <c r="E28" s="159"/>
      <c r="F28" s="119"/>
      <c r="G28" s="159"/>
      <c r="H28" s="135"/>
      <c r="I28" s="161"/>
      <c r="J28" s="162"/>
      <c r="K28" s="165"/>
      <c r="L28" s="11"/>
      <c r="M28" s="140">
        <f t="shared" ref="M28:M30" si="32">L28-K28</f>
        <v>0</v>
      </c>
      <c r="N28" s="163">
        <f t="shared" ref="N28:N30" si="33">IFERROR(((G28-E28+H28-F28)),"")</f>
        <v>0</v>
      </c>
      <c r="O28" s="164">
        <f t="shared" ref="O28:O30" si="34">M28/24</f>
        <v>0</v>
      </c>
      <c r="P28" s="151"/>
    </row>
    <row r="29" spans="1:16">
      <c r="A29" s="1">
        <f t="shared" si="7"/>
        <v>26</v>
      </c>
      <c r="B29" s="115">
        <f t="shared" si="1"/>
        <v>0</v>
      </c>
      <c r="C29" s="158"/>
      <c r="D29" s="120"/>
      <c r="E29" s="159"/>
      <c r="F29" s="135"/>
      <c r="G29" s="159"/>
      <c r="H29" s="135"/>
      <c r="I29" s="161"/>
      <c r="J29" s="162"/>
      <c r="K29" s="165"/>
      <c r="L29" s="11"/>
      <c r="M29" s="140">
        <f t="shared" si="32"/>
        <v>0</v>
      </c>
      <c r="N29" s="163">
        <f t="shared" si="33"/>
        <v>0</v>
      </c>
      <c r="O29" s="164">
        <f t="shared" si="34"/>
        <v>0</v>
      </c>
      <c r="P29" s="151"/>
    </row>
    <row r="30" spans="1:16">
      <c r="A30" s="1">
        <f t="shared" si="7"/>
        <v>27</v>
      </c>
      <c r="B30" s="115">
        <f t="shared" ref="B30:B33" si="35">G30</f>
        <v>0</v>
      </c>
      <c r="C30" s="158"/>
      <c r="D30" s="120"/>
      <c r="E30" s="159"/>
      <c r="F30" s="135"/>
      <c r="G30" s="159"/>
      <c r="H30" s="135"/>
      <c r="I30" s="161"/>
      <c r="J30" s="162"/>
      <c r="K30" s="165"/>
      <c r="L30" s="11"/>
      <c r="M30" s="140">
        <f t="shared" si="32"/>
        <v>0</v>
      </c>
      <c r="N30" s="163">
        <f t="shared" si="33"/>
        <v>0</v>
      </c>
      <c r="O30" s="164">
        <f t="shared" si="34"/>
        <v>0</v>
      </c>
      <c r="P30" s="151"/>
    </row>
    <row r="31" spans="1:16">
      <c r="A31" s="1">
        <f t="shared" si="7"/>
        <v>28</v>
      </c>
      <c r="B31" s="115">
        <f t="shared" si="35"/>
        <v>0</v>
      </c>
      <c r="C31" s="158"/>
      <c r="D31" s="120"/>
      <c r="E31" s="159"/>
      <c r="F31" s="135"/>
      <c r="G31" s="159"/>
      <c r="H31" s="135"/>
      <c r="I31" s="161"/>
      <c r="J31" s="162"/>
      <c r="K31" s="165"/>
      <c r="L31" s="11"/>
      <c r="M31" s="140">
        <f t="shared" ref="M31:M32" si="36">L31-K31</f>
        <v>0</v>
      </c>
      <c r="N31" s="163">
        <f t="shared" ref="N31:N32" si="37">IFERROR(((G31-E31+H31-F31)),"")</f>
        <v>0</v>
      </c>
      <c r="O31" s="164">
        <f t="shared" ref="O31:O32" si="38">M31/24</f>
        <v>0</v>
      </c>
      <c r="P31" s="151"/>
    </row>
    <row r="32" spans="1:16">
      <c r="A32" s="1">
        <f t="shared" si="7"/>
        <v>29</v>
      </c>
      <c r="B32" s="115">
        <f t="shared" si="35"/>
        <v>0</v>
      </c>
      <c r="C32" s="158"/>
      <c r="D32" s="120"/>
      <c r="E32" s="159"/>
      <c r="F32" s="119"/>
      <c r="G32" s="159"/>
      <c r="H32" s="135"/>
      <c r="I32" s="161"/>
      <c r="J32" s="162"/>
      <c r="K32" s="165"/>
      <c r="L32" s="11"/>
      <c r="M32" s="140">
        <f t="shared" si="36"/>
        <v>0</v>
      </c>
      <c r="N32" s="163">
        <f t="shared" si="37"/>
        <v>0</v>
      </c>
      <c r="O32" s="164">
        <f t="shared" si="38"/>
        <v>0</v>
      </c>
      <c r="P32" s="151"/>
    </row>
    <row r="33" spans="1:16">
      <c r="A33" s="1">
        <f t="shared" si="7"/>
        <v>30</v>
      </c>
      <c r="B33" s="115">
        <f t="shared" si="35"/>
        <v>0</v>
      </c>
      <c r="C33" s="158"/>
      <c r="D33" s="120"/>
      <c r="E33" s="159"/>
      <c r="F33" s="139"/>
      <c r="G33" s="159"/>
      <c r="H33" s="135"/>
      <c r="I33" s="161"/>
      <c r="J33" s="162"/>
      <c r="K33" s="165"/>
      <c r="L33" s="11"/>
      <c r="M33" s="140">
        <f t="shared" ref="M33:M34" si="39">L33-K33</f>
        <v>0</v>
      </c>
      <c r="N33" s="163">
        <f t="shared" ref="N33:N34" si="40">IFERROR(((G33-E33+H33-F33)),"")</f>
        <v>0</v>
      </c>
      <c r="O33" s="164">
        <f t="shared" ref="O33:O34" si="41">M33/24</f>
        <v>0</v>
      </c>
      <c r="P33" s="151"/>
    </row>
    <row r="34" spans="1:16">
      <c r="A34" s="1">
        <f t="shared" si="7"/>
        <v>31</v>
      </c>
      <c r="B34" s="115">
        <f t="shared" ref="B34:B36" si="42">G34</f>
        <v>0</v>
      </c>
      <c r="C34" s="158"/>
      <c r="D34" s="120"/>
      <c r="E34" s="159"/>
      <c r="F34" s="135"/>
      <c r="G34" s="159"/>
      <c r="H34" s="135"/>
      <c r="I34" s="161"/>
      <c r="J34" s="162"/>
      <c r="K34" s="165"/>
      <c r="L34" s="11"/>
      <c r="M34" s="140">
        <f t="shared" si="39"/>
        <v>0</v>
      </c>
      <c r="N34" s="163">
        <f t="shared" si="40"/>
        <v>0</v>
      </c>
      <c r="O34" s="164">
        <f t="shared" si="41"/>
        <v>0</v>
      </c>
      <c r="P34" s="151"/>
    </row>
    <row r="35" spans="1:16">
      <c r="A35" s="1">
        <f t="shared" si="7"/>
        <v>32</v>
      </c>
      <c r="B35" s="115">
        <f t="shared" si="42"/>
        <v>0</v>
      </c>
      <c r="C35" s="158"/>
      <c r="D35" s="121"/>
      <c r="E35" s="159"/>
      <c r="F35" s="135"/>
      <c r="G35" s="159"/>
      <c r="H35" s="135"/>
      <c r="I35" s="161"/>
      <c r="J35" s="162"/>
      <c r="K35" s="165"/>
      <c r="L35" s="11"/>
      <c r="M35" s="140">
        <f t="shared" ref="M35" si="43">L35-K35</f>
        <v>0</v>
      </c>
      <c r="N35" s="163">
        <f t="shared" ref="N35" si="44">IFERROR(((G35-E35+H35-F35)),"")</f>
        <v>0</v>
      </c>
      <c r="O35" s="164">
        <f t="shared" ref="O35" si="45">M35/24</f>
        <v>0</v>
      </c>
      <c r="P35" s="151"/>
    </row>
    <row r="36" spans="1:16">
      <c r="A36" s="1">
        <f t="shared" si="7"/>
        <v>33</v>
      </c>
      <c r="B36" s="115">
        <f t="shared" si="42"/>
        <v>0</v>
      </c>
      <c r="C36" s="158"/>
      <c r="D36" s="121"/>
      <c r="E36" s="159"/>
      <c r="F36" s="119"/>
      <c r="G36" s="159"/>
      <c r="H36" s="135"/>
      <c r="I36" s="161"/>
      <c r="J36" s="162"/>
      <c r="K36" s="165"/>
      <c r="L36" s="11"/>
      <c r="M36" s="140">
        <f t="shared" ref="M36" si="46">L36-K36</f>
        <v>0</v>
      </c>
      <c r="N36" s="163">
        <f t="shared" ref="N36" si="47">IFERROR(((G36-E36+H36-F36)),"")</f>
        <v>0</v>
      </c>
      <c r="O36" s="164">
        <f t="shared" ref="O36" si="48">M36/24</f>
        <v>0</v>
      </c>
      <c r="P36" s="151"/>
    </row>
    <row r="37" spans="1:16">
      <c r="A37" s="1">
        <f t="shared" si="7"/>
        <v>34</v>
      </c>
      <c r="B37" s="115">
        <f t="shared" ref="B37:B43" si="49">G37</f>
        <v>0</v>
      </c>
      <c r="C37" s="158"/>
      <c r="D37" s="121"/>
      <c r="E37" s="159"/>
      <c r="F37" s="119"/>
      <c r="G37" s="159"/>
      <c r="H37" s="135"/>
      <c r="I37" s="161"/>
      <c r="J37" s="162"/>
      <c r="K37" s="165"/>
      <c r="L37" s="11"/>
      <c r="M37" s="140">
        <f t="shared" ref="M37:M40" si="50">L37-K37</f>
        <v>0</v>
      </c>
      <c r="N37" s="163">
        <f t="shared" ref="N37:N40" si="51">IFERROR(((G37-E37+H37-F37)),"")</f>
        <v>0</v>
      </c>
      <c r="O37" s="164">
        <f t="shared" ref="O37:O40" si="52">M37/24</f>
        <v>0</v>
      </c>
      <c r="P37" s="151"/>
    </row>
    <row r="38" spans="1:16">
      <c r="A38" s="1">
        <f t="shared" si="7"/>
        <v>35</v>
      </c>
      <c r="B38" s="115">
        <f t="shared" si="49"/>
        <v>0</v>
      </c>
      <c r="C38" s="158"/>
      <c r="D38" s="121"/>
      <c r="E38" s="159"/>
      <c r="F38" s="119"/>
      <c r="G38" s="159"/>
      <c r="H38" s="135"/>
      <c r="I38" s="161"/>
      <c r="J38" s="162"/>
      <c r="K38" s="165"/>
      <c r="L38" s="11"/>
      <c r="M38" s="140">
        <f t="shared" si="50"/>
        <v>0</v>
      </c>
      <c r="N38" s="163">
        <f t="shared" si="51"/>
        <v>0</v>
      </c>
      <c r="O38" s="164">
        <f t="shared" si="52"/>
        <v>0</v>
      </c>
      <c r="P38" s="151"/>
    </row>
    <row r="39" spans="1:16">
      <c r="A39" s="1">
        <f t="shared" si="7"/>
        <v>36</v>
      </c>
      <c r="B39" s="115">
        <f t="shared" si="49"/>
        <v>0</v>
      </c>
      <c r="C39" s="158"/>
      <c r="D39" s="121"/>
      <c r="E39" s="159"/>
      <c r="F39" s="119"/>
      <c r="G39" s="159"/>
      <c r="H39" s="135"/>
      <c r="I39" s="161"/>
      <c r="J39" s="162"/>
      <c r="K39" s="165"/>
      <c r="L39" s="11"/>
      <c r="M39" s="140">
        <f t="shared" ref="M39" si="53">L39-K39</f>
        <v>0</v>
      </c>
      <c r="N39" s="163">
        <f t="shared" ref="N39" si="54">IFERROR(((G39-E39+H39-F39)),"")</f>
        <v>0</v>
      </c>
      <c r="O39" s="164">
        <f t="shared" ref="O39" si="55">M39/24</f>
        <v>0</v>
      </c>
      <c r="P39" s="151"/>
    </row>
    <row r="40" spans="1:16">
      <c r="A40" s="1">
        <f t="shared" si="7"/>
        <v>37</v>
      </c>
      <c r="B40" s="115">
        <f t="shared" si="49"/>
        <v>0</v>
      </c>
      <c r="C40" s="158"/>
      <c r="D40" s="121"/>
      <c r="E40" s="159"/>
      <c r="F40" s="119"/>
      <c r="G40" s="159"/>
      <c r="H40" s="135"/>
      <c r="I40" s="161"/>
      <c r="J40" s="162"/>
      <c r="K40" s="165"/>
      <c r="L40" s="11"/>
      <c r="M40" s="140">
        <f t="shared" si="50"/>
        <v>0</v>
      </c>
      <c r="N40" s="163">
        <f t="shared" si="51"/>
        <v>0</v>
      </c>
      <c r="O40" s="164">
        <f t="shared" si="52"/>
        <v>0</v>
      </c>
      <c r="P40" s="151"/>
    </row>
    <row r="41" spans="1:16">
      <c r="A41" s="1">
        <f t="shared" si="7"/>
        <v>38</v>
      </c>
      <c r="B41" s="115">
        <f t="shared" si="49"/>
        <v>0</v>
      </c>
      <c r="C41" s="158"/>
      <c r="D41" s="121"/>
      <c r="E41" s="159"/>
      <c r="F41" s="119"/>
      <c r="G41" s="159"/>
      <c r="H41" s="135"/>
      <c r="I41" s="161"/>
      <c r="J41" s="162"/>
      <c r="K41" s="165"/>
      <c r="L41" s="11"/>
      <c r="M41" s="140">
        <f t="shared" ref="M41:M42" si="56">L41-K41</f>
        <v>0</v>
      </c>
      <c r="N41" s="163">
        <f t="shared" ref="N41:N42" si="57">IFERROR(((G41-E41+H41-F41)),"")</f>
        <v>0</v>
      </c>
      <c r="O41" s="164">
        <f t="shared" ref="O41:O42" si="58">M41/24</f>
        <v>0</v>
      </c>
      <c r="P41" s="151"/>
    </row>
    <row r="42" spans="1:16">
      <c r="A42" s="1">
        <f t="shared" si="7"/>
        <v>39</v>
      </c>
      <c r="B42" s="115">
        <f t="shared" si="49"/>
        <v>0</v>
      </c>
      <c r="C42" s="158"/>
      <c r="D42" s="121"/>
      <c r="E42" s="159"/>
      <c r="F42" s="119"/>
      <c r="G42" s="159"/>
      <c r="H42" s="135"/>
      <c r="I42" s="161"/>
      <c r="J42" s="162"/>
      <c r="K42" s="165"/>
      <c r="L42" s="11"/>
      <c r="M42" s="140">
        <f t="shared" si="56"/>
        <v>0</v>
      </c>
      <c r="N42" s="163">
        <f t="shared" si="57"/>
        <v>0</v>
      </c>
      <c r="O42" s="164">
        <f t="shared" si="58"/>
        <v>0</v>
      </c>
      <c r="P42" s="151"/>
    </row>
    <row r="43" spans="1:16">
      <c r="A43" s="1">
        <f t="shared" si="7"/>
        <v>40</v>
      </c>
      <c r="B43" s="115">
        <f t="shared" si="49"/>
        <v>0</v>
      </c>
      <c r="C43" s="158"/>
      <c r="D43" s="121"/>
      <c r="E43" s="159"/>
      <c r="F43" s="119"/>
      <c r="G43" s="159"/>
      <c r="H43" s="135"/>
      <c r="I43" s="161"/>
      <c r="J43" s="162"/>
      <c r="K43" s="165"/>
      <c r="L43" s="11"/>
      <c r="M43" s="140">
        <f t="shared" ref="M43:M44" si="59">L43-K43</f>
        <v>0</v>
      </c>
      <c r="N43" s="163">
        <f t="shared" ref="N43" si="60">IFERROR(((G43-E43+H43-F43)),"")</f>
        <v>0</v>
      </c>
      <c r="O43" s="164">
        <f t="shared" ref="O43" si="61">M43/24</f>
        <v>0</v>
      </c>
      <c r="P43" s="151"/>
    </row>
    <row r="44" spans="1:16">
      <c r="A44" s="1">
        <f t="shared" si="7"/>
        <v>41</v>
      </c>
      <c r="B44" s="115">
        <f t="shared" ref="B44:B45" si="62">G44</f>
        <v>0</v>
      </c>
      <c r="C44" s="158"/>
      <c r="D44" s="121"/>
      <c r="E44" s="159"/>
      <c r="F44" s="119"/>
      <c r="G44" s="159"/>
      <c r="H44" s="135"/>
      <c r="I44" s="161"/>
      <c r="J44" s="162"/>
      <c r="K44" s="165"/>
      <c r="L44" s="11"/>
      <c r="M44" s="140">
        <f t="shared" si="59"/>
        <v>0</v>
      </c>
      <c r="N44" s="163">
        <f t="shared" ref="N44" si="63">IFERROR(((G44-E44+H44-F44)),"")</f>
        <v>0</v>
      </c>
      <c r="O44" s="164">
        <f t="shared" ref="O44" si="64">M44/24</f>
        <v>0</v>
      </c>
      <c r="P44" s="151"/>
    </row>
    <row r="45" spans="1:16">
      <c r="A45" s="1">
        <f t="shared" si="7"/>
        <v>42</v>
      </c>
      <c r="B45" s="115">
        <f t="shared" si="62"/>
        <v>0</v>
      </c>
      <c r="C45" s="158"/>
      <c r="D45" s="121"/>
      <c r="E45" s="159"/>
      <c r="F45" s="119"/>
      <c r="G45" s="159"/>
      <c r="H45" s="135"/>
      <c r="I45" s="161"/>
      <c r="J45" s="162"/>
      <c r="K45" s="165"/>
      <c r="L45" s="11"/>
      <c r="M45" s="140">
        <f t="shared" ref="M45:M48" si="65">L45-K45</f>
        <v>0</v>
      </c>
      <c r="N45" s="163">
        <f t="shared" ref="N45:N48" si="66">IFERROR(((G45-E45+H45-F45)),"")</f>
        <v>0</v>
      </c>
      <c r="O45" s="164">
        <f t="shared" ref="O45:O48" si="67">M45/24</f>
        <v>0</v>
      </c>
      <c r="P45" s="151"/>
    </row>
    <row r="46" spans="1:16">
      <c r="A46" s="1">
        <f t="shared" si="7"/>
        <v>43</v>
      </c>
      <c r="B46" s="115">
        <f t="shared" ref="B46:B56" si="68">G46</f>
        <v>0</v>
      </c>
      <c r="C46" s="158"/>
      <c r="D46" s="121"/>
      <c r="E46" s="159"/>
      <c r="F46" s="119"/>
      <c r="G46" s="159"/>
      <c r="H46" s="135"/>
      <c r="I46" s="161"/>
      <c r="J46" s="162"/>
      <c r="K46" s="165"/>
      <c r="L46" s="11"/>
      <c r="M46" s="140">
        <f t="shared" si="65"/>
        <v>0</v>
      </c>
      <c r="N46" s="163">
        <f t="shared" si="66"/>
        <v>0</v>
      </c>
      <c r="O46" s="164">
        <f t="shared" si="67"/>
        <v>0</v>
      </c>
      <c r="P46" s="151"/>
    </row>
    <row r="47" spans="1:16">
      <c r="A47" s="1">
        <f t="shared" si="7"/>
        <v>44</v>
      </c>
      <c r="B47" s="115">
        <f t="shared" si="68"/>
        <v>0</v>
      </c>
      <c r="C47" s="158"/>
      <c r="D47" s="121"/>
      <c r="E47" s="159"/>
      <c r="F47" s="119"/>
      <c r="G47" s="159"/>
      <c r="H47" s="135"/>
      <c r="I47" s="161"/>
      <c r="J47" s="162"/>
      <c r="K47" s="165"/>
      <c r="L47" s="11"/>
      <c r="M47" s="140">
        <f t="shared" si="65"/>
        <v>0</v>
      </c>
      <c r="N47" s="163">
        <f t="shared" si="66"/>
        <v>0</v>
      </c>
      <c r="O47" s="164">
        <f t="shared" si="67"/>
        <v>0</v>
      </c>
      <c r="P47" s="151"/>
    </row>
    <row r="48" spans="1:16">
      <c r="A48" s="1">
        <f t="shared" si="7"/>
        <v>45</v>
      </c>
      <c r="B48" s="115">
        <f t="shared" si="68"/>
        <v>0</v>
      </c>
      <c r="C48" s="158"/>
      <c r="D48" s="121"/>
      <c r="E48" s="159"/>
      <c r="F48" s="119"/>
      <c r="G48" s="159"/>
      <c r="H48" s="135"/>
      <c r="I48" s="161"/>
      <c r="J48" s="162"/>
      <c r="K48" s="165"/>
      <c r="L48" s="11"/>
      <c r="M48" s="140">
        <f t="shared" si="65"/>
        <v>0</v>
      </c>
      <c r="N48" s="163">
        <f t="shared" si="66"/>
        <v>0</v>
      </c>
      <c r="O48" s="164">
        <f t="shared" si="67"/>
        <v>0</v>
      </c>
      <c r="P48" s="151"/>
    </row>
    <row r="49" spans="1:16">
      <c r="A49" s="1">
        <f t="shared" si="7"/>
        <v>46</v>
      </c>
      <c r="B49" s="115">
        <f t="shared" si="68"/>
        <v>0</v>
      </c>
      <c r="C49" s="158"/>
      <c r="D49" s="121"/>
      <c r="E49" s="159"/>
      <c r="F49" s="119"/>
      <c r="G49" s="159"/>
      <c r="H49" s="135"/>
      <c r="I49" s="161"/>
      <c r="J49" s="162"/>
      <c r="K49" s="165"/>
      <c r="L49" s="11"/>
      <c r="M49" s="140">
        <f t="shared" ref="M49" si="69">L49-K49</f>
        <v>0</v>
      </c>
      <c r="N49" s="163">
        <f t="shared" ref="N49" si="70">IFERROR(((G49-E49+H49-F49)),"")</f>
        <v>0</v>
      </c>
      <c r="O49" s="164">
        <f t="shared" ref="O49" si="71">M49/24</f>
        <v>0</v>
      </c>
      <c r="P49" s="151"/>
    </row>
    <row r="50" spans="1:16">
      <c r="A50" s="1">
        <f t="shared" si="7"/>
        <v>47</v>
      </c>
      <c r="B50" s="115">
        <f t="shared" si="68"/>
        <v>0</v>
      </c>
      <c r="C50" s="160"/>
      <c r="D50" s="120"/>
      <c r="E50" s="159"/>
      <c r="F50" s="119"/>
      <c r="G50" s="159"/>
      <c r="H50" s="135"/>
      <c r="I50" s="161"/>
      <c r="J50" s="162"/>
      <c r="K50" s="165"/>
      <c r="L50" s="11"/>
      <c r="M50" s="140">
        <f t="shared" ref="M50:M52" si="72">L50-K50</f>
        <v>0</v>
      </c>
      <c r="N50" s="163">
        <f t="shared" ref="N50:N52" si="73">IFERROR(((G50-E50+H50-F50)),"")</f>
        <v>0</v>
      </c>
      <c r="O50" s="164">
        <f t="shared" ref="O50:O52" si="74">M50/24</f>
        <v>0</v>
      </c>
      <c r="P50" s="151"/>
    </row>
    <row r="51" spans="1:16">
      <c r="A51" s="1">
        <f t="shared" si="7"/>
        <v>48</v>
      </c>
      <c r="B51" s="115">
        <f t="shared" si="68"/>
        <v>0</v>
      </c>
      <c r="C51" s="158"/>
      <c r="D51" s="120"/>
      <c r="E51" s="159"/>
      <c r="F51" s="119"/>
      <c r="G51" s="159"/>
      <c r="H51" s="135"/>
      <c r="I51" s="161"/>
      <c r="J51" s="162"/>
      <c r="K51" s="165"/>
      <c r="L51" s="11"/>
      <c r="M51" s="140">
        <f t="shared" si="72"/>
        <v>0</v>
      </c>
      <c r="N51" s="163">
        <f t="shared" si="73"/>
        <v>0</v>
      </c>
      <c r="O51" s="164">
        <f t="shared" si="74"/>
        <v>0</v>
      </c>
      <c r="P51" s="151"/>
    </row>
    <row r="52" spans="1:16">
      <c r="A52" s="1">
        <f t="shared" si="7"/>
        <v>49</v>
      </c>
      <c r="B52" s="115">
        <f t="shared" si="68"/>
        <v>0</v>
      </c>
      <c r="C52" s="158"/>
      <c r="D52" s="120"/>
      <c r="E52" s="159"/>
      <c r="F52" s="119"/>
      <c r="G52" s="159"/>
      <c r="H52" s="135"/>
      <c r="I52" s="161"/>
      <c r="J52" s="162"/>
      <c r="K52" s="165"/>
      <c r="L52" s="11"/>
      <c r="M52" s="140">
        <f t="shared" si="72"/>
        <v>0</v>
      </c>
      <c r="N52" s="163">
        <f t="shared" si="73"/>
        <v>0</v>
      </c>
      <c r="O52" s="164">
        <f t="shared" si="74"/>
        <v>0</v>
      </c>
      <c r="P52" s="151"/>
    </row>
    <row r="53" spans="1:16">
      <c r="A53" s="1">
        <f t="shared" si="7"/>
        <v>50</v>
      </c>
      <c r="B53" s="115">
        <f t="shared" si="68"/>
        <v>0</v>
      </c>
      <c r="C53" s="158"/>
      <c r="D53" s="121"/>
      <c r="E53" s="159"/>
      <c r="F53" s="119"/>
      <c r="G53" s="159"/>
      <c r="H53" s="135"/>
      <c r="I53" s="161"/>
      <c r="J53" s="162"/>
      <c r="K53" s="165"/>
      <c r="L53" s="11"/>
      <c r="M53" s="140">
        <f t="shared" ref="M53" si="75">L53-K53</f>
        <v>0</v>
      </c>
      <c r="N53" s="163">
        <f t="shared" ref="N53" si="76">IFERROR(((G53-E53+H53-F53)),"")</f>
        <v>0</v>
      </c>
      <c r="O53" s="164">
        <f t="shared" ref="O53" si="77">M53/24</f>
        <v>0</v>
      </c>
      <c r="P53" s="151"/>
    </row>
    <row r="54" spans="1:16">
      <c r="A54" s="1">
        <f t="shared" si="7"/>
        <v>51</v>
      </c>
      <c r="B54" s="115">
        <f t="shared" si="68"/>
        <v>0</v>
      </c>
      <c r="C54" s="158"/>
      <c r="D54" s="121"/>
      <c r="E54" s="159"/>
      <c r="F54" s="119"/>
      <c r="G54" s="159"/>
      <c r="H54" s="135"/>
      <c r="I54" s="161"/>
      <c r="J54" s="162"/>
      <c r="K54" s="165"/>
      <c r="L54" s="11"/>
      <c r="M54" s="140">
        <f t="shared" ref="M54" si="78">L54-K54</f>
        <v>0</v>
      </c>
      <c r="N54" s="163">
        <f t="shared" ref="N54" si="79">IFERROR(((G54-E54+H54-F54)),"")</f>
        <v>0</v>
      </c>
      <c r="O54" s="164">
        <f t="shared" ref="O54" si="80">M54/24</f>
        <v>0</v>
      </c>
      <c r="P54" s="151"/>
    </row>
    <row r="55" spans="1:16">
      <c r="A55" s="1">
        <f t="shared" si="7"/>
        <v>52</v>
      </c>
      <c r="B55" s="115">
        <f t="shared" si="68"/>
        <v>0</v>
      </c>
      <c r="C55" s="158"/>
      <c r="D55" s="121"/>
      <c r="E55" s="159"/>
      <c r="F55" s="119"/>
      <c r="G55" s="159"/>
      <c r="H55" s="135"/>
      <c r="I55" s="161"/>
      <c r="J55" s="162"/>
      <c r="K55" s="165"/>
      <c r="L55" s="11"/>
      <c r="M55" s="140">
        <f t="shared" ref="M55:M59" si="81">L55-K55</f>
        <v>0</v>
      </c>
      <c r="N55" s="163">
        <f t="shared" ref="N55:N59" si="82">IFERROR(((G55-E55+H55-F55)),"")</f>
        <v>0</v>
      </c>
      <c r="O55" s="164">
        <f t="shared" ref="O55:O59" si="83">M55/24</f>
        <v>0</v>
      </c>
      <c r="P55" s="151"/>
    </row>
    <row r="56" spans="1:16">
      <c r="A56" s="1">
        <f t="shared" si="7"/>
        <v>53</v>
      </c>
      <c r="B56" s="115">
        <f t="shared" si="68"/>
        <v>0</v>
      </c>
      <c r="C56" s="158"/>
      <c r="D56" s="121"/>
      <c r="E56" s="159"/>
      <c r="F56" s="119"/>
      <c r="G56" s="159"/>
      <c r="H56" s="135"/>
      <c r="I56" s="161"/>
      <c r="J56" s="162"/>
      <c r="K56" s="165"/>
      <c r="L56" s="11"/>
      <c r="M56" s="140">
        <f t="shared" si="81"/>
        <v>0</v>
      </c>
      <c r="N56" s="163">
        <f t="shared" si="82"/>
        <v>0</v>
      </c>
      <c r="O56" s="164">
        <f t="shared" si="83"/>
        <v>0</v>
      </c>
      <c r="P56" s="151"/>
    </row>
    <row r="57" spans="1:16">
      <c r="A57" s="1">
        <f t="shared" si="7"/>
        <v>54</v>
      </c>
      <c r="B57" s="115">
        <f t="shared" ref="B57:B67" si="84">G57</f>
        <v>0</v>
      </c>
      <c r="C57" s="158"/>
      <c r="D57" s="121"/>
      <c r="E57" s="159"/>
      <c r="F57" s="119"/>
      <c r="G57" s="159"/>
      <c r="H57" s="135"/>
      <c r="I57" s="161"/>
      <c r="J57" s="162"/>
      <c r="K57" s="165"/>
      <c r="L57" s="11"/>
      <c r="M57" s="140">
        <f t="shared" si="81"/>
        <v>0</v>
      </c>
      <c r="N57" s="163">
        <f t="shared" si="82"/>
        <v>0</v>
      </c>
      <c r="O57" s="164">
        <f t="shared" si="83"/>
        <v>0</v>
      </c>
      <c r="P57" s="151"/>
    </row>
    <row r="58" spans="1:16">
      <c r="A58" s="1">
        <f t="shared" si="7"/>
        <v>55</v>
      </c>
      <c r="B58" s="115">
        <f t="shared" si="84"/>
        <v>0</v>
      </c>
      <c r="C58" s="158"/>
      <c r="D58" s="121"/>
      <c r="E58" s="159"/>
      <c r="F58" s="119"/>
      <c r="G58" s="159"/>
      <c r="H58" s="135"/>
      <c r="I58" s="161"/>
      <c r="J58" s="162"/>
      <c r="K58" s="165"/>
      <c r="L58" s="11"/>
      <c r="M58" s="140">
        <f t="shared" si="81"/>
        <v>0</v>
      </c>
      <c r="N58" s="163">
        <f t="shared" si="82"/>
        <v>0</v>
      </c>
      <c r="O58" s="164">
        <f t="shared" si="83"/>
        <v>0</v>
      </c>
      <c r="P58" s="151"/>
    </row>
    <row r="59" spans="1:16">
      <c r="A59" s="1">
        <f t="shared" si="7"/>
        <v>56</v>
      </c>
      <c r="B59" s="115">
        <f t="shared" si="84"/>
        <v>0</v>
      </c>
      <c r="C59" s="158"/>
      <c r="D59" s="121"/>
      <c r="E59" s="159"/>
      <c r="F59" s="119"/>
      <c r="G59" s="159"/>
      <c r="H59" s="135"/>
      <c r="I59" s="161"/>
      <c r="J59" s="162"/>
      <c r="K59" s="165"/>
      <c r="L59" s="11"/>
      <c r="M59" s="140">
        <f t="shared" si="81"/>
        <v>0</v>
      </c>
      <c r="N59" s="163">
        <f t="shared" si="82"/>
        <v>0</v>
      </c>
      <c r="O59" s="164">
        <f t="shared" si="83"/>
        <v>0</v>
      </c>
      <c r="P59" s="151"/>
    </row>
    <row r="60" spans="1:16">
      <c r="A60" s="1">
        <f t="shared" si="7"/>
        <v>57</v>
      </c>
      <c r="B60" s="115">
        <f t="shared" si="84"/>
        <v>0</v>
      </c>
      <c r="C60" s="158"/>
      <c r="D60" s="121"/>
      <c r="E60" s="159"/>
      <c r="F60" s="119"/>
      <c r="G60" s="159"/>
      <c r="H60" s="135"/>
      <c r="I60" s="161"/>
      <c r="J60" s="162"/>
      <c r="K60" s="165"/>
      <c r="L60" s="11"/>
      <c r="M60" s="140">
        <f t="shared" ref="M60" si="85">L60-K60</f>
        <v>0</v>
      </c>
      <c r="N60" s="163">
        <f t="shared" ref="N60" si="86">IFERROR(((G60-E60+H60-F60)),"")</f>
        <v>0</v>
      </c>
      <c r="O60" s="164">
        <f t="shared" ref="O60" si="87">M60/24</f>
        <v>0</v>
      </c>
      <c r="P60" s="151"/>
    </row>
    <row r="61" spans="1:16">
      <c r="A61" s="1">
        <f t="shared" si="7"/>
        <v>58</v>
      </c>
      <c r="B61" s="115">
        <f t="shared" si="84"/>
        <v>0</v>
      </c>
      <c r="C61" s="158"/>
      <c r="D61" s="121"/>
      <c r="E61" s="159"/>
      <c r="F61" s="119"/>
      <c r="G61" s="159"/>
      <c r="H61" s="135"/>
      <c r="I61" s="161"/>
      <c r="J61" s="162"/>
      <c r="K61" s="165"/>
      <c r="L61" s="11"/>
      <c r="M61" s="140">
        <f t="shared" ref="M61:M67" si="88">L61-K61</f>
        <v>0</v>
      </c>
      <c r="N61" s="163">
        <f t="shared" ref="N61:N67" si="89">IFERROR(((G61-E61+H61-F61)),"")</f>
        <v>0</v>
      </c>
      <c r="O61" s="164">
        <f t="shared" ref="O61:O67" si="90">M61/24</f>
        <v>0</v>
      </c>
      <c r="P61" s="151"/>
    </row>
    <row r="62" spans="1:16">
      <c r="A62" s="1">
        <f t="shared" si="7"/>
        <v>59</v>
      </c>
      <c r="B62" s="115">
        <f t="shared" si="84"/>
        <v>0</v>
      </c>
      <c r="C62" s="158"/>
      <c r="D62" s="121"/>
      <c r="E62" s="159"/>
      <c r="F62" s="119"/>
      <c r="G62" s="159"/>
      <c r="H62" s="135"/>
      <c r="I62" s="161"/>
      <c r="J62" s="162"/>
      <c r="K62" s="165"/>
      <c r="L62" s="11"/>
      <c r="M62" s="140">
        <f t="shared" ref="M62" si="91">L62-K62</f>
        <v>0</v>
      </c>
      <c r="N62" s="163">
        <f t="shared" ref="N62" si="92">IFERROR(((G62-E62+H62-F62)),"")</f>
        <v>0</v>
      </c>
      <c r="O62" s="164">
        <f t="shared" ref="O62" si="93">M62/24</f>
        <v>0</v>
      </c>
      <c r="P62" s="151"/>
    </row>
    <row r="63" spans="1:16">
      <c r="A63" s="1">
        <f t="shared" si="7"/>
        <v>60</v>
      </c>
      <c r="B63" s="115">
        <f t="shared" si="84"/>
        <v>0</v>
      </c>
      <c r="C63" s="158"/>
      <c r="D63" s="121"/>
      <c r="E63" s="159"/>
      <c r="F63" s="119"/>
      <c r="G63" s="159"/>
      <c r="H63" s="135"/>
      <c r="I63" s="161"/>
      <c r="J63" s="162"/>
      <c r="K63" s="165"/>
      <c r="L63" s="11"/>
      <c r="M63" s="140">
        <f t="shared" si="88"/>
        <v>0</v>
      </c>
      <c r="N63" s="163">
        <f t="shared" si="89"/>
        <v>0</v>
      </c>
      <c r="O63" s="164">
        <f t="shared" si="90"/>
        <v>0</v>
      </c>
      <c r="P63" s="151"/>
    </row>
    <row r="64" spans="1:16">
      <c r="A64" s="1">
        <f t="shared" si="7"/>
        <v>61</v>
      </c>
      <c r="B64" s="115">
        <f t="shared" si="84"/>
        <v>0</v>
      </c>
      <c r="C64" s="158"/>
      <c r="D64" s="121"/>
      <c r="E64" s="159"/>
      <c r="F64" s="119"/>
      <c r="G64" s="159"/>
      <c r="H64" s="135"/>
      <c r="I64" s="161"/>
      <c r="J64" s="162"/>
      <c r="K64" s="165"/>
      <c r="L64" s="11"/>
      <c r="M64" s="140">
        <f t="shared" si="88"/>
        <v>0</v>
      </c>
      <c r="N64" s="163">
        <f t="shared" si="89"/>
        <v>0</v>
      </c>
      <c r="O64" s="164">
        <f t="shared" si="90"/>
        <v>0</v>
      </c>
      <c r="P64" s="151"/>
    </row>
    <row r="65" spans="1:16">
      <c r="A65" s="1">
        <f t="shared" si="7"/>
        <v>62</v>
      </c>
      <c r="B65" s="115">
        <f t="shared" si="84"/>
        <v>0</v>
      </c>
      <c r="C65" s="158"/>
      <c r="D65" s="121"/>
      <c r="E65" s="159"/>
      <c r="F65" s="119"/>
      <c r="G65" s="159"/>
      <c r="H65" s="135"/>
      <c r="I65" s="161"/>
      <c r="J65" s="162"/>
      <c r="K65" s="165"/>
      <c r="L65" s="11"/>
      <c r="M65" s="140">
        <f t="shared" si="88"/>
        <v>0</v>
      </c>
      <c r="N65" s="163">
        <f t="shared" si="89"/>
        <v>0</v>
      </c>
      <c r="O65" s="164">
        <f t="shared" si="90"/>
        <v>0</v>
      </c>
      <c r="P65" s="151"/>
    </row>
    <row r="66" spans="1:16">
      <c r="A66" s="1">
        <f t="shared" si="7"/>
        <v>63</v>
      </c>
      <c r="B66" s="115">
        <f t="shared" si="84"/>
        <v>0</v>
      </c>
      <c r="C66" s="158"/>
      <c r="D66" s="121"/>
      <c r="E66" s="159"/>
      <c r="F66" s="119"/>
      <c r="G66" s="159"/>
      <c r="H66" s="135"/>
      <c r="I66" s="161"/>
      <c r="J66" s="162"/>
      <c r="K66" s="165"/>
      <c r="L66" s="11"/>
      <c r="M66" s="140">
        <f t="shared" si="88"/>
        <v>0</v>
      </c>
      <c r="N66" s="163">
        <f t="shared" si="89"/>
        <v>0</v>
      </c>
      <c r="O66" s="164">
        <f t="shared" si="90"/>
        <v>0</v>
      </c>
      <c r="P66" s="151"/>
    </row>
    <row r="67" spans="1:16">
      <c r="A67" s="1">
        <f t="shared" si="7"/>
        <v>64</v>
      </c>
      <c r="B67" s="115">
        <f t="shared" si="84"/>
        <v>0</v>
      </c>
      <c r="C67" s="158"/>
      <c r="D67" s="121"/>
      <c r="E67" s="159"/>
      <c r="F67" s="119"/>
      <c r="G67" s="159"/>
      <c r="H67" s="135"/>
      <c r="I67" s="161"/>
      <c r="J67" s="162"/>
      <c r="K67" s="165"/>
      <c r="L67" s="11"/>
      <c r="M67" s="140">
        <f t="shared" si="88"/>
        <v>0</v>
      </c>
      <c r="N67" s="163">
        <f t="shared" si="89"/>
        <v>0</v>
      </c>
      <c r="O67" s="164">
        <f t="shared" si="90"/>
        <v>0</v>
      </c>
      <c r="P67" s="151"/>
    </row>
    <row r="68" spans="1:16">
      <c r="A68" s="1">
        <f t="shared" si="7"/>
        <v>65</v>
      </c>
      <c r="B68" s="115">
        <f t="shared" ref="B68:B78" si="94">G68</f>
        <v>0</v>
      </c>
      <c r="C68" s="158"/>
      <c r="D68" s="121"/>
      <c r="E68" s="159"/>
      <c r="F68" s="119"/>
      <c r="G68" s="159"/>
      <c r="H68" s="135"/>
      <c r="I68" s="161"/>
      <c r="J68" s="162"/>
      <c r="K68" s="165"/>
      <c r="L68" s="11"/>
      <c r="M68" s="140">
        <f t="shared" ref="M68:M78" si="95">L68-K68</f>
        <v>0</v>
      </c>
      <c r="N68" s="163">
        <f t="shared" ref="N68:N78" si="96">IFERROR(((G68-E68+H68-F68)),"")</f>
        <v>0</v>
      </c>
      <c r="O68" s="164">
        <f t="shared" ref="O68:O78" si="97">M68/24</f>
        <v>0</v>
      </c>
      <c r="P68" s="151"/>
    </row>
    <row r="69" spans="1:16">
      <c r="A69" s="1">
        <f t="shared" si="7"/>
        <v>66</v>
      </c>
      <c r="B69" s="115">
        <f t="shared" si="94"/>
        <v>0</v>
      </c>
      <c r="C69" s="158"/>
      <c r="D69" s="121"/>
      <c r="E69" s="159"/>
      <c r="F69" s="119"/>
      <c r="G69" s="159"/>
      <c r="H69" s="135"/>
      <c r="I69" s="161"/>
      <c r="J69" s="162"/>
      <c r="K69" s="165"/>
      <c r="L69" s="11"/>
      <c r="M69" s="140">
        <f t="shared" si="95"/>
        <v>0</v>
      </c>
      <c r="N69" s="163">
        <f t="shared" si="96"/>
        <v>0</v>
      </c>
      <c r="O69" s="164">
        <f t="shared" si="97"/>
        <v>0</v>
      </c>
      <c r="P69" s="151"/>
    </row>
    <row r="70" spans="1:16">
      <c r="A70" s="1">
        <f t="shared" si="7"/>
        <v>67</v>
      </c>
      <c r="B70" s="115">
        <f t="shared" si="94"/>
        <v>0</v>
      </c>
      <c r="C70" s="158"/>
      <c r="D70" s="121"/>
      <c r="E70" s="159"/>
      <c r="F70" s="119"/>
      <c r="G70" s="159"/>
      <c r="H70" s="135"/>
      <c r="I70" s="161"/>
      <c r="J70" s="162"/>
      <c r="K70" s="165"/>
      <c r="L70" s="11"/>
      <c r="M70" s="140">
        <f t="shared" si="95"/>
        <v>0</v>
      </c>
      <c r="N70" s="163">
        <f t="shared" si="96"/>
        <v>0</v>
      </c>
      <c r="O70" s="164">
        <f t="shared" si="97"/>
        <v>0</v>
      </c>
      <c r="P70" s="151"/>
    </row>
    <row r="71" spans="1:16">
      <c r="A71" s="1">
        <f t="shared" si="7"/>
        <v>68</v>
      </c>
      <c r="B71" s="115">
        <f t="shared" si="94"/>
        <v>0</v>
      </c>
      <c r="C71" s="158"/>
      <c r="D71" s="121"/>
      <c r="E71" s="159"/>
      <c r="F71" s="119"/>
      <c r="G71" s="159"/>
      <c r="H71" s="135"/>
      <c r="I71" s="161"/>
      <c r="J71" s="162"/>
      <c r="K71" s="165"/>
      <c r="L71" s="11"/>
      <c r="M71" s="140">
        <f t="shared" si="95"/>
        <v>0</v>
      </c>
      <c r="N71" s="163">
        <f t="shared" si="96"/>
        <v>0</v>
      </c>
      <c r="O71" s="164">
        <f t="shared" si="97"/>
        <v>0</v>
      </c>
      <c r="P71" s="151"/>
    </row>
    <row r="72" spans="1:16">
      <c r="A72" s="1">
        <f t="shared" si="7"/>
        <v>69</v>
      </c>
      <c r="B72" s="115">
        <f t="shared" si="94"/>
        <v>0</v>
      </c>
      <c r="C72" s="158"/>
      <c r="D72" s="121"/>
      <c r="E72" s="159"/>
      <c r="F72" s="119"/>
      <c r="G72" s="159"/>
      <c r="H72" s="135"/>
      <c r="I72" s="161"/>
      <c r="J72" s="162"/>
      <c r="K72" s="165"/>
      <c r="L72" s="11"/>
      <c r="M72" s="140">
        <f t="shared" si="95"/>
        <v>0</v>
      </c>
      <c r="N72" s="163">
        <f t="shared" si="96"/>
        <v>0</v>
      </c>
      <c r="O72" s="164">
        <f t="shared" si="97"/>
        <v>0</v>
      </c>
      <c r="P72" s="151"/>
    </row>
    <row r="73" spans="1:16">
      <c r="A73" s="1">
        <f t="shared" si="7"/>
        <v>70</v>
      </c>
      <c r="B73" s="115">
        <f t="shared" si="94"/>
        <v>0</v>
      </c>
      <c r="C73" s="158"/>
      <c r="D73" s="121"/>
      <c r="E73" s="159"/>
      <c r="F73" s="119"/>
      <c r="G73" s="159"/>
      <c r="H73" s="135"/>
      <c r="I73" s="161"/>
      <c r="J73" s="162"/>
      <c r="K73" s="165"/>
      <c r="L73" s="11"/>
      <c r="M73" s="140">
        <f t="shared" si="95"/>
        <v>0</v>
      </c>
      <c r="N73" s="163">
        <f t="shared" si="96"/>
        <v>0</v>
      </c>
      <c r="O73" s="164">
        <f t="shared" si="97"/>
        <v>0</v>
      </c>
      <c r="P73" s="151"/>
    </row>
    <row r="74" spans="1:16">
      <c r="A74" s="1">
        <f t="shared" si="7"/>
        <v>71</v>
      </c>
      <c r="B74" s="115">
        <f t="shared" si="94"/>
        <v>0</v>
      </c>
      <c r="C74" s="158"/>
      <c r="D74" s="121"/>
      <c r="E74" s="159"/>
      <c r="F74" s="119"/>
      <c r="G74" s="159"/>
      <c r="H74" s="135"/>
      <c r="I74" s="161"/>
      <c r="J74" s="162"/>
      <c r="K74" s="165"/>
      <c r="L74" s="11"/>
      <c r="M74" s="140">
        <f t="shared" si="95"/>
        <v>0</v>
      </c>
      <c r="N74" s="163">
        <f t="shared" si="96"/>
        <v>0</v>
      </c>
      <c r="O74" s="164">
        <f t="shared" si="97"/>
        <v>0</v>
      </c>
      <c r="P74" s="151"/>
    </row>
    <row r="75" spans="1:16">
      <c r="A75" s="1">
        <f t="shared" ref="A75:A78" si="98">A74+1</f>
        <v>72</v>
      </c>
      <c r="B75" s="115">
        <f t="shared" si="94"/>
        <v>0</v>
      </c>
      <c r="C75" s="158"/>
      <c r="D75" s="121"/>
      <c r="E75" s="159"/>
      <c r="F75" s="119"/>
      <c r="G75" s="159"/>
      <c r="H75" s="135"/>
      <c r="I75" s="161"/>
      <c r="J75" s="162"/>
      <c r="K75" s="165"/>
      <c r="L75" s="11"/>
      <c r="M75" s="140">
        <f t="shared" si="95"/>
        <v>0</v>
      </c>
      <c r="N75" s="163">
        <f t="shared" si="96"/>
        <v>0</v>
      </c>
      <c r="O75" s="164">
        <f t="shared" si="97"/>
        <v>0</v>
      </c>
      <c r="P75" s="151"/>
    </row>
    <row r="76" spans="1:16">
      <c r="A76" s="1">
        <f t="shared" si="98"/>
        <v>73</v>
      </c>
      <c r="B76" s="115">
        <f t="shared" si="94"/>
        <v>0</v>
      </c>
      <c r="C76" s="158"/>
      <c r="D76" s="121"/>
      <c r="E76" s="159"/>
      <c r="F76" s="119"/>
      <c r="G76" s="159"/>
      <c r="H76" s="135"/>
      <c r="I76" s="161"/>
      <c r="J76" s="162"/>
      <c r="K76" s="165"/>
      <c r="L76" s="11"/>
      <c r="M76" s="140">
        <f t="shared" si="95"/>
        <v>0</v>
      </c>
      <c r="N76" s="163">
        <f t="shared" si="96"/>
        <v>0</v>
      </c>
      <c r="O76" s="164">
        <f t="shared" si="97"/>
        <v>0</v>
      </c>
      <c r="P76" s="151"/>
    </row>
    <row r="77" spans="1:16">
      <c r="A77" s="1">
        <f t="shared" si="98"/>
        <v>74</v>
      </c>
      <c r="B77" s="115">
        <f t="shared" si="94"/>
        <v>0</v>
      </c>
      <c r="C77" s="158"/>
      <c r="D77" s="121"/>
      <c r="E77" s="159"/>
      <c r="F77" s="119"/>
      <c r="G77" s="159"/>
      <c r="H77" s="135"/>
      <c r="I77" s="161"/>
      <c r="J77" s="162"/>
      <c r="K77" s="165"/>
      <c r="L77" s="11"/>
      <c r="M77" s="140">
        <f t="shared" si="95"/>
        <v>0</v>
      </c>
      <c r="N77" s="163">
        <f t="shared" si="96"/>
        <v>0</v>
      </c>
      <c r="O77" s="164">
        <f t="shared" si="97"/>
        <v>0</v>
      </c>
      <c r="P77" s="151"/>
    </row>
    <row r="78" spans="1:16">
      <c r="A78" s="1">
        <f t="shared" si="98"/>
        <v>75</v>
      </c>
      <c r="B78" s="115">
        <f t="shared" si="94"/>
        <v>0</v>
      </c>
      <c r="C78" s="158"/>
      <c r="D78" s="121"/>
      <c r="E78" s="159"/>
      <c r="F78" s="119"/>
      <c r="G78" s="159"/>
      <c r="H78" s="135"/>
      <c r="I78" s="161"/>
      <c r="J78" s="162"/>
      <c r="K78" s="165"/>
      <c r="L78" s="11"/>
      <c r="M78" s="140">
        <f t="shared" si="95"/>
        <v>0</v>
      </c>
      <c r="N78" s="163">
        <f t="shared" si="96"/>
        <v>0</v>
      </c>
      <c r="O78" s="164">
        <f t="shared" si="97"/>
        <v>0</v>
      </c>
      <c r="P78" s="151"/>
    </row>
    <row r="79" spans="1:16">
      <c r="B79" s="115"/>
      <c r="C79" s="158"/>
      <c r="D79" s="121"/>
      <c r="E79" s="159"/>
      <c r="F79" s="119"/>
      <c r="G79" s="159"/>
      <c r="H79" s="135"/>
      <c r="I79" s="161"/>
      <c r="J79" s="166"/>
      <c r="K79" s="165"/>
      <c r="L79" s="11"/>
      <c r="M79" s="167"/>
      <c r="N79" s="149"/>
      <c r="O79" s="150"/>
      <c r="P79" s="151"/>
    </row>
    <row r="80" spans="1:16">
      <c r="B80" s="129"/>
      <c r="C80" s="57"/>
      <c r="D80" s="129"/>
      <c r="E80" s="58"/>
      <c r="F80" s="58"/>
      <c r="G80" s="58"/>
      <c r="H80" s="58"/>
      <c r="I80" s="58"/>
      <c r="J80" s="58"/>
      <c r="K80" s="146"/>
      <c r="L80" s="146"/>
      <c r="M80" s="147">
        <f>SUM(M8:M79)</f>
        <v>9147.1710000000894</v>
      </c>
      <c r="N80" s="154">
        <f>SUM(N8:N79)</f>
        <v>3.5993055555555555</v>
      </c>
      <c r="O80" s="168">
        <f>AVERAGE(O8:O79)</f>
        <v>5.368058098591602</v>
      </c>
      <c r="P80" s="73"/>
    </row>
  </sheetData>
  <mergeCells count="12">
    <mergeCell ref="N5:N7"/>
    <mergeCell ref="O5:O7"/>
    <mergeCell ref="P5:P7"/>
    <mergeCell ref="I5:J6"/>
    <mergeCell ref="K5:M6"/>
    <mergeCell ref="E5:H5"/>
    <mergeCell ref="E6:F6"/>
    <mergeCell ref="G6:H6"/>
    <mergeCell ref="A5:A7"/>
    <mergeCell ref="B5:B7"/>
    <mergeCell ref="C5:C7"/>
    <mergeCell ref="D5:D7"/>
  </mergeCells>
  <hyperlinks>
    <hyperlink ref="P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showGridLines="0" zoomScale="85" zoomScaleNormal="85" workbookViewId="0">
      <selection activeCell="F12" sqref="F12"/>
    </sheetView>
  </sheetViews>
  <sheetFormatPr defaultColWidth="9.140625" defaultRowHeight="15"/>
  <cols>
    <col min="1" max="1" width="12.85546875" style="1" customWidth="1"/>
    <col min="2" max="2" width="8.7109375" style="1" customWidth="1"/>
    <col min="3" max="3" width="9.140625" style="1"/>
    <col min="4" max="4" width="21.28515625" style="1" customWidth="1"/>
    <col min="5" max="5" width="10.42578125" style="1" customWidth="1"/>
    <col min="6" max="6" width="13.5703125" style="107" customWidth="1"/>
    <col min="7" max="7" width="9.140625" style="1"/>
    <col min="8" max="8" width="10.140625" style="107" customWidth="1"/>
    <col min="9" max="11" width="9.140625" style="1"/>
    <col min="12" max="13" width="15.7109375" style="108" customWidth="1"/>
    <col min="14" max="14" width="15.5703125" style="108" customWidth="1"/>
    <col min="15" max="15" width="14.42578125" style="108" customWidth="1"/>
    <col min="16" max="16" width="17.5703125" style="108" customWidth="1"/>
    <col min="17" max="17" width="14.42578125" style="108" customWidth="1"/>
    <col min="18" max="18" width="13" style="1" customWidth="1"/>
    <col min="19" max="19" width="11.85546875" style="1" customWidth="1"/>
    <col min="20" max="20" width="55.42578125" style="1" customWidth="1"/>
    <col min="21" max="16384" width="9.140625" style="1"/>
  </cols>
  <sheetData>
    <row r="1" spans="1:20">
      <c r="F1" s="109" t="s">
        <v>263</v>
      </c>
      <c r="H1" s="110"/>
      <c r="I1" s="44"/>
      <c r="J1" s="44"/>
      <c r="K1" s="44"/>
      <c r="L1" s="131"/>
      <c r="M1" s="131"/>
      <c r="N1" s="131"/>
      <c r="O1" s="131"/>
      <c r="P1" s="131"/>
      <c r="Q1" s="131"/>
      <c r="R1" s="44"/>
      <c r="S1" s="44"/>
      <c r="T1" s="44"/>
    </row>
    <row r="2" spans="1:20">
      <c r="F2" s="109" t="s">
        <v>281</v>
      </c>
      <c r="H2" s="110"/>
      <c r="I2" s="44"/>
      <c r="J2" s="44"/>
      <c r="K2" s="44"/>
      <c r="L2" s="132" t="s">
        <v>265</v>
      </c>
      <c r="M2" s="132"/>
      <c r="N2" s="133">
        <f>SUM(N8:N12)</f>
        <v>37821292.420000002</v>
      </c>
      <c r="O2" s="133"/>
      <c r="P2" s="133"/>
      <c r="Q2" s="133"/>
      <c r="R2" s="44"/>
      <c r="S2" s="44"/>
      <c r="T2" s="25" t="s">
        <v>137</v>
      </c>
    </row>
    <row r="3" spans="1:20">
      <c r="F3" s="109">
        <f>CERES!C4</f>
        <v>46023</v>
      </c>
      <c r="H3" s="110"/>
      <c r="I3" s="44"/>
      <c r="J3" s="44"/>
      <c r="K3" s="44"/>
      <c r="L3" s="131"/>
      <c r="M3" s="131"/>
      <c r="N3" s="131"/>
      <c r="O3" s="131"/>
      <c r="P3" s="131"/>
      <c r="Q3" s="131"/>
      <c r="R3" s="44"/>
      <c r="S3" s="44"/>
      <c r="T3" s="44"/>
    </row>
    <row r="4" spans="1:20">
      <c r="A4" s="44"/>
      <c r="B4" s="44"/>
      <c r="C4" s="44"/>
      <c r="D4" s="44"/>
      <c r="E4" s="44"/>
      <c r="F4" s="110"/>
      <c r="G4" s="44"/>
      <c r="H4" s="110"/>
      <c r="I4" s="44"/>
      <c r="J4" s="44"/>
      <c r="K4" s="44"/>
      <c r="L4" s="131"/>
      <c r="M4" s="131"/>
      <c r="N4" s="131"/>
      <c r="O4" s="131"/>
      <c r="P4" s="131"/>
      <c r="Q4" s="131"/>
      <c r="R4" s="44"/>
      <c r="S4" s="44"/>
      <c r="T4" s="44"/>
    </row>
    <row r="5" spans="1:20" ht="15" customHeight="1">
      <c r="A5" s="886" t="s">
        <v>268</v>
      </c>
      <c r="B5" s="886" t="s">
        <v>266</v>
      </c>
      <c r="C5" s="886" t="s">
        <v>267</v>
      </c>
      <c r="D5" s="886" t="s">
        <v>275</v>
      </c>
      <c r="E5" s="886" t="s">
        <v>268</v>
      </c>
      <c r="F5" s="884" t="s">
        <v>175</v>
      </c>
      <c r="G5" s="884"/>
      <c r="H5" s="884"/>
      <c r="I5" s="884"/>
      <c r="J5" s="884" t="s">
        <v>177</v>
      </c>
      <c r="K5" s="884"/>
      <c r="L5" s="898" t="s">
        <v>142</v>
      </c>
      <c r="M5" s="899"/>
      <c r="N5" s="900"/>
      <c r="O5" s="904" t="s">
        <v>276</v>
      </c>
      <c r="P5" s="904" t="s">
        <v>277</v>
      </c>
      <c r="Q5" s="904" t="s">
        <v>278</v>
      </c>
      <c r="R5" s="907" t="s">
        <v>141</v>
      </c>
      <c r="S5" s="907" t="s">
        <v>269</v>
      </c>
      <c r="T5" s="895" t="s">
        <v>145</v>
      </c>
    </row>
    <row r="6" spans="1:20" ht="32.25" customHeight="1">
      <c r="A6" s="887"/>
      <c r="B6" s="887"/>
      <c r="C6" s="887"/>
      <c r="D6" s="887"/>
      <c r="E6" s="887"/>
      <c r="F6" s="885" t="s">
        <v>270</v>
      </c>
      <c r="G6" s="885"/>
      <c r="H6" s="885" t="s">
        <v>140</v>
      </c>
      <c r="I6" s="885"/>
      <c r="J6" s="885"/>
      <c r="K6" s="885"/>
      <c r="L6" s="901"/>
      <c r="M6" s="902"/>
      <c r="N6" s="903"/>
      <c r="O6" s="905"/>
      <c r="P6" s="905"/>
      <c r="Q6" s="905"/>
      <c r="R6" s="908"/>
      <c r="S6" s="908"/>
      <c r="T6" s="896"/>
    </row>
    <row r="7" spans="1:20" ht="15.75" customHeight="1">
      <c r="A7" s="888"/>
      <c r="B7" s="888"/>
      <c r="C7" s="888"/>
      <c r="D7" s="888"/>
      <c r="E7" s="888"/>
      <c r="F7" s="111" t="s">
        <v>115</v>
      </c>
      <c r="G7" s="112" t="s">
        <v>146</v>
      </c>
      <c r="H7" s="111" t="s">
        <v>115</v>
      </c>
      <c r="I7" s="112" t="s">
        <v>146</v>
      </c>
      <c r="J7" s="112" t="s">
        <v>139</v>
      </c>
      <c r="K7" s="112" t="s">
        <v>271</v>
      </c>
      <c r="L7" s="134" t="s">
        <v>139</v>
      </c>
      <c r="M7" s="134" t="s">
        <v>271</v>
      </c>
      <c r="N7" s="134" t="s">
        <v>96</v>
      </c>
      <c r="O7" s="906"/>
      <c r="P7" s="906"/>
      <c r="Q7" s="906"/>
      <c r="R7" s="909"/>
      <c r="S7" s="909"/>
      <c r="T7" s="897"/>
    </row>
    <row r="8" spans="1:20">
      <c r="A8" s="113"/>
      <c r="B8" s="114">
        <v>1</v>
      </c>
      <c r="C8" s="115">
        <f t="shared" ref="C8:C12" si="0">H8</f>
        <v>46049</v>
      </c>
      <c r="D8" s="121" t="s">
        <v>363</v>
      </c>
      <c r="E8" s="120" t="s">
        <v>365</v>
      </c>
      <c r="F8" s="55">
        <v>46048</v>
      </c>
      <c r="G8" s="119">
        <v>0.73611111111111116</v>
      </c>
      <c r="H8" s="55">
        <v>46049</v>
      </c>
      <c r="I8" s="135">
        <v>0.17013888888888887</v>
      </c>
      <c r="J8" s="136">
        <v>145</v>
      </c>
      <c r="K8" s="136">
        <v>25</v>
      </c>
      <c r="L8" s="137">
        <v>20</v>
      </c>
      <c r="M8" s="137">
        <v>30</v>
      </c>
      <c r="N8" s="744">
        <v>9437000.4309999999</v>
      </c>
      <c r="O8" s="744">
        <v>9441392.7770000007</v>
      </c>
      <c r="P8" s="138">
        <f t="shared" ref="P8" si="1">O8-N8</f>
        <v>4392.3460000008345</v>
      </c>
      <c r="Q8" s="148">
        <f t="shared" ref="Q8" si="2">O8/N8</f>
        <v>1.0004654387834477</v>
      </c>
      <c r="R8" s="149">
        <f t="shared" ref="R8" si="3">(H8-F8)+(I8-G8)</f>
        <v>0.43402777777777768</v>
      </c>
      <c r="S8" s="150">
        <f t="shared" ref="S8" si="4">N8/R8/24</f>
        <v>905952.04137600027</v>
      </c>
      <c r="T8" s="151"/>
    </row>
    <row r="9" spans="1:20">
      <c r="A9" s="113"/>
      <c r="B9" s="114">
        <f>B8+1</f>
        <v>2</v>
      </c>
      <c r="C9" s="115">
        <f t="shared" si="0"/>
        <v>46049</v>
      </c>
      <c r="D9" s="121" t="s">
        <v>364</v>
      </c>
      <c r="E9" s="120" t="s">
        <v>366</v>
      </c>
      <c r="F9" s="55">
        <v>46049</v>
      </c>
      <c r="G9" s="119">
        <v>0.17013888888888887</v>
      </c>
      <c r="H9" s="55">
        <v>46049</v>
      </c>
      <c r="I9" s="139">
        <v>0.375</v>
      </c>
      <c r="J9" s="136">
        <v>160</v>
      </c>
      <c r="K9" s="136">
        <v>25</v>
      </c>
      <c r="L9" s="137">
        <v>35</v>
      </c>
      <c r="M9" s="136">
        <v>30</v>
      </c>
      <c r="N9" s="744">
        <v>9441392.7770000007</v>
      </c>
      <c r="O9" s="744">
        <v>9445763.0720000006</v>
      </c>
      <c r="P9" s="138">
        <f t="shared" ref="P9" si="5">O9-N9</f>
        <v>4370.2949999999255</v>
      </c>
      <c r="Q9" s="148">
        <f t="shared" ref="Q9" si="6">O9/N9</f>
        <v>1.0004628866845415</v>
      </c>
      <c r="R9" s="149">
        <f t="shared" ref="R9" si="7">(H9-F9)+(I9-G9)</f>
        <v>0.20486111111111113</v>
      </c>
      <c r="S9" s="150">
        <f t="shared" ref="S9" si="8">N9/R9/24</f>
        <v>1920283.2766779661</v>
      </c>
      <c r="T9" s="151"/>
    </row>
    <row r="10" spans="1:20">
      <c r="A10" s="113"/>
      <c r="B10" s="114">
        <f t="shared" ref="B10:B53" si="9">B9+1</f>
        <v>3</v>
      </c>
      <c r="C10" s="115">
        <f t="shared" si="0"/>
        <v>46050</v>
      </c>
      <c r="D10" s="121" t="s">
        <v>373</v>
      </c>
      <c r="E10" s="120" t="s">
        <v>365</v>
      </c>
      <c r="F10" s="55">
        <v>46050</v>
      </c>
      <c r="G10" s="119">
        <v>0.72916666666666663</v>
      </c>
      <c r="H10" s="55">
        <v>46050</v>
      </c>
      <c r="I10" s="135">
        <v>0.93402777777777779</v>
      </c>
      <c r="J10" s="136">
        <v>145</v>
      </c>
      <c r="K10" s="136">
        <v>25</v>
      </c>
      <c r="L10" s="137">
        <v>10</v>
      </c>
      <c r="M10" s="136">
        <v>30</v>
      </c>
      <c r="N10" s="744">
        <v>9467375.2579999994</v>
      </c>
      <c r="O10" s="745">
        <v>9471455.3000000007</v>
      </c>
      <c r="P10" s="138">
        <f t="shared" ref="P10" si="10">O10-N10</f>
        <v>4080.0420000012964</v>
      </c>
      <c r="Q10" s="148">
        <f t="shared" ref="Q10" si="11">O10/N10</f>
        <v>1.0004309580943835</v>
      </c>
      <c r="R10" s="149">
        <f t="shared" ref="R10" si="12">(H10-F10)+(I10-G10)</f>
        <v>0.20486111111111116</v>
      </c>
      <c r="S10" s="150">
        <f t="shared" ref="S10" si="13">N10/R10/24</f>
        <v>1925567.8490847452</v>
      </c>
      <c r="T10" s="151"/>
    </row>
    <row r="11" spans="1:20">
      <c r="A11" s="113"/>
      <c r="B11" s="114">
        <f t="shared" si="9"/>
        <v>4</v>
      </c>
      <c r="C11" s="115">
        <f t="shared" si="0"/>
        <v>46051</v>
      </c>
      <c r="D11" s="121" t="s">
        <v>374</v>
      </c>
      <c r="E11" s="120" t="s">
        <v>366</v>
      </c>
      <c r="F11" s="55">
        <v>46051</v>
      </c>
      <c r="G11" s="119">
        <v>0.1111111111111111</v>
      </c>
      <c r="H11" s="55">
        <v>46051</v>
      </c>
      <c r="I11" s="135">
        <v>0.3611111111111111</v>
      </c>
      <c r="J11" s="136">
        <v>180</v>
      </c>
      <c r="K11" s="136">
        <v>25</v>
      </c>
      <c r="L11" s="137">
        <v>10</v>
      </c>
      <c r="M11" s="136">
        <v>30</v>
      </c>
      <c r="N11" s="744">
        <v>9475523.9539999999</v>
      </c>
      <c r="O11" s="744">
        <v>9480554.3129999992</v>
      </c>
      <c r="P11" s="138">
        <f t="shared" ref="P11" si="14">O11-N11</f>
        <v>5030.35899999924</v>
      </c>
      <c r="Q11" s="148">
        <f t="shared" ref="Q11" si="15">O11/N11</f>
        <v>1.0005308792447172</v>
      </c>
      <c r="R11" s="149">
        <f t="shared" ref="R11" si="16">(H11-F11)+(I11-G11)</f>
        <v>0.25</v>
      </c>
      <c r="S11" s="150">
        <f t="shared" ref="S11" si="17">N11/R11/24</f>
        <v>1579253.9923333332</v>
      </c>
      <c r="T11" s="151"/>
    </row>
    <row r="12" spans="1:20">
      <c r="A12" s="113"/>
      <c r="B12" s="114">
        <f t="shared" si="9"/>
        <v>5</v>
      </c>
      <c r="C12" s="115">
        <f t="shared" si="0"/>
        <v>0</v>
      </c>
      <c r="D12" s="116" t="s">
        <v>377</v>
      </c>
      <c r="E12" s="120" t="s">
        <v>365</v>
      </c>
      <c r="F12" s="118"/>
      <c r="G12" s="119"/>
      <c r="H12" s="118"/>
      <c r="I12" s="135"/>
      <c r="J12" s="136"/>
      <c r="K12" s="136"/>
      <c r="L12" s="141"/>
      <c r="M12" s="142"/>
      <c r="N12" s="138"/>
      <c r="O12" s="140"/>
      <c r="P12" s="138">
        <f t="shared" ref="P12:P18" si="18">O12-N12</f>
        <v>0</v>
      </c>
      <c r="Q12" s="148" t="e">
        <f t="shared" ref="Q12" si="19">O12/N12</f>
        <v>#DIV/0!</v>
      </c>
      <c r="R12" s="149">
        <f t="shared" ref="R12" si="20">(H12-F12)+(I12-G12)</f>
        <v>0</v>
      </c>
      <c r="S12" s="150" t="e">
        <f t="shared" ref="S12" si="21">N12/R12/24</f>
        <v>#DIV/0!</v>
      </c>
      <c r="T12" s="151"/>
    </row>
    <row r="13" spans="1:20">
      <c r="A13" s="122"/>
      <c r="B13" s="114">
        <f t="shared" si="9"/>
        <v>6</v>
      </c>
      <c r="C13" s="115">
        <f t="shared" ref="C13:C24" si="22">H13</f>
        <v>0</v>
      </c>
      <c r="D13" s="116" t="s">
        <v>385</v>
      </c>
      <c r="E13" s="120" t="s">
        <v>366</v>
      </c>
      <c r="F13" s="118"/>
      <c r="G13" s="119"/>
      <c r="H13" s="118"/>
      <c r="I13" s="143"/>
      <c r="J13" s="136"/>
      <c r="K13" s="136"/>
      <c r="L13" s="141"/>
      <c r="M13" s="142"/>
      <c r="N13" s="138"/>
      <c r="O13" s="140"/>
      <c r="P13" s="138">
        <f t="shared" si="18"/>
        <v>0</v>
      </c>
      <c r="Q13" s="148" t="e">
        <f t="shared" ref="Q13:Q22" si="23">O13/N13</f>
        <v>#DIV/0!</v>
      </c>
      <c r="R13" s="149">
        <f t="shared" ref="R13:R22" si="24">(H13-F13)+(I13-G13)</f>
        <v>0</v>
      </c>
      <c r="S13" s="150" t="e">
        <f t="shared" ref="S13:S22" si="25">N13/R13/24</f>
        <v>#DIV/0!</v>
      </c>
      <c r="T13" s="151"/>
    </row>
    <row r="14" spans="1:20">
      <c r="A14" s="122"/>
      <c r="B14" s="114">
        <f t="shared" si="9"/>
        <v>7</v>
      </c>
      <c r="C14" s="115">
        <f t="shared" si="22"/>
        <v>0</v>
      </c>
      <c r="D14" s="116"/>
      <c r="E14" s="120"/>
      <c r="F14" s="118"/>
      <c r="G14" s="119"/>
      <c r="H14" s="118"/>
      <c r="I14" s="143"/>
      <c r="J14" s="136"/>
      <c r="K14" s="136"/>
      <c r="L14" s="141"/>
      <c r="M14" s="142"/>
      <c r="N14" s="138"/>
      <c r="O14" s="140"/>
      <c r="P14" s="138">
        <f t="shared" si="18"/>
        <v>0</v>
      </c>
      <c r="Q14" s="148" t="e">
        <f t="shared" si="23"/>
        <v>#DIV/0!</v>
      </c>
      <c r="R14" s="149">
        <f t="shared" si="24"/>
        <v>0</v>
      </c>
      <c r="S14" s="150" t="e">
        <f t="shared" si="25"/>
        <v>#DIV/0!</v>
      </c>
      <c r="T14" s="151"/>
    </row>
    <row r="15" spans="1:20">
      <c r="A15" s="122"/>
      <c r="B15" s="114">
        <f t="shared" si="9"/>
        <v>8</v>
      </c>
      <c r="C15" s="115">
        <f t="shared" si="22"/>
        <v>0</v>
      </c>
      <c r="D15" s="123"/>
      <c r="E15" s="124"/>
      <c r="F15" s="118"/>
      <c r="G15" s="119"/>
      <c r="H15" s="118"/>
      <c r="I15" s="143"/>
      <c r="J15" s="136"/>
      <c r="K15" s="136"/>
      <c r="L15" s="137"/>
      <c r="M15" s="136"/>
      <c r="N15" s="138"/>
      <c r="O15" s="140"/>
      <c r="P15" s="138">
        <f t="shared" si="18"/>
        <v>0</v>
      </c>
      <c r="Q15" s="148" t="e">
        <f t="shared" si="23"/>
        <v>#DIV/0!</v>
      </c>
      <c r="R15" s="149">
        <f t="shared" si="24"/>
        <v>0</v>
      </c>
      <c r="S15" s="150" t="e">
        <f t="shared" si="25"/>
        <v>#DIV/0!</v>
      </c>
      <c r="T15" s="151"/>
    </row>
    <row r="16" spans="1:20">
      <c r="A16" s="122"/>
      <c r="B16" s="114">
        <f t="shared" si="9"/>
        <v>9</v>
      </c>
      <c r="C16" s="115">
        <f t="shared" si="22"/>
        <v>0</v>
      </c>
      <c r="D16" s="123"/>
      <c r="E16" s="124"/>
      <c r="F16" s="118"/>
      <c r="G16" s="119"/>
      <c r="H16" s="118"/>
      <c r="I16" s="143"/>
      <c r="J16" s="136"/>
      <c r="K16" s="136"/>
      <c r="L16" s="141"/>
      <c r="M16" s="142"/>
      <c r="N16" s="138"/>
      <c r="O16" s="140"/>
      <c r="P16" s="138">
        <f t="shared" si="18"/>
        <v>0</v>
      </c>
      <c r="Q16" s="148" t="e">
        <f t="shared" si="23"/>
        <v>#DIV/0!</v>
      </c>
      <c r="R16" s="149">
        <f t="shared" si="24"/>
        <v>0</v>
      </c>
      <c r="S16" s="150" t="e">
        <f t="shared" si="25"/>
        <v>#DIV/0!</v>
      </c>
      <c r="T16" s="151"/>
    </row>
    <row r="17" spans="1:20">
      <c r="A17" s="122"/>
      <c r="B17" s="114">
        <f t="shared" si="9"/>
        <v>10</v>
      </c>
      <c r="C17" s="115">
        <f t="shared" si="22"/>
        <v>0</v>
      </c>
      <c r="D17" s="123"/>
      <c r="E17" s="124"/>
      <c r="F17" s="118"/>
      <c r="G17" s="119"/>
      <c r="H17" s="118"/>
      <c r="I17" s="143"/>
      <c r="J17" s="136"/>
      <c r="K17" s="136"/>
      <c r="L17" s="141"/>
      <c r="M17" s="142"/>
      <c r="N17" s="138"/>
      <c r="O17" s="140"/>
      <c r="P17" s="138">
        <f t="shared" si="18"/>
        <v>0</v>
      </c>
      <c r="Q17" s="148" t="e">
        <f t="shared" si="23"/>
        <v>#DIV/0!</v>
      </c>
      <c r="R17" s="149">
        <f t="shared" si="24"/>
        <v>0</v>
      </c>
      <c r="S17" s="150" t="e">
        <f t="shared" si="25"/>
        <v>#DIV/0!</v>
      </c>
      <c r="T17" s="151"/>
    </row>
    <row r="18" spans="1:20">
      <c r="A18" s="122"/>
      <c r="B18" s="114">
        <f t="shared" si="9"/>
        <v>11</v>
      </c>
      <c r="C18" s="115">
        <f t="shared" si="22"/>
        <v>0</v>
      </c>
      <c r="D18" s="123"/>
      <c r="E18" s="124"/>
      <c r="F18" s="118"/>
      <c r="G18" s="119"/>
      <c r="H18" s="118"/>
      <c r="I18" s="143"/>
      <c r="J18" s="136"/>
      <c r="K18" s="136"/>
      <c r="L18" s="141"/>
      <c r="M18" s="142"/>
      <c r="N18" s="138"/>
      <c r="O18" s="140"/>
      <c r="P18" s="138">
        <f t="shared" si="18"/>
        <v>0</v>
      </c>
      <c r="Q18" s="148" t="e">
        <f t="shared" si="23"/>
        <v>#DIV/0!</v>
      </c>
      <c r="R18" s="149">
        <f t="shared" si="24"/>
        <v>0</v>
      </c>
      <c r="S18" s="150" t="e">
        <f t="shared" si="25"/>
        <v>#DIV/0!</v>
      </c>
      <c r="T18" s="151"/>
    </row>
    <row r="19" spans="1:20">
      <c r="A19" s="122"/>
      <c r="B19" s="114">
        <f t="shared" si="9"/>
        <v>12</v>
      </c>
      <c r="C19" s="115">
        <f t="shared" si="22"/>
        <v>0</v>
      </c>
      <c r="D19" s="123"/>
      <c r="E19" s="124"/>
      <c r="F19" s="118"/>
      <c r="G19" s="119"/>
      <c r="H19" s="118"/>
      <c r="I19" s="143"/>
      <c r="J19" s="136"/>
      <c r="K19" s="136"/>
      <c r="L19" s="141"/>
      <c r="M19" s="142"/>
      <c r="N19" s="138"/>
      <c r="O19" s="140"/>
      <c r="P19" s="138">
        <f t="shared" ref="P19:P22" si="26">O19-N19</f>
        <v>0</v>
      </c>
      <c r="Q19" s="148" t="e">
        <f t="shared" si="23"/>
        <v>#DIV/0!</v>
      </c>
      <c r="R19" s="149">
        <f t="shared" si="24"/>
        <v>0</v>
      </c>
      <c r="S19" s="150" t="e">
        <f t="shared" si="25"/>
        <v>#DIV/0!</v>
      </c>
      <c r="T19" s="151"/>
    </row>
    <row r="20" spans="1:20">
      <c r="A20" s="122"/>
      <c r="B20" s="114">
        <f t="shared" si="9"/>
        <v>13</v>
      </c>
      <c r="C20" s="115">
        <f t="shared" si="22"/>
        <v>0</v>
      </c>
      <c r="D20" s="123"/>
      <c r="E20" s="124"/>
      <c r="F20" s="118"/>
      <c r="G20" s="119"/>
      <c r="H20" s="118"/>
      <c r="I20" s="143"/>
      <c r="J20" s="136"/>
      <c r="K20" s="136"/>
      <c r="L20" s="137"/>
      <c r="M20" s="136"/>
      <c r="N20" s="138"/>
      <c r="O20" s="140"/>
      <c r="P20" s="138">
        <f t="shared" si="26"/>
        <v>0</v>
      </c>
      <c r="Q20" s="148" t="e">
        <f t="shared" si="23"/>
        <v>#DIV/0!</v>
      </c>
      <c r="R20" s="149">
        <f t="shared" si="24"/>
        <v>0</v>
      </c>
      <c r="S20" s="150" t="e">
        <f t="shared" si="25"/>
        <v>#DIV/0!</v>
      </c>
      <c r="T20" s="151"/>
    </row>
    <row r="21" spans="1:20">
      <c r="A21" s="122"/>
      <c r="B21" s="114">
        <f t="shared" si="9"/>
        <v>14</v>
      </c>
      <c r="C21" s="115">
        <f t="shared" si="22"/>
        <v>0</v>
      </c>
      <c r="D21" s="123"/>
      <c r="E21" s="124"/>
      <c r="F21" s="118"/>
      <c r="G21" s="119"/>
      <c r="H21" s="118"/>
      <c r="I21" s="143"/>
      <c r="J21" s="136"/>
      <c r="K21" s="136"/>
      <c r="L21" s="137"/>
      <c r="M21" s="136"/>
      <c r="N21" s="138"/>
      <c r="O21" s="140"/>
      <c r="P21" s="138">
        <f t="shared" si="26"/>
        <v>0</v>
      </c>
      <c r="Q21" s="148" t="e">
        <f t="shared" si="23"/>
        <v>#DIV/0!</v>
      </c>
      <c r="R21" s="149">
        <f t="shared" si="24"/>
        <v>0</v>
      </c>
      <c r="S21" s="150" t="e">
        <f t="shared" si="25"/>
        <v>#DIV/0!</v>
      </c>
      <c r="T21" s="151"/>
    </row>
    <row r="22" spans="1:20">
      <c r="A22" s="122"/>
      <c r="B22" s="114">
        <f t="shared" si="9"/>
        <v>15</v>
      </c>
      <c r="C22" s="115">
        <f t="shared" si="22"/>
        <v>0</v>
      </c>
      <c r="D22" s="123"/>
      <c r="E22" s="124"/>
      <c r="F22" s="118"/>
      <c r="G22" s="119"/>
      <c r="H22" s="118"/>
      <c r="I22" s="143"/>
      <c r="J22" s="136"/>
      <c r="K22" s="136"/>
      <c r="L22" s="137"/>
      <c r="M22" s="136"/>
      <c r="N22" s="138"/>
      <c r="O22" s="140"/>
      <c r="P22" s="138">
        <f t="shared" si="26"/>
        <v>0</v>
      </c>
      <c r="Q22" s="148" t="e">
        <f t="shared" si="23"/>
        <v>#DIV/0!</v>
      </c>
      <c r="R22" s="149">
        <f t="shared" si="24"/>
        <v>0</v>
      </c>
      <c r="S22" s="150" t="e">
        <f t="shared" si="25"/>
        <v>#DIV/0!</v>
      </c>
      <c r="T22" s="151"/>
    </row>
    <row r="23" spans="1:20">
      <c r="A23" s="122"/>
      <c r="B23" s="114">
        <f t="shared" si="9"/>
        <v>16</v>
      </c>
      <c r="C23" s="115">
        <f t="shared" si="22"/>
        <v>0</v>
      </c>
      <c r="D23" s="123"/>
      <c r="E23" s="124"/>
      <c r="F23" s="118"/>
      <c r="G23" s="119"/>
      <c r="H23" s="118"/>
      <c r="I23" s="143"/>
      <c r="J23" s="136"/>
      <c r="K23" s="136"/>
      <c r="L23" s="137"/>
      <c r="M23" s="136"/>
      <c r="N23" s="138"/>
      <c r="O23" s="140"/>
      <c r="P23" s="138">
        <f t="shared" ref="P23" si="27">O23-N23</f>
        <v>0</v>
      </c>
      <c r="Q23" s="148" t="e">
        <f t="shared" ref="Q23" si="28">O23/N23</f>
        <v>#DIV/0!</v>
      </c>
      <c r="R23" s="149">
        <f t="shared" ref="R23" si="29">(H23-F23)+(I23-G23)</f>
        <v>0</v>
      </c>
      <c r="S23" s="150" t="e">
        <f t="shared" ref="S23" si="30">N23/R23/24</f>
        <v>#DIV/0!</v>
      </c>
      <c r="T23" s="151"/>
    </row>
    <row r="24" spans="1:20">
      <c r="A24" s="122"/>
      <c r="B24" s="114">
        <f t="shared" si="9"/>
        <v>17</v>
      </c>
      <c r="C24" s="115">
        <f t="shared" si="22"/>
        <v>0</v>
      </c>
      <c r="D24" s="123"/>
      <c r="E24" s="124"/>
      <c r="F24" s="118"/>
      <c r="G24" s="119"/>
      <c r="H24" s="118"/>
      <c r="I24" s="143"/>
      <c r="J24" s="136"/>
      <c r="K24" s="136"/>
      <c r="L24" s="137"/>
      <c r="M24" s="136"/>
      <c r="N24" s="138"/>
      <c r="O24" s="140"/>
      <c r="P24" s="138">
        <f t="shared" ref="P24:P25" si="31">O24-N24</f>
        <v>0</v>
      </c>
      <c r="Q24" s="148" t="e">
        <f t="shared" ref="Q24:Q25" si="32">O24/N24</f>
        <v>#DIV/0!</v>
      </c>
      <c r="R24" s="149">
        <f t="shared" ref="R24:R25" si="33">(H24-F24)+(I24-G24)</f>
        <v>0</v>
      </c>
      <c r="S24" s="150" t="e">
        <f t="shared" ref="S24:S25" si="34">N24/R24/24</f>
        <v>#DIV/0!</v>
      </c>
      <c r="T24" s="151"/>
    </row>
    <row r="25" spans="1:20">
      <c r="A25" s="122"/>
      <c r="B25" s="114">
        <f t="shared" si="9"/>
        <v>18</v>
      </c>
      <c r="C25" s="115">
        <f t="shared" ref="C25:C35" si="35">H25</f>
        <v>0</v>
      </c>
      <c r="D25" s="123"/>
      <c r="E25" s="124"/>
      <c r="F25" s="118"/>
      <c r="G25" s="119"/>
      <c r="H25" s="118"/>
      <c r="I25" s="143"/>
      <c r="J25" s="136"/>
      <c r="K25" s="136"/>
      <c r="L25" s="137"/>
      <c r="M25" s="136"/>
      <c r="N25" s="138"/>
      <c r="O25" s="140"/>
      <c r="P25" s="138">
        <f t="shared" si="31"/>
        <v>0</v>
      </c>
      <c r="Q25" s="148" t="e">
        <f t="shared" si="32"/>
        <v>#DIV/0!</v>
      </c>
      <c r="R25" s="149">
        <f t="shared" si="33"/>
        <v>0</v>
      </c>
      <c r="S25" s="150" t="e">
        <f t="shared" si="34"/>
        <v>#DIV/0!</v>
      </c>
      <c r="T25" s="151"/>
    </row>
    <row r="26" spans="1:20">
      <c r="A26" s="122"/>
      <c r="B26" s="114">
        <f t="shared" si="9"/>
        <v>19</v>
      </c>
      <c r="C26" s="115">
        <f t="shared" si="35"/>
        <v>0</v>
      </c>
      <c r="D26" s="123"/>
      <c r="E26" s="125"/>
      <c r="F26" s="118"/>
      <c r="G26" s="119"/>
      <c r="H26" s="118"/>
      <c r="I26" s="143"/>
      <c r="J26" s="136"/>
      <c r="K26" s="136"/>
      <c r="L26" s="137"/>
      <c r="M26" s="136"/>
      <c r="N26" s="138"/>
      <c r="O26" s="140"/>
      <c r="P26" s="138">
        <f t="shared" ref="P26:P34" si="36">O26-N26</f>
        <v>0</v>
      </c>
      <c r="Q26" s="148" t="e">
        <f t="shared" ref="Q26:Q34" si="37">O26/N26</f>
        <v>#DIV/0!</v>
      </c>
      <c r="R26" s="149">
        <f t="shared" ref="R26:R34" si="38">(H26-F26)+(I26-G26)</f>
        <v>0</v>
      </c>
      <c r="S26" s="150" t="e">
        <f t="shared" ref="S26:S34" si="39">N26/R26/24</f>
        <v>#DIV/0!</v>
      </c>
      <c r="T26" s="151"/>
    </row>
    <row r="27" spans="1:20">
      <c r="A27" s="122"/>
      <c r="B27" s="114">
        <f t="shared" si="9"/>
        <v>20</v>
      </c>
      <c r="C27" s="115">
        <f t="shared" si="35"/>
        <v>0</v>
      </c>
      <c r="D27" s="123"/>
      <c r="E27" s="124"/>
      <c r="F27" s="118"/>
      <c r="G27" s="119"/>
      <c r="H27" s="118"/>
      <c r="I27" s="143"/>
      <c r="J27" s="136"/>
      <c r="K27" s="136"/>
      <c r="L27" s="137"/>
      <c r="M27" s="136"/>
      <c r="N27" s="138"/>
      <c r="O27" s="140"/>
      <c r="P27" s="138">
        <f t="shared" si="36"/>
        <v>0</v>
      </c>
      <c r="Q27" s="148" t="e">
        <f t="shared" si="37"/>
        <v>#DIV/0!</v>
      </c>
      <c r="R27" s="149">
        <f t="shared" si="38"/>
        <v>0</v>
      </c>
      <c r="S27" s="150" t="e">
        <f t="shared" si="39"/>
        <v>#DIV/0!</v>
      </c>
      <c r="T27" s="151"/>
    </row>
    <row r="28" spans="1:20">
      <c r="A28" s="122"/>
      <c r="B28" s="114">
        <f t="shared" si="9"/>
        <v>21</v>
      </c>
      <c r="C28" s="115">
        <f t="shared" si="35"/>
        <v>0</v>
      </c>
      <c r="D28" s="123"/>
      <c r="E28" s="124"/>
      <c r="F28" s="118"/>
      <c r="G28" s="119"/>
      <c r="H28" s="118"/>
      <c r="I28" s="143"/>
      <c r="J28" s="136"/>
      <c r="K28" s="136"/>
      <c r="L28" s="141"/>
      <c r="M28" s="142"/>
      <c r="N28" s="138"/>
      <c r="O28" s="140"/>
      <c r="P28" s="138">
        <f t="shared" ref="P28" si="40">O28-N28</f>
        <v>0</v>
      </c>
      <c r="Q28" s="148" t="e">
        <f t="shared" ref="Q28" si="41">O28/N28</f>
        <v>#DIV/0!</v>
      </c>
      <c r="R28" s="149">
        <f t="shared" ref="R28" si="42">(H28-F28)+(I28-G28)</f>
        <v>0</v>
      </c>
      <c r="S28" s="150" t="e">
        <f t="shared" ref="S28" si="43">N28/R28/24</f>
        <v>#DIV/0!</v>
      </c>
      <c r="T28" s="151"/>
    </row>
    <row r="29" spans="1:20">
      <c r="A29" s="122"/>
      <c r="B29" s="114">
        <f t="shared" si="9"/>
        <v>22</v>
      </c>
      <c r="C29" s="115">
        <f t="shared" si="35"/>
        <v>0</v>
      </c>
      <c r="D29" s="123"/>
      <c r="E29" s="124"/>
      <c r="F29" s="118"/>
      <c r="G29" s="119"/>
      <c r="H29" s="118"/>
      <c r="I29" s="143"/>
      <c r="J29" s="136"/>
      <c r="K29" s="136"/>
      <c r="L29" s="144"/>
      <c r="M29" s="136"/>
      <c r="N29" s="138"/>
      <c r="O29" s="140"/>
      <c r="P29" s="138">
        <f t="shared" si="36"/>
        <v>0</v>
      </c>
      <c r="Q29" s="148" t="e">
        <f t="shared" si="37"/>
        <v>#DIV/0!</v>
      </c>
      <c r="R29" s="149">
        <f t="shared" si="38"/>
        <v>0</v>
      </c>
      <c r="S29" s="150" t="e">
        <f t="shared" si="39"/>
        <v>#DIV/0!</v>
      </c>
      <c r="T29" s="151"/>
    </row>
    <row r="30" spans="1:20">
      <c r="A30" s="122"/>
      <c r="B30" s="114">
        <f t="shared" si="9"/>
        <v>23</v>
      </c>
      <c r="C30" s="115">
        <f t="shared" si="35"/>
        <v>0</v>
      </c>
      <c r="D30" s="123"/>
      <c r="E30" s="124"/>
      <c r="F30" s="118"/>
      <c r="G30" s="119"/>
      <c r="H30" s="118"/>
      <c r="I30" s="143"/>
      <c r="J30" s="136"/>
      <c r="K30" s="136"/>
      <c r="L30" s="144"/>
      <c r="M30" s="136"/>
      <c r="N30" s="138"/>
      <c r="O30" s="140"/>
      <c r="P30" s="138">
        <f t="shared" ref="P30:P33" si="44">O30-N30</f>
        <v>0</v>
      </c>
      <c r="Q30" s="148" t="e">
        <f t="shared" ref="Q30:Q33" si="45">O30/N30</f>
        <v>#DIV/0!</v>
      </c>
      <c r="R30" s="149">
        <f t="shared" ref="R30:R33" si="46">(H30-F30)+(I30-G30)</f>
        <v>0</v>
      </c>
      <c r="S30" s="150" t="e">
        <f t="shared" ref="S30:S33" si="47">N30/R30/24</f>
        <v>#DIV/0!</v>
      </c>
      <c r="T30" s="151"/>
    </row>
    <row r="31" spans="1:20">
      <c r="A31" s="122"/>
      <c r="B31" s="114">
        <f t="shared" si="9"/>
        <v>24</v>
      </c>
      <c r="C31" s="115">
        <f t="shared" si="35"/>
        <v>0</v>
      </c>
      <c r="D31" s="123"/>
      <c r="E31" s="124"/>
      <c r="F31" s="118"/>
      <c r="G31" s="119"/>
      <c r="H31" s="118"/>
      <c r="I31" s="143"/>
      <c r="J31" s="136"/>
      <c r="K31" s="136"/>
      <c r="L31" s="144"/>
      <c r="M31" s="136"/>
      <c r="N31" s="138"/>
      <c r="O31" s="140"/>
      <c r="P31" s="138">
        <f t="shared" si="44"/>
        <v>0</v>
      </c>
      <c r="Q31" s="148" t="e">
        <f t="shared" si="45"/>
        <v>#DIV/0!</v>
      </c>
      <c r="R31" s="149">
        <f t="shared" si="46"/>
        <v>0</v>
      </c>
      <c r="S31" s="150" t="e">
        <f t="shared" si="47"/>
        <v>#DIV/0!</v>
      </c>
      <c r="T31" s="151"/>
    </row>
    <row r="32" spans="1:20">
      <c r="A32" s="122"/>
      <c r="B32" s="114">
        <f t="shared" si="9"/>
        <v>25</v>
      </c>
      <c r="C32" s="115">
        <f t="shared" si="35"/>
        <v>0</v>
      </c>
      <c r="D32" s="123"/>
      <c r="E32" s="124"/>
      <c r="F32" s="118"/>
      <c r="G32" s="119"/>
      <c r="H32" s="118"/>
      <c r="I32" s="143"/>
      <c r="J32" s="136"/>
      <c r="K32" s="136"/>
      <c r="L32" s="141"/>
      <c r="M32" s="142"/>
      <c r="N32" s="138"/>
      <c r="O32" s="140"/>
      <c r="P32" s="138">
        <f t="shared" si="44"/>
        <v>0</v>
      </c>
      <c r="Q32" s="148" t="e">
        <f t="shared" si="45"/>
        <v>#DIV/0!</v>
      </c>
      <c r="R32" s="149">
        <f t="shared" si="46"/>
        <v>0</v>
      </c>
      <c r="S32" s="150" t="e">
        <f t="shared" si="47"/>
        <v>#DIV/0!</v>
      </c>
      <c r="T32" s="151"/>
    </row>
    <row r="33" spans="1:20">
      <c r="A33" s="122"/>
      <c r="B33" s="114">
        <f t="shared" si="9"/>
        <v>26</v>
      </c>
      <c r="C33" s="115">
        <f t="shared" si="35"/>
        <v>0</v>
      </c>
      <c r="D33" s="123"/>
      <c r="E33" s="124"/>
      <c r="F33" s="118"/>
      <c r="G33" s="119"/>
      <c r="H33" s="118"/>
      <c r="I33" s="143"/>
      <c r="J33" s="136"/>
      <c r="K33" s="136"/>
      <c r="L33" s="141"/>
      <c r="M33" s="142"/>
      <c r="N33" s="138"/>
      <c r="O33" s="140"/>
      <c r="P33" s="138">
        <f t="shared" si="44"/>
        <v>0</v>
      </c>
      <c r="Q33" s="148" t="e">
        <f t="shared" si="45"/>
        <v>#DIV/0!</v>
      </c>
      <c r="R33" s="149">
        <f t="shared" si="46"/>
        <v>0</v>
      </c>
      <c r="S33" s="150" t="e">
        <f t="shared" si="47"/>
        <v>#DIV/0!</v>
      </c>
      <c r="T33" s="151"/>
    </row>
    <row r="34" spans="1:20">
      <c r="A34" s="122"/>
      <c r="B34" s="114">
        <f t="shared" si="9"/>
        <v>27</v>
      </c>
      <c r="C34" s="115">
        <f t="shared" si="35"/>
        <v>0</v>
      </c>
      <c r="D34" s="123"/>
      <c r="E34" s="124"/>
      <c r="F34" s="118"/>
      <c r="G34" s="119"/>
      <c r="H34" s="118"/>
      <c r="I34" s="143"/>
      <c r="J34" s="136"/>
      <c r="K34" s="136"/>
      <c r="L34" s="141"/>
      <c r="M34" s="142"/>
      <c r="N34" s="138"/>
      <c r="O34" s="140"/>
      <c r="P34" s="138">
        <f t="shared" si="36"/>
        <v>0</v>
      </c>
      <c r="Q34" s="148" t="e">
        <f t="shared" si="37"/>
        <v>#DIV/0!</v>
      </c>
      <c r="R34" s="149">
        <f t="shared" si="38"/>
        <v>0</v>
      </c>
      <c r="S34" s="150" t="e">
        <f t="shared" si="39"/>
        <v>#DIV/0!</v>
      </c>
      <c r="T34" s="151"/>
    </row>
    <row r="35" spans="1:20">
      <c r="A35" s="122"/>
      <c r="B35" s="114">
        <f t="shared" si="9"/>
        <v>28</v>
      </c>
      <c r="C35" s="115">
        <f t="shared" si="35"/>
        <v>0</v>
      </c>
      <c r="D35" s="123"/>
      <c r="E35" s="124"/>
      <c r="F35" s="118"/>
      <c r="G35" s="119"/>
      <c r="H35" s="118"/>
      <c r="I35" s="143"/>
      <c r="J35" s="136"/>
      <c r="K35" s="136"/>
      <c r="L35" s="141"/>
      <c r="M35" s="142"/>
      <c r="N35" s="138"/>
      <c r="O35" s="140"/>
      <c r="P35" s="138">
        <f t="shared" ref="P35:P41" si="48">O35-N35</f>
        <v>0</v>
      </c>
      <c r="Q35" s="148" t="e">
        <f t="shared" ref="Q35:Q41" si="49">O35/N35</f>
        <v>#DIV/0!</v>
      </c>
      <c r="R35" s="149">
        <f t="shared" ref="R35:R41" si="50">(H35-F35)+(I35-G35)</f>
        <v>0</v>
      </c>
      <c r="S35" s="150" t="e">
        <f t="shared" ref="S35:S41" si="51">N35/R35/24</f>
        <v>#DIV/0!</v>
      </c>
      <c r="T35" s="151"/>
    </row>
    <row r="36" spans="1:20">
      <c r="A36" s="122"/>
      <c r="B36" s="114">
        <f t="shared" si="9"/>
        <v>29</v>
      </c>
      <c r="C36" s="115">
        <f t="shared" ref="C36:C41" si="52">H36</f>
        <v>0</v>
      </c>
      <c r="D36" s="123"/>
      <c r="E36" s="124"/>
      <c r="F36" s="118"/>
      <c r="G36" s="119"/>
      <c r="H36" s="118"/>
      <c r="I36" s="143"/>
      <c r="J36" s="136"/>
      <c r="K36" s="136"/>
      <c r="L36" s="141"/>
      <c r="M36" s="142"/>
      <c r="N36" s="138"/>
      <c r="O36" s="140"/>
      <c r="P36" s="138">
        <f t="shared" si="48"/>
        <v>0</v>
      </c>
      <c r="Q36" s="148" t="e">
        <f t="shared" si="49"/>
        <v>#DIV/0!</v>
      </c>
      <c r="R36" s="149">
        <f t="shared" si="50"/>
        <v>0</v>
      </c>
      <c r="S36" s="150" t="e">
        <f t="shared" si="51"/>
        <v>#DIV/0!</v>
      </c>
      <c r="T36" s="151"/>
    </row>
    <row r="37" spans="1:20">
      <c r="A37" s="122"/>
      <c r="B37" s="114">
        <f t="shared" si="9"/>
        <v>30</v>
      </c>
      <c r="C37" s="115">
        <f t="shared" si="52"/>
        <v>0</v>
      </c>
      <c r="D37" s="123"/>
      <c r="E37" s="124"/>
      <c r="F37" s="118"/>
      <c r="G37" s="119"/>
      <c r="H37" s="118"/>
      <c r="I37" s="143"/>
      <c r="J37" s="136"/>
      <c r="K37" s="136"/>
      <c r="L37" s="141"/>
      <c r="M37" s="142"/>
      <c r="N37" s="138"/>
      <c r="O37" s="140"/>
      <c r="P37" s="138">
        <f t="shared" si="48"/>
        <v>0</v>
      </c>
      <c r="Q37" s="148" t="e">
        <f t="shared" si="49"/>
        <v>#DIV/0!</v>
      </c>
      <c r="R37" s="149">
        <f t="shared" si="50"/>
        <v>0</v>
      </c>
      <c r="S37" s="150" t="e">
        <f t="shared" si="51"/>
        <v>#DIV/0!</v>
      </c>
      <c r="T37" s="151"/>
    </row>
    <row r="38" spans="1:20">
      <c r="A38" s="122"/>
      <c r="B38" s="114">
        <f t="shared" si="9"/>
        <v>31</v>
      </c>
      <c r="C38" s="115">
        <f t="shared" si="52"/>
        <v>0</v>
      </c>
      <c r="D38" s="123"/>
      <c r="E38" s="124"/>
      <c r="F38" s="118"/>
      <c r="G38" s="119"/>
      <c r="H38" s="118"/>
      <c r="I38" s="143"/>
      <c r="J38" s="136"/>
      <c r="K38" s="136"/>
      <c r="L38" s="141"/>
      <c r="M38" s="142"/>
      <c r="N38" s="138"/>
      <c r="O38" s="140"/>
      <c r="P38" s="138">
        <f t="shared" si="48"/>
        <v>0</v>
      </c>
      <c r="Q38" s="148" t="e">
        <f t="shared" si="49"/>
        <v>#DIV/0!</v>
      </c>
      <c r="R38" s="149">
        <f t="shared" si="50"/>
        <v>0</v>
      </c>
      <c r="S38" s="150" t="e">
        <f t="shared" si="51"/>
        <v>#DIV/0!</v>
      </c>
      <c r="T38" s="151"/>
    </row>
    <row r="39" spans="1:20">
      <c r="A39" s="122"/>
      <c r="B39" s="114">
        <f t="shared" si="9"/>
        <v>32</v>
      </c>
      <c r="C39" s="115">
        <f t="shared" si="52"/>
        <v>0</v>
      </c>
      <c r="D39" s="123"/>
      <c r="E39" s="124"/>
      <c r="F39" s="118"/>
      <c r="G39" s="119"/>
      <c r="H39" s="118"/>
      <c r="I39" s="143"/>
      <c r="J39" s="136"/>
      <c r="K39" s="136"/>
      <c r="L39" s="141"/>
      <c r="M39" s="142"/>
      <c r="N39" s="138"/>
      <c r="O39" s="140"/>
      <c r="P39" s="138">
        <f t="shared" si="48"/>
        <v>0</v>
      </c>
      <c r="Q39" s="148" t="e">
        <f t="shared" si="49"/>
        <v>#DIV/0!</v>
      </c>
      <c r="R39" s="149">
        <f t="shared" si="50"/>
        <v>0</v>
      </c>
      <c r="S39" s="150" t="e">
        <f t="shared" si="51"/>
        <v>#DIV/0!</v>
      </c>
      <c r="T39" s="151"/>
    </row>
    <row r="40" spans="1:20">
      <c r="A40" s="122"/>
      <c r="B40" s="114">
        <f t="shared" si="9"/>
        <v>33</v>
      </c>
      <c r="C40" s="115">
        <f t="shared" si="52"/>
        <v>0</v>
      </c>
      <c r="D40" s="123"/>
      <c r="E40" s="124"/>
      <c r="F40" s="118"/>
      <c r="G40" s="119"/>
      <c r="H40" s="118"/>
      <c r="I40" s="143"/>
      <c r="J40" s="136"/>
      <c r="K40" s="136"/>
      <c r="L40" s="141"/>
      <c r="M40" s="142"/>
      <c r="N40" s="138"/>
      <c r="O40" s="140"/>
      <c r="P40" s="138">
        <f t="shared" si="48"/>
        <v>0</v>
      </c>
      <c r="Q40" s="148" t="e">
        <f t="shared" si="49"/>
        <v>#DIV/0!</v>
      </c>
      <c r="R40" s="149">
        <f t="shared" si="50"/>
        <v>0</v>
      </c>
      <c r="S40" s="150" t="e">
        <f t="shared" si="51"/>
        <v>#DIV/0!</v>
      </c>
      <c r="T40" s="151"/>
    </row>
    <row r="41" spans="1:20">
      <c r="A41" s="122"/>
      <c r="B41" s="114">
        <f t="shared" si="9"/>
        <v>34</v>
      </c>
      <c r="C41" s="115">
        <f t="shared" si="52"/>
        <v>0</v>
      </c>
      <c r="D41" s="123"/>
      <c r="E41" s="124"/>
      <c r="F41" s="118"/>
      <c r="G41" s="119"/>
      <c r="H41" s="118"/>
      <c r="I41" s="143"/>
      <c r="J41" s="136"/>
      <c r="K41" s="136"/>
      <c r="L41" s="141"/>
      <c r="M41" s="142"/>
      <c r="N41" s="138"/>
      <c r="O41" s="140"/>
      <c r="P41" s="138">
        <f t="shared" si="48"/>
        <v>0</v>
      </c>
      <c r="Q41" s="148" t="e">
        <f t="shared" si="49"/>
        <v>#DIV/0!</v>
      </c>
      <c r="R41" s="149">
        <f t="shared" si="50"/>
        <v>0</v>
      </c>
      <c r="S41" s="150" t="e">
        <f t="shared" si="51"/>
        <v>#DIV/0!</v>
      </c>
      <c r="T41" s="151"/>
    </row>
    <row r="42" spans="1:20">
      <c r="A42" s="122"/>
      <c r="B42" s="114">
        <f t="shared" si="9"/>
        <v>35</v>
      </c>
      <c r="C42" s="115">
        <f t="shared" ref="C42:C53" si="53">H42</f>
        <v>0</v>
      </c>
      <c r="D42" s="123"/>
      <c r="E42" s="124"/>
      <c r="F42" s="118"/>
      <c r="G42" s="119"/>
      <c r="H42" s="118"/>
      <c r="I42" s="143"/>
      <c r="J42" s="136"/>
      <c r="K42" s="136"/>
      <c r="L42" s="141"/>
      <c r="M42" s="142"/>
      <c r="N42" s="138"/>
      <c r="O42" s="140"/>
      <c r="P42" s="138">
        <f t="shared" ref="P42:P53" si="54">O42-N42</f>
        <v>0</v>
      </c>
      <c r="Q42" s="148" t="e">
        <f t="shared" ref="Q42:Q53" si="55">O42/N42</f>
        <v>#DIV/0!</v>
      </c>
      <c r="R42" s="149">
        <f t="shared" ref="R42:R53" si="56">(H42-F42)+(I42-G42)</f>
        <v>0</v>
      </c>
      <c r="S42" s="150" t="e">
        <f t="shared" ref="S42:S53" si="57">N42/R42/24</f>
        <v>#DIV/0!</v>
      </c>
      <c r="T42" s="151"/>
    </row>
    <row r="43" spans="1:20">
      <c r="A43" s="122"/>
      <c r="B43" s="114">
        <f t="shared" si="9"/>
        <v>36</v>
      </c>
      <c r="C43" s="115">
        <f t="shared" si="53"/>
        <v>0</v>
      </c>
      <c r="D43" s="123"/>
      <c r="E43" s="124"/>
      <c r="F43" s="118"/>
      <c r="G43" s="119"/>
      <c r="H43" s="118"/>
      <c r="I43" s="143"/>
      <c r="J43" s="136"/>
      <c r="K43" s="136"/>
      <c r="L43" s="141"/>
      <c r="M43" s="142"/>
      <c r="N43" s="138"/>
      <c r="O43" s="140"/>
      <c r="P43" s="138">
        <f t="shared" si="54"/>
        <v>0</v>
      </c>
      <c r="Q43" s="148" t="e">
        <f t="shared" si="55"/>
        <v>#DIV/0!</v>
      </c>
      <c r="R43" s="149">
        <f t="shared" si="56"/>
        <v>0</v>
      </c>
      <c r="S43" s="150" t="e">
        <f t="shared" si="57"/>
        <v>#DIV/0!</v>
      </c>
      <c r="T43" s="151"/>
    </row>
    <row r="44" spans="1:20">
      <c r="A44" s="122"/>
      <c r="B44" s="114">
        <f t="shared" si="9"/>
        <v>37</v>
      </c>
      <c r="C44" s="115">
        <f t="shared" si="53"/>
        <v>0</v>
      </c>
      <c r="D44" s="123"/>
      <c r="E44" s="124"/>
      <c r="F44" s="118"/>
      <c r="G44" s="119"/>
      <c r="H44" s="118"/>
      <c r="I44" s="143"/>
      <c r="J44" s="136"/>
      <c r="K44" s="136"/>
      <c r="L44" s="141"/>
      <c r="M44" s="142"/>
      <c r="N44" s="138"/>
      <c r="O44" s="140"/>
      <c r="P44" s="138">
        <f t="shared" si="54"/>
        <v>0</v>
      </c>
      <c r="Q44" s="148" t="e">
        <f t="shared" si="55"/>
        <v>#DIV/0!</v>
      </c>
      <c r="R44" s="149">
        <f t="shared" si="56"/>
        <v>0</v>
      </c>
      <c r="S44" s="150" t="e">
        <f t="shared" si="57"/>
        <v>#DIV/0!</v>
      </c>
      <c r="T44" s="151"/>
    </row>
    <row r="45" spans="1:20">
      <c r="A45" s="122"/>
      <c r="B45" s="114">
        <f t="shared" si="9"/>
        <v>38</v>
      </c>
      <c r="C45" s="115">
        <f t="shared" si="53"/>
        <v>0</v>
      </c>
      <c r="D45" s="123"/>
      <c r="E45" s="124"/>
      <c r="F45" s="118"/>
      <c r="G45" s="119"/>
      <c r="H45" s="118"/>
      <c r="I45" s="143"/>
      <c r="J45" s="136"/>
      <c r="K45" s="136"/>
      <c r="L45" s="141"/>
      <c r="M45" s="142"/>
      <c r="N45" s="138"/>
      <c r="O45" s="140"/>
      <c r="P45" s="138">
        <f t="shared" si="54"/>
        <v>0</v>
      </c>
      <c r="Q45" s="148" t="e">
        <f t="shared" si="55"/>
        <v>#DIV/0!</v>
      </c>
      <c r="R45" s="149">
        <f t="shared" si="56"/>
        <v>0</v>
      </c>
      <c r="S45" s="150" t="e">
        <f t="shared" si="57"/>
        <v>#DIV/0!</v>
      </c>
      <c r="T45" s="151"/>
    </row>
    <row r="46" spans="1:20">
      <c r="A46" s="122"/>
      <c r="B46" s="114">
        <f t="shared" si="9"/>
        <v>39</v>
      </c>
      <c r="C46" s="115">
        <f t="shared" si="53"/>
        <v>0</v>
      </c>
      <c r="D46" s="123"/>
      <c r="E46" s="124"/>
      <c r="F46" s="118"/>
      <c r="G46" s="119"/>
      <c r="H46" s="118"/>
      <c r="I46" s="143"/>
      <c r="J46" s="136"/>
      <c r="K46" s="136"/>
      <c r="L46" s="141"/>
      <c r="M46" s="142"/>
      <c r="N46" s="138"/>
      <c r="O46" s="140"/>
      <c r="P46" s="138">
        <f t="shared" si="54"/>
        <v>0</v>
      </c>
      <c r="Q46" s="148" t="e">
        <f t="shared" si="55"/>
        <v>#DIV/0!</v>
      </c>
      <c r="R46" s="149">
        <f t="shared" si="56"/>
        <v>0</v>
      </c>
      <c r="S46" s="150" t="e">
        <f t="shared" si="57"/>
        <v>#DIV/0!</v>
      </c>
      <c r="T46" s="151"/>
    </row>
    <row r="47" spans="1:20">
      <c r="A47" s="122"/>
      <c r="B47" s="114">
        <f t="shared" si="9"/>
        <v>40</v>
      </c>
      <c r="C47" s="115">
        <f t="shared" si="53"/>
        <v>0</v>
      </c>
      <c r="D47" s="123"/>
      <c r="E47" s="124"/>
      <c r="F47" s="118"/>
      <c r="G47" s="119"/>
      <c r="H47" s="118"/>
      <c r="I47" s="143"/>
      <c r="J47" s="136"/>
      <c r="K47" s="136"/>
      <c r="L47" s="141"/>
      <c r="M47" s="142"/>
      <c r="N47" s="138"/>
      <c r="O47" s="140"/>
      <c r="P47" s="138">
        <f t="shared" si="54"/>
        <v>0</v>
      </c>
      <c r="Q47" s="148" t="e">
        <f t="shared" si="55"/>
        <v>#DIV/0!</v>
      </c>
      <c r="R47" s="149">
        <f t="shared" si="56"/>
        <v>0</v>
      </c>
      <c r="S47" s="150" t="e">
        <f t="shared" si="57"/>
        <v>#DIV/0!</v>
      </c>
      <c r="T47" s="151"/>
    </row>
    <row r="48" spans="1:20">
      <c r="A48" s="122"/>
      <c r="B48" s="114">
        <f t="shared" si="9"/>
        <v>41</v>
      </c>
      <c r="C48" s="115">
        <f t="shared" si="53"/>
        <v>0</v>
      </c>
      <c r="D48" s="123"/>
      <c r="E48" s="124"/>
      <c r="F48" s="118"/>
      <c r="G48" s="119"/>
      <c r="H48" s="118"/>
      <c r="I48" s="143"/>
      <c r="J48" s="136"/>
      <c r="K48" s="136"/>
      <c r="L48" s="141"/>
      <c r="M48" s="142"/>
      <c r="N48" s="138"/>
      <c r="O48" s="140"/>
      <c r="P48" s="138">
        <f t="shared" si="54"/>
        <v>0</v>
      </c>
      <c r="Q48" s="148" t="e">
        <f t="shared" si="55"/>
        <v>#DIV/0!</v>
      </c>
      <c r="R48" s="149">
        <f t="shared" si="56"/>
        <v>0</v>
      </c>
      <c r="S48" s="150" t="e">
        <f t="shared" si="57"/>
        <v>#DIV/0!</v>
      </c>
      <c r="T48" s="151"/>
    </row>
    <row r="49" spans="1:20">
      <c r="A49" s="122"/>
      <c r="B49" s="114">
        <f t="shared" si="9"/>
        <v>42</v>
      </c>
      <c r="C49" s="115">
        <f t="shared" si="53"/>
        <v>0</v>
      </c>
      <c r="D49" s="123"/>
      <c r="E49" s="124"/>
      <c r="F49" s="118"/>
      <c r="G49" s="119"/>
      <c r="H49" s="118"/>
      <c r="I49" s="143"/>
      <c r="J49" s="136"/>
      <c r="K49" s="136"/>
      <c r="L49" s="141"/>
      <c r="M49" s="142"/>
      <c r="N49" s="138"/>
      <c r="O49" s="140"/>
      <c r="P49" s="138">
        <f t="shared" si="54"/>
        <v>0</v>
      </c>
      <c r="Q49" s="148" t="e">
        <f t="shared" si="55"/>
        <v>#DIV/0!</v>
      </c>
      <c r="R49" s="149">
        <f t="shared" si="56"/>
        <v>0</v>
      </c>
      <c r="S49" s="150" t="e">
        <f t="shared" si="57"/>
        <v>#DIV/0!</v>
      </c>
      <c r="T49" s="151"/>
    </row>
    <row r="50" spans="1:20">
      <c r="A50" s="122"/>
      <c r="B50" s="114">
        <f t="shared" si="9"/>
        <v>43</v>
      </c>
      <c r="C50" s="115">
        <f t="shared" si="53"/>
        <v>0</v>
      </c>
      <c r="D50" s="123"/>
      <c r="E50" s="124"/>
      <c r="F50" s="118"/>
      <c r="G50" s="119"/>
      <c r="H50" s="118"/>
      <c r="I50" s="143"/>
      <c r="J50" s="136"/>
      <c r="K50" s="136"/>
      <c r="L50" s="141"/>
      <c r="M50" s="142"/>
      <c r="N50" s="138"/>
      <c r="O50" s="140"/>
      <c r="P50" s="138">
        <f t="shared" si="54"/>
        <v>0</v>
      </c>
      <c r="Q50" s="148" t="e">
        <f t="shared" si="55"/>
        <v>#DIV/0!</v>
      </c>
      <c r="R50" s="149">
        <f t="shared" si="56"/>
        <v>0</v>
      </c>
      <c r="S50" s="150" t="e">
        <f t="shared" si="57"/>
        <v>#DIV/0!</v>
      </c>
      <c r="T50" s="151"/>
    </row>
    <row r="51" spans="1:20">
      <c r="A51" s="122"/>
      <c r="B51" s="114">
        <f t="shared" si="9"/>
        <v>44</v>
      </c>
      <c r="C51" s="115">
        <f t="shared" si="53"/>
        <v>0</v>
      </c>
      <c r="D51" s="123"/>
      <c r="E51" s="124"/>
      <c r="F51" s="118"/>
      <c r="G51" s="119"/>
      <c r="H51" s="118"/>
      <c r="I51" s="143"/>
      <c r="J51" s="136"/>
      <c r="K51" s="136"/>
      <c r="L51" s="141"/>
      <c r="M51" s="142"/>
      <c r="N51" s="138"/>
      <c r="O51" s="140"/>
      <c r="P51" s="138">
        <f t="shared" si="54"/>
        <v>0</v>
      </c>
      <c r="Q51" s="148" t="e">
        <f t="shared" si="55"/>
        <v>#DIV/0!</v>
      </c>
      <c r="R51" s="149">
        <f t="shared" si="56"/>
        <v>0</v>
      </c>
      <c r="S51" s="150" t="e">
        <f t="shared" si="57"/>
        <v>#DIV/0!</v>
      </c>
      <c r="T51" s="151"/>
    </row>
    <row r="52" spans="1:20">
      <c r="A52" s="122"/>
      <c r="B52" s="114">
        <f t="shared" si="9"/>
        <v>45</v>
      </c>
      <c r="C52" s="115">
        <f t="shared" si="53"/>
        <v>0</v>
      </c>
      <c r="D52" s="123"/>
      <c r="E52" s="124"/>
      <c r="F52" s="118"/>
      <c r="G52" s="119"/>
      <c r="H52" s="118"/>
      <c r="I52" s="143"/>
      <c r="J52" s="136"/>
      <c r="K52" s="136"/>
      <c r="L52" s="141"/>
      <c r="M52" s="142"/>
      <c r="N52" s="138"/>
      <c r="O52" s="140"/>
      <c r="P52" s="138">
        <f t="shared" si="54"/>
        <v>0</v>
      </c>
      <c r="Q52" s="148" t="e">
        <f t="shared" si="55"/>
        <v>#DIV/0!</v>
      </c>
      <c r="R52" s="149">
        <f t="shared" si="56"/>
        <v>0</v>
      </c>
      <c r="S52" s="150" t="e">
        <f t="shared" si="57"/>
        <v>#DIV/0!</v>
      </c>
      <c r="T52" s="151"/>
    </row>
    <row r="53" spans="1:20">
      <c r="A53" s="122"/>
      <c r="B53" s="114">
        <f t="shared" si="9"/>
        <v>46</v>
      </c>
      <c r="C53" s="115">
        <f t="shared" si="53"/>
        <v>0</v>
      </c>
      <c r="D53" s="123"/>
      <c r="E53" s="124"/>
      <c r="F53" s="118"/>
      <c r="G53" s="119"/>
      <c r="H53" s="118"/>
      <c r="I53" s="143"/>
      <c r="J53" s="136"/>
      <c r="K53" s="136"/>
      <c r="L53" s="141"/>
      <c r="M53" s="142"/>
      <c r="N53" s="138"/>
      <c r="O53" s="140"/>
      <c r="P53" s="138">
        <f t="shared" si="54"/>
        <v>0</v>
      </c>
      <c r="Q53" s="148" t="e">
        <f t="shared" si="55"/>
        <v>#DIV/0!</v>
      </c>
      <c r="R53" s="149">
        <f t="shared" si="56"/>
        <v>0</v>
      </c>
      <c r="S53" s="150" t="e">
        <f t="shared" si="57"/>
        <v>#DIV/0!</v>
      </c>
      <c r="T53" s="151"/>
    </row>
    <row r="54" spans="1:20">
      <c r="A54" s="126"/>
      <c r="B54" s="127"/>
      <c r="C54" s="127"/>
      <c r="D54" s="127"/>
      <c r="E54" s="127"/>
      <c r="F54" s="128"/>
      <c r="G54" s="15"/>
      <c r="H54" s="128"/>
      <c r="I54" s="15"/>
      <c r="J54" s="15"/>
      <c r="K54" s="15"/>
      <c r="L54" s="145"/>
      <c r="M54" s="145"/>
      <c r="N54" s="145"/>
      <c r="O54" s="145"/>
      <c r="P54" s="145"/>
      <c r="Q54" s="145"/>
      <c r="R54" s="15"/>
      <c r="S54" s="30"/>
      <c r="T54" s="152"/>
    </row>
    <row r="55" spans="1:20">
      <c r="A55" s="57" t="s">
        <v>19</v>
      </c>
      <c r="B55" s="129"/>
      <c r="C55" s="129"/>
      <c r="D55" s="129"/>
      <c r="E55" s="129"/>
      <c r="F55" s="130"/>
      <c r="G55" s="58"/>
      <c r="H55" s="130"/>
      <c r="I55" s="58"/>
      <c r="J55" s="58"/>
      <c r="K55" s="58"/>
      <c r="L55" s="146"/>
      <c r="M55" s="146"/>
      <c r="N55" s="147">
        <f>SUM(N8:N54)</f>
        <v>37821292.420000002</v>
      </c>
      <c r="O55" s="147">
        <f>SUM(O8:O54)</f>
        <v>37839165.461999997</v>
      </c>
      <c r="P55" s="147">
        <f>SUM(P8:P54)</f>
        <v>17873.042000001296</v>
      </c>
      <c r="Q55" s="153" t="e">
        <f>AVERAGE(Q8:Q54)</f>
        <v>#DIV/0!</v>
      </c>
      <c r="R55" s="154">
        <f>SUM(R8:R54)</f>
        <v>1.09375</v>
      </c>
      <c r="S55" s="155"/>
      <c r="T55" s="73"/>
    </row>
  </sheetData>
  <mergeCells count="16">
    <mergeCell ref="T5:T7"/>
    <mergeCell ref="J5:K6"/>
    <mergeCell ref="L5:N6"/>
    <mergeCell ref="O5:O7"/>
    <mergeCell ref="P5:P7"/>
    <mergeCell ref="Q5:Q7"/>
    <mergeCell ref="R5:R7"/>
    <mergeCell ref="S5:S7"/>
    <mergeCell ref="F5:I5"/>
    <mergeCell ref="F6:G6"/>
    <mergeCell ref="H6:I6"/>
    <mergeCell ref="A5:A7"/>
    <mergeCell ref="B5:B7"/>
    <mergeCell ref="C5:C7"/>
    <mergeCell ref="D5:D7"/>
    <mergeCell ref="E5:E7"/>
  </mergeCells>
  <hyperlinks>
    <hyperlink ref="T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opLeftCell="A11" zoomScale="85" zoomScaleNormal="85" workbookViewId="0">
      <selection activeCell="I38" sqref="I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282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244.31083333334149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38">
        <v>1477459.2</v>
      </c>
      <c r="I7" s="38">
        <v>1477466.22</v>
      </c>
      <c r="J7" s="11">
        <f t="shared" ref="J7:J8" si="0">I7-H7</f>
        <v>7.0200000000186265</v>
      </c>
      <c r="K7" s="27">
        <f t="shared" ref="K7:K8" si="1">J7/24</f>
        <v>0.29250000000077608</v>
      </c>
      <c r="L7" s="2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0.29166666666666702</v>
      </c>
      <c r="E8" s="8">
        <f>C8+1</f>
        <v>46025</v>
      </c>
      <c r="F8" s="9">
        <v>0.29166666666666702</v>
      </c>
      <c r="G8" s="10">
        <f>IFERROR(((E8-C8)+(F8-D8)),"")</f>
        <v>1</v>
      </c>
      <c r="H8" s="38">
        <f t="shared" ref="H8:H37" si="2">I7</f>
        <v>1477466.22</v>
      </c>
      <c r="I8" s="38">
        <v>1481380.54</v>
      </c>
      <c r="J8" s="11">
        <f t="shared" si="0"/>
        <v>3914.3200000000652</v>
      </c>
      <c r="K8" s="27">
        <f t="shared" si="1"/>
        <v>163.09666666666939</v>
      </c>
      <c r="L8" s="28"/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0.29166666666666702</v>
      </c>
      <c r="E9" s="8">
        <f t="shared" ref="E9:E34" si="5">C9+1</f>
        <v>46026</v>
      </c>
      <c r="F9" s="9">
        <v>0.29166666666666702</v>
      </c>
      <c r="G9" s="10">
        <f t="shared" ref="G9:G34" si="6">IFERROR(((E9-C9)+(F9-D9)),"")</f>
        <v>1</v>
      </c>
      <c r="H9" s="38">
        <f t="shared" si="2"/>
        <v>1481380.54</v>
      </c>
      <c r="I9" s="38">
        <v>1481683.03</v>
      </c>
      <c r="J9" s="11">
        <f t="shared" ref="J9" si="7">I9-H9</f>
        <v>302.48999999999069</v>
      </c>
      <c r="K9" s="27">
        <f t="shared" ref="K9" si="8">J9/24</f>
        <v>12.603749999999613</v>
      </c>
      <c r="L9" s="28"/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0.29166666666666702</v>
      </c>
      <c r="E10" s="8">
        <f t="shared" si="5"/>
        <v>46027</v>
      </c>
      <c r="F10" s="9">
        <v>0.29166666666666702</v>
      </c>
      <c r="G10" s="10">
        <f t="shared" si="6"/>
        <v>1</v>
      </c>
      <c r="H10" s="38">
        <f t="shared" si="2"/>
        <v>1481683.03</v>
      </c>
      <c r="I10" s="38">
        <v>1481683.03</v>
      </c>
      <c r="J10" s="11">
        <f t="shared" ref="J10" si="9">I10-H10</f>
        <v>0</v>
      </c>
      <c r="K10" s="27">
        <f t="shared" ref="K10" si="10">J10/24</f>
        <v>0</v>
      </c>
      <c r="L10" s="723" t="s">
        <v>161</v>
      </c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0.29166666666666702</v>
      </c>
      <c r="E11" s="8">
        <f t="shared" si="5"/>
        <v>46028</v>
      </c>
      <c r="F11" s="9">
        <v>0.29166666666666702</v>
      </c>
      <c r="G11" s="10">
        <f t="shared" si="6"/>
        <v>1</v>
      </c>
      <c r="H11" s="38">
        <f t="shared" si="2"/>
        <v>1481683.03</v>
      </c>
      <c r="I11" s="38">
        <v>1483747.85</v>
      </c>
      <c r="J11" s="11">
        <f t="shared" ref="J11" si="11">I11-H11</f>
        <v>2064.8200000000652</v>
      </c>
      <c r="K11" s="27">
        <f t="shared" ref="K11" si="12">J11/24</f>
        <v>86.034166666669378</v>
      </c>
      <c r="L11" s="28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0.29166666666666702</v>
      </c>
      <c r="E12" s="8">
        <f t="shared" si="5"/>
        <v>46029</v>
      </c>
      <c r="F12" s="9">
        <v>0.29166666666666702</v>
      </c>
      <c r="G12" s="10">
        <f t="shared" si="6"/>
        <v>1</v>
      </c>
      <c r="H12" s="38">
        <f t="shared" si="2"/>
        <v>1483747.85</v>
      </c>
      <c r="I12" s="38">
        <v>1486716.18</v>
      </c>
      <c r="J12" s="11">
        <f t="shared" ref="J12" si="13">I12-H12</f>
        <v>2968.3299999998417</v>
      </c>
      <c r="K12" s="27">
        <f t="shared" ref="K12" si="14">J12/24</f>
        <v>123.68041666666007</v>
      </c>
      <c r="L12" s="28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0.29166666666666702</v>
      </c>
      <c r="E13" s="8">
        <f t="shared" si="5"/>
        <v>46030</v>
      </c>
      <c r="F13" s="9">
        <v>0.29166666666666702</v>
      </c>
      <c r="G13" s="10">
        <f t="shared" si="6"/>
        <v>1</v>
      </c>
      <c r="H13" s="38">
        <f t="shared" si="2"/>
        <v>1486716.18</v>
      </c>
      <c r="I13" s="38">
        <v>1488998.82</v>
      </c>
      <c r="J13" s="11">
        <f t="shared" ref="J13" si="15">I13-H13</f>
        <v>2282.6400000001304</v>
      </c>
      <c r="K13" s="27">
        <f t="shared" ref="K13" si="16">J13/24</f>
        <v>95.110000000005428</v>
      </c>
      <c r="L13" s="28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0.29166666666666702</v>
      </c>
      <c r="E14" s="8">
        <f t="shared" si="5"/>
        <v>46031</v>
      </c>
      <c r="F14" s="9">
        <v>0.29166666666666702</v>
      </c>
      <c r="G14" s="10">
        <f t="shared" si="6"/>
        <v>1</v>
      </c>
      <c r="H14" s="38">
        <f t="shared" si="2"/>
        <v>1488998.82</v>
      </c>
      <c r="I14" s="38">
        <v>1492521.45</v>
      </c>
      <c r="J14" s="11">
        <f t="shared" ref="J14" si="17">I14-H14</f>
        <v>3522.6299999998882</v>
      </c>
      <c r="K14" s="27">
        <f t="shared" ref="K14" si="18">J14/24</f>
        <v>146.77624999999534</v>
      </c>
      <c r="L14" s="28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0.29166666666666702</v>
      </c>
      <c r="E15" s="8">
        <f t="shared" si="5"/>
        <v>46032</v>
      </c>
      <c r="F15" s="9">
        <v>0.29166666666666702</v>
      </c>
      <c r="G15" s="10">
        <f t="shared" si="6"/>
        <v>1</v>
      </c>
      <c r="H15" s="38">
        <f t="shared" si="2"/>
        <v>1492521.45</v>
      </c>
      <c r="I15" s="38">
        <v>1494192.74</v>
      </c>
      <c r="J15" s="11">
        <f t="shared" ref="J15" si="19">I15-H15</f>
        <v>1671.2900000000373</v>
      </c>
      <c r="K15" s="27">
        <f t="shared" ref="K15" si="20">J15/24</f>
        <v>69.637083333334886</v>
      </c>
      <c r="L15" s="28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0.29166666666666702</v>
      </c>
      <c r="E16" s="8">
        <f t="shared" si="5"/>
        <v>46033</v>
      </c>
      <c r="F16" s="9">
        <v>0.29166666666666702</v>
      </c>
      <c r="G16" s="10">
        <f t="shared" si="6"/>
        <v>1</v>
      </c>
      <c r="H16" s="38">
        <f t="shared" si="2"/>
        <v>1494192.74</v>
      </c>
      <c r="I16" s="38">
        <v>1496900.4</v>
      </c>
      <c r="J16" s="11">
        <f t="shared" ref="J16" si="21">I16-H16</f>
        <v>2707.6599999999162</v>
      </c>
      <c r="K16" s="27">
        <f t="shared" ref="K16" si="22">J16/24</f>
        <v>112.81916666666318</v>
      </c>
      <c r="L16" s="28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0.29166666666666702</v>
      </c>
      <c r="E17" s="8">
        <f t="shared" si="5"/>
        <v>46034</v>
      </c>
      <c r="F17" s="9">
        <v>0.29166666666666702</v>
      </c>
      <c r="G17" s="10">
        <f t="shared" si="6"/>
        <v>1</v>
      </c>
      <c r="H17" s="38">
        <f t="shared" si="2"/>
        <v>1496900.4</v>
      </c>
      <c r="I17" s="38">
        <v>1497068.81</v>
      </c>
      <c r="J17" s="11">
        <f t="shared" ref="J17" si="23">I17-H17</f>
        <v>168.41000000014901</v>
      </c>
      <c r="K17" s="27">
        <f t="shared" ref="K17" si="24">J17/24</f>
        <v>7.0170833333395422</v>
      </c>
      <c r="L17" s="28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0.29166666666666702</v>
      </c>
      <c r="E18" s="8">
        <f t="shared" si="5"/>
        <v>46035</v>
      </c>
      <c r="F18" s="9">
        <v>0.29166666666666702</v>
      </c>
      <c r="G18" s="10">
        <f t="shared" si="6"/>
        <v>1</v>
      </c>
      <c r="H18" s="38">
        <f t="shared" si="2"/>
        <v>1497068.81</v>
      </c>
      <c r="I18" s="38">
        <v>1498917.3</v>
      </c>
      <c r="J18" s="11">
        <f t="shared" ref="J18" si="25">I18-H18</f>
        <v>1848.4899999999907</v>
      </c>
      <c r="K18" s="27">
        <f t="shared" ref="K18:K35" si="26">J18/24</f>
        <v>77.020416666666279</v>
      </c>
      <c r="L18" s="28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0.29166666666666702</v>
      </c>
      <c r="E19" s="8">
        <f t="shared" si="5"/>
        <v>46036</v>
      </c>
      <c r="F19" s="9">
        <v>0.29166666666666702</v>
      </c>
      <c r="G19" s="10">
        <f t="shared" si="6"/>
        <v>1</v>
      </c>
      <c r="H19" s="38">
        <f t="shared" si="2"/>
        <v>1498917.3</v>
      </c>
      <c r="I19" s="38">
        <v>1503430.32</v>
      </c>
      <c r="J19" s="11">
        <f t="shared" ref="J19" si="27">I19-H19</f>
        <v>4513.0200000000186</v>
      </c>
      <c r="K19" s="27">
        <f t="shared" si="26"/>
        <v>188.04250000000079</v>
      </c>
      <c r="L19" s="28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0.29166666666666702</v>
      </c>
      <c r="E20" s="8">
        <f t="shared" si="5"/>
        <v>46037</v>
      </c>
      <c r="F20" s="9">
        <v>0.29166666666666702</v>
      </c>
      <c r="G20" s="10">
        <f t="shared" si="6"/>
        <v>1</v>
      </c>
      <c r="H20" s="38">
        <f t="shared" si="2"/>
        <v>1503430.32</v>
      </c>
      <c r="I20" s="38">
        <v>1504657.3</v>
      </c>
      <c r="J20" s="11">
        <f t="shared" ref="J20" si="28">I20-H20</f>
        <v>1226.9799999999814</v>
      </c>
      <c r="K20" s="27">
        <f t="shared" si="26"/>
        <v>51.124166666665893</v>
      </c>
      <c r="L20" s="28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0.29166666666666702</v>
      </c>
      <c r="E21" s="8">
        <f t="shared" si="5"/>
        <v>46038</v>
      </c>
      <c r="F21" s="9">
        <v>0.29166666666666702</v>
      </c>
      <c r="G21" s="10">
        <f t="shared" si="6"/>
        <v>1</v>
      </c>
      <c r="H21" s="38">
        <f t="shared" si="2"/>
        <v>1504657.3</v>
      </c>
      <c r="I21" s="38">
        <v>1508098.9</v>
      </c>
      <c r="J21" s="11">
        <f t="shared" ref="J21:J27" si="29">I21-H21</f>
        <v>3441.5999999998603</v>
      </c>
      <c r="K21" s="27">
        <f t="shared" si="26"/>
        <v>143.39999999999418</v>
      </c>
      <c r="L21" s="28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0.29166666666666702</v>
      </c>
      <c r="E22" s="8">
        <f t="shared" si="5"/>
        <v>46039</v>
      </c>
      <c r="F22" s="9">
        <v>0.29166666666666702</v>
      </c>
      <c r="G22" s="10">
        <f t="shared" si="6"/>
        <v>1</v>
      </c>
      <c r="H22" s="38">
        <f t="shared" si="2"/>
        <v>1508098.9</v>
      </c>
      <c r="I22" s="38">
        <v>1509573.91</v>
      </c>
      <c r="J22" s="11">
        <f t="shared" ref="J22:J24" si="30">I22-H22</f>
        <v>1475.0100000000093</v>
      </c>
      <c r="K22" s="27">
        <f t="shared" si="26"/>
        <v>61.458750000000386</v>
      </c>
      <c r="L22" s="28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0.29166666666666702</v>
      </c>
      <c r="E23" s="8">
        <f t="shared" si="5"/>
        <v>46040</v>
      </c>
      <c r="F23" s="9">
        <v>0.29166666666666702</v>
      </c>
      <c r="G23" s="10">
        <f t="shared" si="6"/>
        <v>1</v>
      </c>
      <c r="H23" s="38">
        <f t="shared" si="2"/>
        <v>1509573.91</v>
      </c>
      <c r="I23" s="38">
        <v>1509573.91</v>
      </c>
      <c r="J23" s="11">
        <f t="shared" si="30"/>
        <v>0</v>
      </c>
      <c r="K23" s="27">
        <f t="shared" si="26"/>
        <v>0</v>
      </c>
      <c r="L23" s="723" t="s">
        <v>161</v>
      </c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0.29166666666666702</v>
      </c>
      <c r="E24" s="8">
        <f t="shared" si="5"/>
        <v>46041</v>
      </c>
      <c r="F24" s="9">
        <v>0.29166666666666702</v>
      </c>
      <c r="G24" s="10">
        <f t="shared" si="6"/>
        <v>1</v>
      </c>
      <c r="H24" s="38">
        <f t="shared" si="2"/>
        <v>1509573.91</v>
      </c>
      <c r="I24" s="38">
        <v>1509573.91</v>
      </c>
      <c r="J24" s="11">
        <f t="shared" si="30"/>
        <v>0</v>
      </c>
      <c r="K24" s="27">
        <f t="shared" si="26"/>
        <v>0</v>
      </c>
      <c r="L24" s="723" t="s">
        <v>161</v>
      </c>
    </row>
    <row r="25" spans="1:14">
      <c r="A25" s="12">
        <f t="shared" ref="A25:B34" si="31">A24+1</f>
        <v>19</v>
      </c>
      <c r="B25" s="8">
        <f>B24+1</f>
        <v>46041</v>
      </c>
      <c r="C25" s="8">
        <f t="shared" si="4"/>
        <v>46041</v>
      </c>
      <c r="D25" s="9">
        <v>0.29166666666666702</v>
      </c>
      <c r="E25" s="8">
        <f t="shared" si="5"/>
        <v>46042</v>
      </c>
      <c r="F25" s="9">
        <v>0.29166666666666702</v>
      </c>
      <c r="G25" s="10">
        <f t="shared" si="6"/>
        <v>1</v>
      </c>
      <c r="H25" s="38">
        <f t="shared" si="2"/>
        <v>1509573.91</v>
      </c>
      <c r="I25" s="38">
        <v>1513444.3</v>
      </c>
      <c r="J25" s="11">
        <f t="shared" si="29"/>
        <v>3870.3900000001304</v>
      </c>
      <c r="K25" s="27">
        <f t="shared" si="26"/>
        <v>161.26625000000544</v>
      </c>
      <c r="L25" s="28"/>
    </row>
    <row r="26" spans="1:14">
      <c r="A26" s="12">
        <f t="shared" si="31"/>
        <v>20</v>
      </c>
      <c r="B26" s="8">
        <f>B25+1</f>
        <v>46042</v>
      </c>
      <c r="C26" s="8">
        <f t="shared" si="4"/>
        <v>46042</v>
      </c>
      <c r="D26" s="9">
        <v>0.29166666666666702</v>
      </c>
      <c r="E26" s="8">
        <f t="shared" si="5"/>
        <v>46043</v>
      </c>
      <c r="F26" s="9">
        <v>0.29166666666666702</v>
      </c>
      <c r="G26" s="10">
        <f t="shared" si="6"/>
        <v>1</v>
      </c>
      <c r="H26" s="38">
        <f t="shared" si="2"/>
        <v>1513444.3</v>
      </c>
      <c r="I26" s="38">
        <v>1515706.12</v>
      </c>
      <c r="J26" s="11">
        <f t="shared" si="29"/>
        <v>2261.8200000000652</v>
      </c>
      <c r="K26" s="27">
        <f t="shared" si="26"/>
        <v>94.242500000002721</v>
      </c>
      <c r="L26" s="28"/>
    </row>
    <row r="27" spans="1:14">
      <c r="A27" s="12">
        <f t="shared" si="31"/>
        <v>21</v>
      </c>
      <c r="B27" s="8">
        <f>B26+1</f>
        <v>46043</v>
      </c>
      <c r="C27" s="8">
        <f t="shared" si="4"/>
        <v>46043</v>
      </c>
      <c r="D27" s="9">
        <v>0.29166666666666702</v>
      </c>
      <c r="E27" s="8">
        <f t="shared" si="5"/>
        <v>46044</v>
      </c>
      <c r="F27" s="9">
        <v>0.29166666666666702</v>
      </c>
      <c r="G27" s="10">
        <f t="shared" si="6"/>
        <v>1</v>
      </c>
      <c r="H27" s="38">
        <f t="shared" si="2"/>
        <v>1515706.12</v>
      </c>
      <c r="I27" s="38">
        <v>1520767.11</v>
      </c>
      <c r="J27" s="11">
        <f t="shared" si="29"/>
        <v>5060.9899999999907</v>
      </c>
      <c r="K27" s="27">
        <f t="shared" si="26"/>
        <v>210.87458333333294</v>
      </c>
      <c r="L27" s="28"/>
    </row>
    <row r="28" spans="1:14">
      <c r="A28" s="12">
        <f t="shared" si="31"/>
        <v>22</v>
      </c>
      <c r="B28" s="8">
        <f t="shared" si="31"/>
        <v>46044</v>
      </c>
      <c r="C28" s="8">
        <f t="shared" si="4"/>
        <v>46044</v>
      </c>
      <c r="D28" s="9">
        <v>0.29166666666666702</v>
      </c>
      <c r="E28" s="8">
        <f t="shared" si="5"/>
        <v>46045</v>
      </c>
      <c r="F28" s="9">
        <v>0.29166666666666702</v>
      </c>
      <c r="G28" s="10">
        <f t="shared" si="6"/>
        <v>1</v>
      </c>
      <c r="H28" s="38">
        <f t="shared" si="2"/>
        <v>1520767.11</v>
      </c>
      <c r="I28" s="38">
        <v>1524422.17</v>
      </c>
      <c r="J28" s="11">
        <f t="shared" ref="J28" si="32">I28-H28</f>
        <v>3655.059999999823</v>
      </c>
      <c r="K28" s="27">
        <f t="shared" si="26"/>
        <v>152.29416666665929</v>
      </c>
      <c r="L28" s="28"/>
    </row>
    <row r="29" spans="1:14">
      <c r="A29" s="12">
        <f t="shared" si="31"/>
        <v>23</v>
      </c>
      <c r="B29" s="8">
        <f t="shared" si="31"/>
        <v>46045</v>
      </c>
      <c r="C29" s="8">
        <f t="shared" si="4"/>
        <v>46045</v>
      </c>
      <c r="D29" s="9">
        <v>0.29166666666666702</v>
      </c>
      <c r="E29" s="8">
        <f t="shared" si="5"/>
        <v>46046</v>
      </c>
      <c r="F29" s="9">
        <v>0.29166666666666702</v>
      </c>
      <c r="G29" s="10">
        <f t="shared" si="6"/>
        <v>1</v>
      </c>
      <c r="H29" s="38">
        <f t="shared" si="2"/>
        <v>1524422.17</v>
      </c>
      <c r="I29" s="38">
        <v>1526784.12</v>
      </c>
      <c r="J29" s="11">
        <f t="shared" ref="J29" si="33">I29-H29</f>
        <v>2361.9500000001863</v>
      </c>
      <c r="K29" s="27">
        <f t="shared" si="26"/>
        <v>98.414583333341099</v>
      </c>
      <c r="L29" s="28"/>
    </row>
    <row r="30" spans="1:14">
      <c r="A30" s="12">
        <f t="shared" si="31"/>
        <v>24</v>
      </c>
      <c r="B30" s="8">
        <f t="shared" si="31"/>
        <v>46046</v>
      </c>
      <c r="C30" s="8">
        <f t="shared" si="4"/>
        <v>46046</v>
      </c>
      <c r="D30" s="9">
        <v>0.29166666666666702</v>
      </c>
      <c r="E30" s="8">
        <f t="shared" si="5"/>
        <v>46047</v>
      </c>
      <c r="F30" s="9">
        <v>0.29166666666666702</v>
      </c>
      <c r="G30" s="10">
        <f t="shared" si="6"/>
        <v>1</v>
      </c>
      <c r="H30" s="38">
        <f t="shared" si="2"/>
        <v>1526784.12</v>
      </c>
      <c r="I30" s="38">
        <v>1529586.4</v>
      </c>
      <c r="J30" s="11">
        <f t="shared" ref="J30:J33" si="34">I30-H30</f>
        <v>2802.2799999997951</v>
      </c>
      <c r="K30" s="27">
        <f t="shared" si="26"/>
        <v>116.76166666665813</v>
      </c>
      <c r="L30" s="28"/>
    </row>
    <row r="31" spans="1:14">
      <c r="A31" s="12">
        <f t="shared" si="31"/>
        <v>25</v>
      </c>
      <c r="B31" s="8">
        <f t="shared" si="31"/>
        <v>46047</v>
      </c>
      <c r="C31" s="8">
        <f t="shared" si="4"/>
        <v>46047</v>
      </c>
      <c r="D31" s="9">
        <v>0.29166666666666702</v>
      </c>
      <c r="E31" s="8">
        <f t="shared" si="5"/>
        <v>46048</v>
      </c>
      <c r="F31" s="9">
        <v>0.29166666666666702</v>
      </c>
      <c r="G31" s="10">
        <f t="shared" si="6"/>
        <v>1</v>
      </c>
      <c r="H31" s="38">
        <f t="shared" si="2"/>
        <v>1529586.4</v>
      </c>
      <c r="I31" s="38">
        <v>1530155.35</v>
      </c>
      <c r="J31" s="11">
        <f t="shared" si="34"/>
        <v>568.95000000018626</v>
      </c>
      <c r="K31" s="27">
        <f t="shared" si="26"/>
        <v>23.70625000000776</v>
      </c>
      <c r="L31" s="28"/>
    </row>
    <row r="32" spans="1:14">
      <c r="A32" s="12">
        <f t="shared" si="31"/>
        <v>26</v>
      </c>
      <c r="B32" s="8">
        <f t="shared" si="31"/>
        <v>46048</v>
      </c>
      <c r="C32" s="8">
        <f t="shared" si="4"/>
        <v>46048</v>
      </c>
      <c r="D32" s="9">
        <v>0.29166666666666702</v>
      </c>
      <c r="E32" s="8">
        <f t="shared" si="5"/>
        <v>46049</v>
      </c>
      <c r="F32" s="9">
        <v>0.29166666666666702</v>
      </c>
      <c r="G32" s="10">
        <f t="shared" si="6"/>
        <v>1</v>
      </c>
      <c r="H32" s="38">
        <f t="shared" si="2"/>
        <v>1530155.35</v>
      </c>
      <c r="I32" s="38">
        <v>1532608.17</v>
      </c>
      <c r="J32" s="11">
        <f t="shared" si="34"/>
        <v>2452.8199999998324</v>
      </c>
      <c r="K32" s="27">
        <f t="shared" si="26"/>
        <v>102.20083333332634</v>
      </c>
      <c r="L32" s="28"/>
    </row>
    <row r="33" spans="1:12">
      <c r="A33" s="12">
        <f t="shared" si="31"/>
        <v>27</v>
      </c>
      <c r="B33" s="8">
        <f t="shared" si="31"/>
        <v>46049</v>
      </c>
      <c r="C33" s="8">
        <f t="shared" si="4"/>
        <v>46049</v>
      </c>
      <c r="D33" s="9">
        <v>0.29166666666666702</v>
      </c>
      <c r="E33" s="8">
        <f t="shared" si="5"/>
        <v>46050</v>
      </c>
      <c r="F33" s="9">
        <v>0.29166666666666702</v>
      </c>
      <c r="G33" s="10">
        <f t="shared" si="6"/>
        <v>1</v>
      </c>
      <c r="H33" s="38">
        <f t="shared" si="2"/>
        <v>1532608.17</v>
      </c>
      <c r="I33" s="38">
        <v>1535103.89</v>
      </c>
      <c r="J33" s="11">
        <f t="shared" si="34"/>
        <v>2495.7199999999721</v>
      </c>
      <c r="K33" s="27">
        <f t="shared" si="26"/>
        <v>103.98833333333216</v>
      </c>
      <c r="L33" s="28"/>
    </row>
    <row r="34" spans="1:12">
      <c r="A34" s="12">
        <f t="shared" si="31"/>
        <v>28</v>
      </c>
      <c r="B34" s="8">
        <f t="shared" si="31"/>
        <v>46050</v>
      </c>
      <c r="C34" s="8">
        <f t="shared" si="4"/>
        <v>46050</v>
      </c>
      <c r="D34" s="9">
        <v>0.29166666666666702</v>
      </c>
      <c r="E34" s="8">
        <f t="shared" si="5"/>
        <v>46051</v>
      </c>
      <c r="F34" s="9">
        <v>0.29166666666666702</v>
      </c>
      <c r="G34" s="10">
        <f t="shared" si="6"/>
        <v>1</v>
      </c>
      <c r="H34" s="38">
        <f t="shared" si="2"/>
        <v>1535103.89</v>
      </c>
      <c r="I34" s="38">
        <v>1540967.35</v>
      </c>
      <c r="J34" s="11">
        <f t="shared" ref="J34" si="35">I34-H34</f>
        <v>5863.4600000001956</v>
      </c>
      <c r="K34" s="27">
        <f t="shared" si="26"/>
        <v>244.31083333334149</v>
      </c>
      <c r="L34" s="28"/>
    </row>
    <row r="35" spans="1:12">
      <c r="A35" s="12">
        <f t="shared" ref="A35:B35" si="36">A34+1</f>
        <v>29</v>
      </c>
      <c r="B35" s="8">
        <f t="shared" si="36"/>
        <v>46051</v>
      </c>
      <c r="C35" s="8">
        <f t="shared" ref="C35:C36" si="37">B35</f>
        <v>46051</v>
      </c>
      <c r="D35" s="9">
        <v>0.29166666666666702</v>
      </c>
      <c r="E35" s="8">
        <f t="shared" ref="E35:E36" si="38">C35+1</f>
        <v>46052</v>
      </c>
      <c r="F35" s="9">
        <v>0.29166666666666702</v>
      </c>
      <c r="G35" s="10">
        <f t="shared" ref="G35:G36" si="39">IFERROR(((E35-C35)+(F35-D35)),"")</f>
        <v>1</v>
      </c>
      <c r="H35" s="38">
        <f t="shared" si="2"/>
        <v>1540967.35</v>
      </c>
      <c r="I35" s="38">
        <v>1544219.39</v>
      </c>
      <c r="J35" s="11">
        <f t="shared" ref="J35" si="40">I35-H35</f>
        <v>3252.0399999998044</v>
      </c>
      <c r="K35" s="27">
        <f t="shared" si="26"/>
        <v>135.50166666665851</v>
      </c>
      <c r="L35" s="28"/>
    </row>
    <row r="36" spans="1:12">
      <c r="A36" s="12">
        <f t="shared" ref="A36:B37" si="41">A35+1</f>
        <v>30</v>
      </c>
      <c r="B36" s="8">
        <f t="shared" si="41"/>
        <v>46052</v>
      </c>
      <c r="C36" s="8">
        <f t="shared" si="37"/>
        <v>46052</v>
      </c>
      <c r="D36" s="9">
        <v>0.29166666666666702</v>
      </c>
      <c r="E36" s="8">
        <f t="shared" si="38"/>
        <v>46053</v>
      </c>
      <c r="F36" s="9">
        <v>0.29166666666666702</v>
      </c>
      <c r="G36" s="10">
        <f t="shared" si="39"/>
        <v>1</v>
      </c>
      <c r="H36" s="38">
        <f t="shared" si="2"/>
        <v>1544219.39</v>
      </c>
      <c r="I36" s="38">
        <v>1547839.4</v>
      </c>
      <c r="J36" s="11">
        <f t="shared" ref="J36" si="42">I36-H36</f>
        <v>3620.0100000000093</v>
      </c>
      <c r="K36" s="27">
        <f t="shared" ref="K36" si="43">J36/24</f>
        <v>150.83375000000038</v>
      </c>
      <c r="L36" s="28"/>
    </row>
    <row r="37" spans="1:12">
      <c r="A37" s="12">
        <f t="shared" si="41"/>
        <v>31</v>
      </c>
      <c r="B37" s="8">
        <f t="shared" si="41"/>
        <v>46053</v>
      </c>
      <c r="C37" s="8">
        <f t="shared" ref="C37" si="44">B37</f>
        <v>46053</v>
      </c>
      <c r="D37" s="9">
        <v>0.29166666666666702</v>
      </c>
      <c r="E37" s="8">
        <f t="shared" ref="E37" si="45">C37+1</f>
        <v>46054</v>
      </c>
      <c r="F37" s="9">
        <v>0.29166666666666702</v>
      </c>
      <c r="G37" s="10">
        <f t="shared" ref="G37" si="46">IFERROR(((E37-C37)+(F37-D37)),"")</f>
        <v>1</v>
      </c>
      <c r="H37" s="38">
        <f t="shared" si="2"/>
        <v>1547839.4</v>
      </c>
      <c r="I37" s="914">
        <v>1549522.57</v>
      </c>
      <c r="J37" s="11">
        <f t="shared" ref="J37" si="47">I37-H37</f>
        <v>1683.1700000001583</v>
      </c>
      <c r="K37" s="27">
        <f t="shared" ref="K37" si="48">J37/24</f>
        <v>70.132083333339935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72063.370000000112</v>
      </c>
      <c r="K39" s="32">
        <f>AVERAGE(K7:K38)</f>
        <v>96.859368279570049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3.4592631528417876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22" activePane="bottomRight" state="frozen"/>
      <selection pane="topRight"/>
      <selection pane="bottomLeft"/>
      <selection pane="bottomRight" activeCell="F46" sqref="F4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283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84.334958333332906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C7</f>
        <v>46023</v>
      </c>
      <c r="C7" s="8">
        <f>C4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38">
        <v>808301.27399999998</v>
      </c>
      <c r="I7" s="38">
        <v>808301.27399999998</v>
      </c>
      <c r="J7" s="11">
        <f t="shared" ref="J7" si="0">I7-H7</f>
        <v>0</v>
      </c>
      <c r="K7" s="27">
        <f t="shared" ref="K7" si="1">J7/24</f>
        <v>0</v>
      </c>
      <c r="L7" s="723" t="s">
        <v>161</v>
      </c>
    </row>
    <row r="8" spans="1:12">
      <c r="A8" s="12">
        <f>A7+1</f>
        <v>2</v>
      </c>
      <c r="B8" s="8">
        <f t="shared" ref="B8:B37" si="2">C8</f>
        <v>46024</v>
      </c>
      <c r="C8" s="8">
        <f>E7</f>
        <v>46024</v>
      </c>
      <c r="D8" s="9">
        <v>0.29166666666666702</v>
      </c>
      <c r="E8" s="8">
        <f>C8+1</f>
        <v>46025</v>
      </c>
      <c r="F8" s="9">
        <v>0.29166666666666702</v>
      </c>
      <c r="G8" s="10">
        <f>IFERROR(((E8-C8)+(F8-D8)),"")</f>
        <v>1</v>
      </c>
      <c r="H8" s="38">
        <f t="shared" ref="H8:H29" si="3">I7</f>
        <v>808301.27399999998</v>
      </c>
      <c r="I8" s="38">
        <v>808301.27399999998</v>
      </c>
      <c r="J8" s="11">
        <f t="shared" ref="J8" si="4">I8-H8</f>
        <v>0</v>
      </c>
      <c r="K8" s="27">
        <f t="shared" ref="K8" si="5">J8/24</f>
        <v>0</v>
      </c>
      <c r="L8" s="636" t="s">
        <v>161</v>
      </c>
    </row>
    <row r="9" spans="1:12">
      <c r="A9" s="12">
        <f t="shared" ref="A9:A24" si="6">A8+1</f>
        <v>3</v>
      </c>
      <c r="B9" s="8">
        <f t="shared" si="2"/>
        <v>46025</v>
      </c>
      <c r="C9" s="8">
        <f t="shared" ref="C9:C37" si="7">E8</f>
        <v>46025</v>
      </c>
      <c r="D9" s="9">
        <v>0.29166666666666702</v>
      </c>
      <c r="E9" s="8">
        <f t="shared" ref="E9:E34" si="8">C9+1</f>
        <v>46026</v>
      </c>
      <c r="F9" s="9">
        <v>0.29166666666666702</v>
      </c>
      <c r="G9" s="10">
        <f t="shared" ref="G9:G34" si="9">IFERROR(((E9-C9)+(F9-D9)),"")</f>
        <v>1</v>
      </c>
      <c r="H9" s="38">
        <f t="shared" si="3"/>
        <v>808301.27399999998</v>
      </c>
      <c r="I9" s="38">
        <v>808301.27399999998</v>
      </c>
      <c r="J9" s="11">
        <f t="shared" ref="J9" si="10">I9-H9</f>
        <v>0</v>
      </c>
      <c r="K9" s="27">
        <f t="shared" ref="K9" si="11">J9/24</f>
        <v>0</v>
      </c>
      <c r="L9" s="636" t="s">
        <v>161</v>
      </c>
    </row>
    <row r="10" spans="1:12">
      <c r="A10" s="12">
        <f t="shared" si="6"/>
        <v>4</v>
      </c>
      <c r="B10" s="8">
        <f t="shared" si="2"/>
        <v>46026</v>
      </c>
      <c r="C10" s="8">
        <f t="shared" si="7"/>
        <v>46026</v>
      </c>
      <c r="D10" s="9">
        <v>0.29166666666666702</v>
      </c>
      <c r="E10" s="8">
        <f t="shared" si="8"/>
        <v>46027</v>
      </c>
      <c r="F10" s="9">
        <v>0.29166666666666702</v>
      </c>
      <c r="G10" s="10">
        <f t="shared" si="9"/>
        <v>1</v>
      </c>
      <c r="H10" s="38">
        <f t="shared" si="3"/>
        <v>808301.27399999998</v>
      </c>
      <c r="I10" s="38">
        <v>809298.348</v>
      </c>
      <c r="J10" s="11">
        <f t="shared" ref="J10" si="12">I10-H10</f>
        <v>997.07400000002235</v>
      </c>
      <c r="K10" s="27">
        <f t="shared" ref="K10" si="13">J10/24</f>
        <v>41.544750000000931</v>
      </c>
      <c r="L10" s="28"/>
    </row>
    <row r="11" spans="1:12">
      <c r="A11" s="12">
        <f t="shared" si="6"/>
        <v>5</v>
      </c>
      <c r="B11" s="8">
        <f t="shared" si="2"/>
        <v>46027</v>
      </c>
      <c r="C11" s="8">
        <f t="shared" si="7"/>
        <v>46027</v>
      </c>
      <c r="D11" s="9">
        <v>0.29166666666666702</v>
      </c>
      <c r="E11" s="8">
        <f t="shared" si="8"/>
        <v>46028</v>
      </c>
      <c r="F11" s="9">
        <v>0.29166666666666702</v>
      </c>
      <c r="G11" s="10">
        <f t="shared" si="9"/>
        <v>1</v>
      </c>
      <c r="H11" s="38">
        <f t="shared" si="3"/>
        <v>809298.348</v>
      </c>
      <c r="I11" s="38">
        <v>810917.12300000002</v>
      </c>
      <c r="J11" s="11">
        <f t="shared" ref="J11" si="14">I11-H11</f>
        <v>1618.7750000000233</v>
      </c>
      <c r="K11" s="27">
        <f t="shared" ref="K11" si="15">J11/24</f>
        <v>67.448958333334303</v>
      </c>
      <c r="L11" s="28"/>
    </row>
    <row r="12" spans="1:12">
      <c r="A12" s="12">
        <f t="shared" si="6"/>
        <v>6</v>
      </c>
      <c r="B12" s="8">
        <f t="shared" si="2"/>
        <v>46028</v>
      </c>
      <c r="C12" s="8">
        <f t="shared" si="7"/>
        <v>46028</v>
      </c>
      <c r="D12" s="9">
        <v>0.29166666666666702</v>
      </c>
      <c r="E12" s="8">
        <f t="shared" si="8"/>
        <v>46029</v>
      </c>
      <c r="F12" s="9">
        <v>0.29166666666666702</v>
      </c>
      <c r="G12" s="10">
        <f t="shared" si="9"/>
        <v>1</v>
      </c>
      <c r="H12" s="38">
        <f t="shared" si="3"/>
        <v>810917.12300000002</v>
      </c>
      <c r="I12" s="38">
        <v>812667.52500000002</v>
      </c>
      <c r="J12" s="11">
        <f t="shared" ref="J12" si="16">I12-H12</f>
        <v>1750.4020000000019</v>
      </c>
      <c r="K12" s="27">
        <f t="shared" ref="K12" si="17">J12/24</f>
        <v>72.933416666666744</v>
      </c>
      <c r="L12" s="28"/>
    </row>
    <row r="13" spans="1:12">
      <c r="A13" s="12">
        <f t="shared" si="6"/>
        <v>7</v>
      </c>
      <c r="B13" s="8">
        <f t="shared" si="2"/>
        <v>46029</v>
      </c>
      <c r="C13" s="8">
        <f t="shared" si="7"/>
        <v>46029</v>
      </c>
      <c r="D13" s="9">
        <v>0.29166666666666702</v>
      </c>
      <c r="E13" s="8">
        <f t="shared" si="8"/>
        <v>46030</v>
      </c>
      <c r="F13" s="9">
        <v>0.29166666666666702</v>
      </c>
      <c r="G13" s="10">
        <f t="shared" si="9"/>
        <v>1</v>
      </c>
      <c r="H13" s="38">
        <f t="shared" si="3"/>
        <v>812667.52500000002</v>
      </c>
      <c r="I13" s="38">
        <v>813970.755</v>
      </c>
      <c r="J13" s="11">
        <f t="shared" ref="J13" si="18">I13-H13</f>
        <v>1303.2299999999814</v>
      </c>
      <c r="K13" s="27">
        <f t="shared" ref="K13" si="19">J13/24</f>
        <v>54.301249999999222</v>
      </c>
      <c r="L13" s="28"/>
    </row>
    <row r="14" spans="1:12">
      <c r="A14" s="12">
        <f t="shared" si="6"/>
        <v>8</v>
      </c>
      <c r="B14" s="8">
        <f t="shared" si="2"/>
        <v>46030</v>
      </c>
      <c r="C14" s="8">
        <f t="shared" si="7"/>
        <v>46030</v>
      </c>
      <c r="D14" s="9">
        <v>0.29166666666666702</v>
      </c>
      <c r="E14" s="8">
        <f t="shared" si="8"/>
        <v>46031</v>
      </c>
      <c r="F14" s="9">
        <v>0.29166666666666702</v>
      </c>
      <c r="G14" s="10">
        <f t="shared" si="9"/>
        <v>1</v>
      </c>
      <c r="H14" s="38">
        <f t="shared" si="3"/>
        <v>813970.755</v>
      </c>
      <c r="I14" s="38">
        <v>814126.04799999995</v>
      </c>
      <c r="J14" s="11">
        <f t="shared" ref="J14" si="20">I14-H14</f>
        <v>155.29299999994691</v>
      </c>
      <c r="K14" s="27">
        <f t="shared" ref="K14" si="21">J14/24</f>
        <v>6.4705416666644551</v>
      </c>
      <c r="L14" s="28"/>
    </row>
    <row r="15" spans="1:12">
      <c r="A15" s="12">
        <f t="shared" si="6"/>
        <v>9</v>
      </c>
      <c r="B15" s="8">
        <f t="shared" si="2"/>
        <v>46031</v>
      </c>
      <c r="C15" s="8">
        <f t="shared" si="7"/>
        <v>46031</v>
      </c>
      <c r="D15" s="9">
        <v>0.29166666666666702</v>
      </c>
      <c r="E15" s="8">
        <f t="shared" si="8"/>
        <v>46032</v>
      </c>
      <c r="F15" s="9">
        <v>0.29166666666666702</v>
      </c>
      <c r="G15" s="10">
        <f t="shared" si="9"/>
        <v>1</v>
      </c>
      <c r="H15" s="38">
        <f t="shared" si="3"/>
        <v>814126.04799999995</v>
      </c>
      <c r="I15" s="38">
        <v>814126.04799999995</v>
      </c>
      <c r="J15" s="11">
        <f t="shared" ref="J15" si="22">I15-H15</f>
        <v>0</v>
      </c>
      <c r="K15" s="27">
        <f t="shared" ref="K15" si="23">J15/24</f>
        <v>0</v>
      </c>
      <c r="L15" s="636" t="s">
        <v>161</v>
      </c>
    </row>
    <row r="16" spans="1:12">
      <c r="A16" s="12">
        <f t="shared" si="6"/>
        <v>10</v>
      </c>
      <c r="B16" s="8">
        <f t="shared" si="2"/>
        <v>46032</v>
      </c>
      <c r="C16" s="8">
        <f t="shared" si="7"/>
        <v>46032</v>
      </c>
      <c r="D16" s="9">
        <v>0.29166666666666702</v>
      </c>
      <c r="E16" s="8">
        <f t="shared" si="8"/>
        <v>46033</v>
      </c>
      <c r="F16" s="9">
        <v>0.29166666666666702</v>
      </c>
      <c r="G16" s="10">
        <f t="shared" si="9"/>
        <v>1</v>
      </c>
      <c r="H16" s="38">
        <f t="shared" si="3"/>
        <v>814126.04799999995</v>
      </c>
      <c r="I16" s="38">
        <v>814126.04799999995</v>
      </c>
      <c r="J16" s="11">
        <f t="shared" ref="J16" si="24">I16-H16</f>
        <v>0</v>
      </c>
      <c r="K16" s="27">
        <f t="shared" ref="K16" si="25">J16/24</f>
        <v>0</v>
      </c>
      <c r="L16" s="636" t="s">
        <v>161</v>
      </c>
    </row>
    <row r="17" spans="1:14">
      <c r="A17" s="12">
        <f t="shared" si="6"/>
        <v>11</v>
      </c>
      <c r="B17" s="8">
        <f t="shared" si="2"/>
        <v>46033</v>
      </c>
      <c r="C17" s="8">
        <f t="shared" si="7"/>
        <v>46033</v>
      </c>
      <c r="D17" s="9">
        <v>0.29166666666666702</v>
      </c>
      <c r="E17" s="8">
        <f t="shared" si="8"/>
        <v>46034</v>
      </c>
      <c r="F17" s="9">
        <v>0.29166666666666702</v>
      </c>
      <c r="G17" s="10">
        <f t="shared" si="9"/>
        <v>1</v>
      </c>
      <c r="H17" s="38">
        <f t="shared" si="3"/>
        <v>814126.04799999995</v>
      </c>
      <c r="I17" s="38">
        <v>814126.04799999995</v>
      </c>
      <c r="J17" s="11">
        <f t="shared" ref="J17" si="26">I17-H17</f>
        <v>0</v>
      </c>
      <c r="K17" s="27">
        <f t="shared" ref="K17" si="27">J17/24</f>
        <v>0</v>
      </c>
      <c r="L17" s="636" t="s">
        <v>161</v>
      </c>
    </row>
    <row r="18" spans="1:14">
      <c r="A18" s="12">
        <f t="shared" si="6"/>
        <v>12</v>
      </c>
      <c r="B18" s="8">
        <f t="shared" si="2"/>
        <v>46034</v>
      </c>
      <c r="C18" s="8">
        <f t="shared" si="7"/>
        <v>46034</v>
      </c>
      <c r="D18" s="9">
        <v>0.29166666666666702</v>
      </c>
      <c r="E18" s="8">
        <f t="shared" si="8"/>
        <v>46035</v>
      </c>
      <c r="F18" s="9">
        <v>0.29166666666666702</v>
      </c>
      <c r="G18" s="10">
        <f t="shared" si="9"/>
        <v>1</v>
      </c>
      <c r="H18" s="38">
        <f t="shared" si="3"/>
        <v>814126.04799999995</v>
      </c>
      <c r="I18" s="38">
        <v>815002.41</v>
      </c>
      <c r="J18" s="11">
        <f t="shared" ref="J18" si="28">I18-H18</f>
        <v>876.36200000008103</v>
      </c>
      <c r="K18" s="27">
        <f t="shared" ref="K18" si="29">J18/24</f>
        <v>36.515083333336712</v>
      </c>
      <c r="L18" s="28"/>
      <c r="N18" s="29"/>
    </row>
    <row r="19" spans="1:14">
      <c r="A19" s="12">
        <f t="shared" si="6"/>
        <v>13</v>
      </c>
      <c r="B19" s="8">
        <f t="shared" si="2"/>
        <v>46035</v>
      </c>
      <c r="C19" s="8">
        <f t="shared" si="7"/>
        <v>46035</v>
      </c>
      <c r="D19" s="9">
        <v>0.29166666666666702</v>
      </c>
      <c r="E19" s="8">
        <f t="shared" si="8"/>
        <v>46036</v>
      </c>
      <c r="F19" s="9">
        <v>0.29166666666666702</v>
      </c>
      <c r="G19" s="10">
        <f t="shared" si="9"/>
        <v>1</v>
      </c>
      <c r="H19" s="38">
        <f t="shared" si="3"/>
        <v>815002.41</v>
      </c>
      <c r="I19" s="38">
        <v>816963.67599999998</v>
      </c>
      <c r="J19" s="11">
        <f t="shared" ref="J19" si="30">I19-H19</f>
        <v>1961.2659999999451</v>
      </c>
      <c r="K19" s="27">
        <f t="shared" ref="K19" si="31">J19/24</f>
        <v>81.719416666664372</v>
      </c>
      <c r="L19" s="28"/>
    </row>
    <row r="20" spans="1:14">
      <c r="A20" s="12">
        <f t="shared" si="6"/>
        <v>14</v>
      </c>
      <c r="B20" s="8">
        <f t="shared" si="2"/>
        <v>46036</v>
      </c>
      <c r="C20" s="8">
        <f t="shared" si="7"/>
        <v>46036</v>
      </c>
      <c r="D20" s="9">
        <v>0.29166666666666702</v>
      </c>
      <c r="E20" s="8">
        <f t="shared" si="8"/>
        <v>46037</v>
      </c>
      <c r="F20" s="9">
        <v>0.29166666666666702</v>
      </c>
      <c r="G20" s="10">
        <f t="shared" si="9"/>
        <v>1</v>
      </c>
      <c r="H20" s="38">
        <f t="shared" si="3"/>
        <v>816963.67599999998</v>
      </c>
      <c r="I20" s="38">
        <v>817968.43400000001</v>
      </c>
      <c r="J20" s="11">
        <f t="shared" ref="J20:J21" si="32">I20-H20</f>
        <v>1004.7580000000307</v>
      </c>
      <c r="K20" s="27">
        <f t="shared" ref="K20:K21" si="33">J20/24</f>
        <v>41.864916666667945</v>
      </c>
      <c r="L20" s="28"/>
    </row>
    <row r="21" spans="1:14">
      <c r="A21" s="12">
        <f t="shared" si="6"/>
        <v>15</v>
      </c>
      <c r="B21" s="8">
        <f t="shared" si="2"/>
        <v>46037</v>
      </c>
      <c r="C21" s="8">
        <f t="shared" si="7"/>
        <v>46037</v>
      </c>
      <c r="D21" s="9">
        <v>0.29166666666666702</v>
      </c>
      <c r="E21" s="8">
        <f t="shared" si="8"/>
        <v>46038</v>
      </c>
      <c r="F21" s="9">
        <v>0.29166666666666702</v>
      </c>
      <c r="G21" s="10">
        <f t="shared" si="9"/>
        <v>1</v>
      </c>
      <c r="H21" s="38">
        <f t="shared" si="3"/>
        <v>817968.43400000001</v>
      </c>
      <c r="I21" s="38">
        <v>818868.22100000002</v>
      </c>
      <c r="J21" s="11">
        <f t="shared" si="32"/>
        <v>899.78700000001118</v>
      </c>
      <c r="K21" s="27">
        <f t="shared" si="33"/>
        <v>37.491125000000466</v>
      </c>
      <c r="L21" s="28"/>
    </row>
    <row r="22" spans="1:14">
      <c r="A22" s="12">
        <f t="shared" si="6"/>
        <v>16</v>
      </c>
      <c r="B22" s="8">
        <f t="shared" si="2"/>
        <v>46038</v>
      </c>
      <c r="C22" s="8">
        <f t="shared" si="7"/>
        <v>46038</v>
      </c>
      <c r="D22" s="9">
        <v>0.29166666666666702</v>
      </c>
      <c r="E22" s="8">
        <f t="shared" si="8"/>
        <v>46039</v>
      </c>
      <c r="F22" s="9">
        <v>0.29166666666666702</v>
      </c>
      <c r="G22" s="10">
        <f t="shared" si="9"/>
        <v>1</v>
      </c>
      <c r="H22" s="38">
        <f t="shared" si="3"/>
        <v>818868.22100000002</v>
      </c>
      <c r="I22" s="38">
        <v>819462.26699999999</v>
      </c>
      <c r="J22" s="11">
        <f t="shared" ref="J22:J23" si="34">I22-H22</f>
        <v>594.04599999997299</v>
      </c>
      <c r="K22" s="27">
        <f t="shared" ref="K22:K23" si="35">J22/24</f>
        <v>24.75191666666554</v>
      </c>
      <c r="L22" s="28"/>
    </row>
    <row r="23" spans="1:14">
      <c r="A23" s="12">
        <f t="shared" si="6"/>
        <v>17</v>
      </c>
      <c r="B23" s="8">
        <f t="shared" si="2"/>
        <v>46039</v>
      </c>
      <c r="C23" s="8">
        <f t="shared" si="7"/>
        <v>46039</v>
      </c>
      <c r="D23" s="9">
        <v>0.29166666666666702</v>
      </c>
      <c r="E23" s="8">
        <f t="shared" si="8"/>
        <v>46040</v>
      </c>
      <c r="F23" s="9">
        <v>0.29166666666666702</v>
      </c>
      <c r="G23" s="10">
        <f t="shared" si="9"/>
        <v>1</v>
      </c>
      <c r="H23" s="38">
        <f t="shared" si="3"/>
        <v>819462.26699999999</v>
      </c>
      <c r="I23" s="38">
        <v>819710.83700000006</v>
      </c>
      <c r="J23" s="11">
        <f t="shared" si="34"/>
        <v>248.57000000006519</v>
      </c>
      <c r="K23" s="27">
        <f t="shared" si="35"/>
        <v>10.35708333333605</v>
      </c>
      <c r="L23" s="28"/>
    </row>
    <row r="24" spans="1:14">
      <c r="A24" s="12">
        <f t="shared" si="6"/>
        <v>18</v>
      </c>
      <c r="B24" s="8">
        <f t="shared" si="2"/>
        <v>46040</v>
      </c>
      <c r="C24" s="8">
        <f t="shared" si="7"/>
        <v>46040</v>
      </c>
      <c r="D24" s="9">
        <v>0.29166666666666702</v>
      </c>
      <c r="E24" s="8">
        <f t="shared" si="8"/>
        <v>46041</v>
      </c>
      <c r="F24" s="9">
        <v>0.29166666666666702</v>
      </c>
      <c r="G24" s="10">
        <f t="shared" si="9"/>
        <v>1</v>
      </c>
      <c r="H24" s="38">
        <f t="shared" si="3"/>
        <v>819710.83700000006</v>
      </c>
      <c r="I24" s="38">
        <v>819710.83700000006</v>
      </c>
      <c r="J24" s="11">
        <f t="shared" ref="J24" si="36">I24-H24</f>
        <v>0</v>
      </c>
      <c r="K24" s="27">
        <f t="shared" ref="K24" si="37">J24/24</f>
        <v>0</v>
      </c>
      <c r="L24" s="636" t="s">
        <v>161</v>
      </c>
    </row>
    <row r="25" spans="1:14">
      <c r="A25" s="12">
        <f t="shared" ref="A25:A34" si="38">A24+1</f>
        <v>19</v>
      </c>
      <c r="B25" s="8">
        <f t="shared" si="2"/>
        <v>46041</v>
      </c>
      <c r="C25" s="8">
        <f t="shared" si="7"/>
        <v>46041</v>
      </c>
      <c r="D25" s="9">
        <v>0.29166666666666702</v>
      </c>
      <c r="E25" s="8">
        <f t="shared" si="8"/>
        <v>46042</v>
      </c>
      <c r="F25" s="9">
        <v>0.29166666666666702</v>
      </c>
      <c r="G25" s="10">
        <f t="shared" si="9"/>
        <v>1</v>
      </c>
      <c r="H25" s="38">
        <f t="shared" si="3"/>
        <v>819710.83700000006</v>
      </c>
      <c r="I25" s="38">
        <v>819710.83700000006</v>
      </c>
      <c r="J25" s="11">
        <f t="shared" ref="J25" si="39">I25-H25</f>
        <v>0</v>
      </c>
      <c r="K25" s="27">
        <f t="shared" ref="K25" si="40">J25/24</f>
        <v>0</v>
      </c>
      <c r="L25" s="636" t="s">
        <v>161</v>
      </c>
    </row>
    <row r="26" spans="1:14">
      <c r="A26" s="12">
        <f t="shared" si="38"/>
        <v>20</v>
      </c>
      <c r="B26" s="8">
        <f t="shared" si="2"/>
        <v>46042</v>
      </c>
      <c r="C26" s="8">
        <f t="shared" si="7"/>
        <v>46042</v>
      </c>
      <c r="D26" s="9">
        <v>0.70833333333333304</v>
      </c>
      <c r="E26" s="8">
        <f t="shared" si="8"/>
        <v>46043</v>
      </c>
      <c r="F26" s="9">
        <v>0.29166666666666702</v>
      </c>
      <c r="G26" s="10">
        <f t="shared" si="9"/>
        <v>0.58333333333333393</v>
      </c>
      <c r="H26" s="38">
        <f t="shared" si="3"/>
        <v>819710.83700000006</v>
      </c>
      <c r="I26" s="38">
        <v>821320.05700000003</v>
      </c>
      <c r="J26" s="11">
        <f t="shared" ref="J26" si="41">I26-H26</f>
        <v>1609.2199999999721</v>
      </c>
      <c r="K26" s="27">
        <f t="shared" ref="K26" si="42">J26/24</f>
        <v>67.050833333332164</v>
      </c>
      <c r="L26" s="28"/>
    </row>
    <row r="27" spans="1:14">
      <c r="A27" s="12">
        <f t="shared" si="38"/>
        <v>21</v>
      </c>
      <c r="B27" s="8">
        <f t="shared" si="2"/>
        <v>46043</v>
      </c>
      <c r="C27" s="8">
        <f t="shared" si="7"/>
        <v>46043</v>
      </c>
      <c r="D27" s="9">
        <v>0.29166666666666702</v>
      </c>
      <c r="E27" s="8">
        <f t="shared" si="8"/>
        <v>46044</v>
      </c>
      <c r="F27" s="9">
        <v>0.29166666666666702</v>
      </c>
      <c r="G27" s="10">
        <f t="shared" si="9"/>
        <v>1</v>
      </c>
      <c r="H27" s="38">
        <f t="shared" si="3"/>
        <v>821320.05700000003</v>
      </c>
      <c r="I27" s="38">
        <v>822834.53599999996</v>
      </c>
      <c r="J27" s="11">
        <f t="shared" ref="J27" si="43">I27-H27</f>
        <v>1514.4789999999339</v>
      </c>
      <c r="K27" s="27">
        <f t="shared" ref="K27" si="44">J27/24</f>
        <v>63.103291666663914</v>
      </c>
      <c r="L27" s="28"/>
    </row>
    <row r="28" spans="1:14">
      <c r="A28" s="12">
        <f t="shared" si="38"/>
        <v>22</v>
      </c>
      <c r="B28" s="8">
        <f t="shared" si="2"/>
        <v>46044</v>
      </c>
      <c r="C28" s="8">
        <f t="shared" si="7"/>
        <v>46044</v>
      </c>
      <c r="D28" s="9">
        <v>0.29166666666666702</v>
      </c>
      <c r="E28" s="8">
        <f t="shared" si="8"/>
        <v>46045</v>
      </c>
      <c r="F28" s="9">
        <v>0.29166666666666702</v>
      </c>
      <c r="G28" s="10">
        <f t="shared" si="9"/>
        <v>1</v>
      </c>
      <c r="H28" s="38">
        <f t="shared" si="3"/>
        <v>822834.53599999996</v>
      </c>
      <c r="I28" s="38">
        <v>824320.375</v>
      </c>
      <c r="J28" s="11">
        <f t="shared" ref="J28" si="45">I28-H28</f>
        <v>1485.8390000000363</v>
      </c>
      <c r="K28" s="27">
        <f t="shared" ref="K28" si="46">J28/24</f>
        <v>61.909958333334849</v>
      </c>
      <c r="L28" s="28"/>
    </row>
    <row r="29" spans="1:14">
      <c r="A29" s="12">
        <f t="shared" si="38"/>
        <v>23</v>
      </c>
      <c r="B29" s="8">
        <f t="shared" si="2"/>
        <v>46045</v>
      </c>
      <c r="C29" s="8">
        <f t="shared" si="7"/>
        <v>46045</v>
      </c>
      <c r="D29" s="9">
        <v>0.29166666666666702</v>
      </c>
      <c r="E29" s="8">
        <f t="shared" si="8"/>
        <v>46046</v>
      </c>
      <c r="F29" s="9">
        <v>0.29166666666666702</v>
      </c>
      <c r="G29" s="10">
        <f t="shared" si="9"/>
        <v>1</v>
      </c>
      <c r="H29" s="38">
        <f t="shared" si="3"/>
        <v>824320.375</v>
      </c>
      <c r="I29" s="38">
        <v>825263.00800000003</v>
      </c>
      <c r="J29" s="11">
        <f t="shared" ref="J29" si="47">I29-H29</f>
        <v>942.63300000003073</v>
      </c>
      <c r="K29" s="27">
        <f t="shared" ref="K29" si="48">J29/24</f>
        <v>39.276375000001281</v>
      </c>
      <c r="L29" s="28"/>
    </row>
    <row r="30" spans="1:14">
      <c r="A30" s="12">
        <f t="shared" si="38"/>
        <v>24</v>
      </c>
      <c r="B30" s="8">
        <f t="shared" si="2"/>
        <v>46046</v>
      </c>
      <c r="C30" s="8">
        <f t="shared" si="7"/>
        <v>46046</v>
      </c>
      <c r="D30" s="9">
        <v>0.29166666666666702</v>
      </c>
      <c r="E30" s="8">
        <f t="shared" si="8"/>
        <v>46047</v>
      </c>
      <c r="F30" s="9">
        <v>0.29166666666666702</v>
      </c>
      <c r="G30" s="10">
        <f t="shared" si="9"/>
        <v>1</v>
      </c>
      <c r="H30" s="38">
        <f t="shared" ref="H30:H37" si="49">I29</f>
        <v>825263.00800000003</v>
      </c>
      <c r="I30" s="38">
        <v>825263.00800000003</v>
      </c>
      <c r="J30" s="11">
        <f t="shared" ref="J30" si="50">I30-H30</f>
        <v>0</v>
      </c>
      <c r="K30" s="27">
        <f t="shared" ref="K30:K31" si="51">J30/24</f>
        <v>0</v>
      </c>
      <c r="L30" s="636" t="s">
        <v>161</v>
      </c>
    </row>
    <row r="31" spans="1:14">
      <c r="A31" s="12">
        <f t="shared" si="38"/>
        <v>25</v>
      </c>
      <c r="B31" s="8">
        <f t="shared" si="2"/>
        <v>46047</v>
      </c>
      <c r="C31" s="8">
        <f t="shared" si="7"/>
        <v>46047</v>
      </c>
      <c r="D31" s="9">
        <v>0.29166666666666702</v>
      </c>
      <c r="E31" s="8">
        <f t="shared" si="8"/>
        <v>46048</v>
      </c>
      <c r="F31" s="9">
        <v>0.29166666666666702</v>
      </c>
      <c r="G31" s="10">
        <f t="shared" si="9"/>
        <v>1</v>
      </c>
      <c r="H31" s="38">
        <f t="shared" si="49"/>
        <v>825263.00800000003</v>
      </c>
      <c r="I31" s="38">
        <v>825263.00800000003</v>
      </c>
      <c r="J31" s="11">
        <f t="shared" ref="J31" si="52">I31-H31</f>
        <v>0</v>
      </c>
      <c r="K31" s="27">
        <f t="shared" si="51"/>
        <v>0</v>
      </c>
      <c r="L31" s="636" t="s">
        <v>161</v>
      </c>
    </row>
    <row r="32" spans="1:14">
      <c r="A32" s="12">
        <f t="shared" si="38"/>
        <v>26</v>
      </c>
      <c r="B32" s="8">
        <f t="shared" si="2"/>
        <v>46048</v>
      </c>
      <c r="C32" s="8">
        <f t="shared" si="7"/>
        <v>46048</v>
      </c>
      <c r="D32" s="9">
        <v>0.29166666666666702</v>
      </c>
      <c r="E32" s="8">
        <f t="shared" si="8"/>
        <v>46049</v>
      </c>
      <c r="F32" s="9">
        <v>0.29166666666666702</v>
      </c>
      <c r="G32" s="10">
        <f t="shared" si="9"/>
        <v>1</v>
      </c>
      <c r="H32" s="38">
        <f t="shared" si="49"/>
        <v>825263.00800000003</v>
      </c>
      <c r="I32" s="38">
        <v>825765.23800000001</v>
      </c>
      <c r="J32" s="11">
        <f t="shared" ref="J32:J35" si="53">I32-H32</f>
        <v>502.22999999998137</v>
      </c>
      <c r="K32" s="27">
        <f t="shared" ref="K32:K35" si="54">J32/24</f>
        <v>20.926249999999225</v>
      </c>
      <c r="L32" s="28"/>
    </row>
    <row r="33" spans="1:12">
      <c r="A33" s="12">
        <f t="shared" si="38"/>
        <v>27</v>
      </c>
      <c r="B33" s="8">
        <f t="shared" si="2"/>
        <v>46049</v>
      </c>
      <c r="C33" s="8">
        <f t="shared" si="7"/>
        <v>46049</v>
      </c>
      <c r="D33" s="9">
        <v>0.29166666666666702</v>
      </c>
      <c r="E33" s="8">
        <f t="shared" si="8"/>
        <v>46050</v>
      </c>
      <c r="F33" s="9">
        <v>0.29166666666666702</v>
      </c>
      <c r="G33" s="10">
        <f t="shared" si="9"/>
        <v>1</v>
      </c>
      <c r="H33" s="38">
        <f t="shared" si="49"/>
        <v>825765.23800000001</v>
      </c>
      <c r="I33" s="38">
        <v>827789.277</v>
      </c>
      <c r="J33" s="11">
        <f t="shared" si="53"/>
        <v>2024.0389999999898</v>
      </c>
      <c r="K33" s="27">
        <f t="shared" si="54"/>
        <v>84.334958333332906</v>
      </c>
      <c r="L33" s="28"/>
    </row>
    <row r="34" spans="1:12">
      <c r="A34" s="12">
        <f t="shared" si="38"/>
        <v>28</v>
      </c>
      <c r="B34" s="8">
        <f t="shared" si="2"/>
        <v>46050</v>
      </c>
      <c r="C34" s="8">
        <f t="shared" si="7"/>
        <v>46050</v>
      </c>
      <c r="D34" s="9">
        <v>0.29166666666666702</v>
      </c>
      <c r="E34" s="8">
        <f t="shared" si="8"/>
        <v>46051</v>
      </c>
      <c r="F34" s="9">
        <v>0.29166666666666702</v>
      </c>
      <c r="G34" s="10">
        <f t="shared" si="9"/>
        <v>1</v>
      </c>
      <c r="H34" s="38">
        <f t="shared" si="49"/>
        <v>827789.277</v>
      </c>
      <c r="I34" s="38">
        <v>829248.50199999998</v>
      </c>
      <c r="J34" s="11">
        <f t="shared" si="53"/>
        <v>1459.2249999999767</v>
      </c>
      <c r="K34" s="27">
        <f t="shared" si="54"/>
        <v>60.801041666665697</v>
      </c>
      <c r="L34" s="28"/>
    </row>
    <row r="35" spans="1:12">
      <c r="A35" s="12">
        <f t="shared" ref="A35" si="55">A34+1</f>
        <v>29</v>
      </c>
      <c r="B35" s="8">
        <f t="shared" si="2"/>
        <v>46051</v>
      </c>
      <c r="C35" s="8">
        <f t="shared" si="7"/>
        <v>46051</v>
      </c>
      <c r="D35" s="9">
        <v>0.29166666666666702</v>
      </c>
      <c r="E35" s="8">
        <f t="shared" ref="E35:E36" si="56">C35+1</f>
        <v>46052</v>
      </c>
      <c r="F35" s="9">
        <v>0.29166666666666702</v>
      </c>
      <c r="G35" s="10">
        <f t="shared" ref="G35:G36" si="57">IFERROR(((E35-C35)+(F35-D35)),"")</f>
        <v>1</v>
      </c>
      <c r="H35" s="38">
        <f t="shared" si="49"/>
        <v>829248.50199999998</v>
      </c>
      <c r="I35" s="38">
        <v>831012.86800000002</v>
      </c>
      <c r="J35" s="11">
        <f t="shared" si="53"/>
        <v>1764.3660000000382</v>
      </c>
      <c r="K35" s="27">
        <f t="shared" si="54"/>
        <v>73.515250000001586</v>
      </c>
      <c r="L35" s="28"/>
    </row>
    <row r="36" spans="1:12">
      <c r="A36" s="12">
        <f t="shared" ref="A36:A37" si="58">A35+1</f>
        <v>30</v>
      </c>
      <c r="B36" s="8">
        <f t="shared" si="2"/>
        <v>46052</v>
      </c>
      <c r="C36" s="8">
        <f t="shared" si="7"/>
        <v>46052</v>
      </c>
      <c r="D36" s="9">
        <v>0.29166666666666702</v>
      </c>
      <c r="E36" s="8">
        <f t="shared" si="56"/>
        <v>46053</v>
      </c>
      <c r="F36" s="9">
        <v>0.29166666666666702</v>
      </c>
      <c r="G36" s="10">
        <f t="shared" si="57"/>
        <v>1</v>
      </c>
      <c r="H36" s="38">
        <f t="shared" si="49"/>
        <v>831012.86800000002</v>
      </c>
      <c r="I36" s="38">
        <v>831012.86800000002</v>
      </c>
      <c r="J36" s="11">
        <f t="shared" ref="J36" si="59">I36-H36</f>
        <v>0</v>
      </c>
      <c r="K36" s="27">
        <f t="shared" ref="K36" si="60">J36/24</f>
        <v>0</v>
      </c>
      <c r="L36" s="28"/>
    </row>
    <row r="37" spans="1:12">
      <c r="A37" s="12">
        <f t="shared" si="58"/>
        <v>31</v>
      </c>
      <c r="B37" s="8">
        <f t="shared" si="2"/>
        <v>46053</v>
      </c>
      <c r="C37" s="8">
        <f t="shared" si="7"/>
        <v>46053</v>
      </c>
      <c r="D37" s="9">
        <v>0.29166666666666702</v>
      </c>
      <c r="E37" s="8">
        <f t="shared" ref="E37" si="61">C37+1</f>
        <v>46054</v>
      </c>
      <c r="F37" s="9">
        <v>0.29166666666666702</v>
      </c>
      <c r="G37" s="10">
        <f t="shared" ref="G37" si="62">IFERROR(((E37-C37)+(F37-D37)),"")</f>
        <v>1</v>
      </c>
      <c r="H37" s="38">
        <f t="shared" si="49"/>
        <v>831012.86800000002</v>
      </c>
      <c r="I37" s="38">
        <v>831305.29599999997</v>
      </c>
      <c r="J37" s="11">
        <f t="shared" ref="J37" si="63">I37-H37</f>
        <v>292.42799999995623</v>
      </c>
      <c r="K37" s="27">
        <f t="shared" ref="K37" si="64">J37/24</f>
        <v>12.184499999998176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30.583333333333336</v>
      </c>
      <c r="H39" s="20"/>
      <c r="I39" s="20"/>
      <c r="J39" s="32">
        <f>SUM(J7:J38)</f>
        <v>23004.021999999997</v>
      </c>
      <c r="K39" s="32">
        <f>AVERAGE(K7:K38)</f>
        <v>30.919384408602145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0.98655913978494636</v>
      </c>
      <c r="H40" s="24"/>
      <c r="I40" s="24"/>
      <c r="J40" s="24"/>
      <c r="K40" s="24">
        <f>K39/SUMPRODUCT((K7:K38&gt;0)*1)</f>
        <v>1.5459692204301072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284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0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37" si="0">I7-H7</f>
        <v>0</v>
      </c>
      <c r="K7" s="27">
        <f t="shared" ref="K7:K37" si="1">J7/24</f>
        <v>0</v>
      </c>
      <c r="L7" s="2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0.29166666666666702</v>
      </c>
      <c r="E8" s="8">
        <f>C8+1</f>
        <v>46025</v>
      </c>
      <c r="F8" s="9">
        <v>0.29166666666666702</v>
      </c>
      <c r="G8" s="10">
        <f>IFERROR(((E8-C8)+(F8-D8)),"")</f>
        <v>1</v>
      </c>
      <c r="H8" s="38"/>
      <c r="I8" s="38"/>
      <c r="J8" s="11">
        <f t="shared" ref="J8" si="2">I8-H8</f>
        <v>0</v>
      </c>
      <c r="K8" s="27">
        <f t="shared" ref="K8" si="3">J8/24</f>
        <v>0</v>
      </c>
      <c r="L8" s="28"/>
    </row>
    <row r="9" spans="1:12">
      <c r="A9" s="12">
        <f t="shared" ref="A9:B24" si="4">A8+1</f>
        <v>3</v>
      </c>
      <c r="B9" s="8">
        <f t="shared" si="4"/>
        <v>46025</v>
      </c>
      <c r="C9" s="8">
        <f t="shared" ref="C9:C37" si="5">B9</f>
        <v>46025</v>
      </c>
      <c r="D9" s="9">
        <v>0.29166666666666702</v>
      </c>
      <c r="E9" s="8">
        <f t="shared" ref="E9:E37" si="6">C9+1</f>
        <v>46026</v>
      </c>
      <c r="F9" s="9">
        <v>0.29166666666666702</v>
      </c>
      <c r="G9" s="10">
        <f t="shared" ref="G9:G37" si="7">IFERROR(((E9-C9)+(F9-D9)),"")</f>
        <v>1</v>
      </c>
      <c r="H9" s="38"/>
      <c r="I9" s="38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4"/>
        <v>4</v>
      </c>
      <c r="B10" s="8">
        <f t="shared" si="4"/>
        <v>46026</v>
      </c>
      <c r="C10" s="8">
        <f t="shared" si="5"/>
        <v>46026</v>
      </c>
      <c r="D10" s="9">
        <v>0.29166666666666702</v>
      </c>
      <c r="E10" s="8">
        <f t="shared" si="6"/>
        <v>46027</v>
      </c>
      <c r="F10" s="9">
        <v>0.29166666666666702</v>
      </c>
      <c r="G10" s="10">
        <f t="shared" si="7"/>
        <v>1</v>
      </c>
      <c r="H10" s="38"/>
      <c r="I10" s="38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4"/>
        <v>5</v>
      </c>
      <c r="B11" s="8">
        <f t="shared" si="4"/>
        <v>46027</v>
      </c>
      <c r="C11" s="8">
        <f t="shared" si="5"/>
        <v>46027</v>
      </c>
      <c r="D11" s="9">
        <v>0.29166666666666702</v>
      </c>
      <c r="E11" s="8">
        <f t="shared" si="6"/>
        <v>46028</v>
      </c>
      <c r="F11" s="9">
        <v>0.29166666666666702</v>
      </c>
      <c r="G11" s="10">
        <f t="shared" si="7"/>
        <v>1</v>
      </c>
      <c r="H11" s="38"/>
      <c r="I11" s="38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4"/>
        <v>6</v>
      </c>
      <c r="B12" s="8">
        <f t="shared" si="4"/>
        <v>46028</v>
      </c>
      <c r="C12" s="8">
        <f t="shared" si="5"/>
        <v>46028</v>
      </c>
      <c r="D12" s="9">
        <v>0.29166666666666702</v>
      </c>
      <c r="E12" s="8">
        <f t="shared" si="6"/>
        <v>46029</v>
      </c>
      <c r="F12" s="9">
        <v>0.29166666666666702</v>
      </c>
      <c r="G12" s="10">
        <f t="shared" si="7"/>
        <v>1</v>
      </c>
      <c r="H12" s="38"/>
      <c r="I12" s="38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4"/>
        <v>7</v>
      </c>
      <c r="B13" s="8">
        <f t="shared" si="4"/>
        <v>46029</v>
      </c>
      <c r="C13" s="8">
        <f t="shared" si="5"/>
        <v>46029</v>
      </c>
      <c r="D13" s="9">
        <v>0.29166666666666702</v>
      </c>
      <c r="E13" s="8">
        <f t="shared" si="6"/>
        <v>46030</v>
      </c>
      <c r="F13" s="9">
        <v>0.29166666666666702</v>
      </c>
      <c r="G13" s="10">
        <f t="shared" si="7"/>
        <v>1</v>
      </c>
      <c r="H13" s="38"/>
      <c r="I13" s="38"/>
      <c r="J13" s="11">
        <f t="shared" ref="J13" si="16">I13-H13</f>
        <v>0</v>
      </c>
      <c r="K13" s="27">
        <f t="shared" ref="K13" si="17">J13/24</f>
        <v>0</v>
      </c>
      <c r="L13" s="28"/>
    </row>
    <row r="14" spans="1:12">
      <c r="A14" s="12">
        <f t="shared" si="4"/>
        <v>8</v>
      </c>
      <c r="B14" s="8">
        <f t="shared" si="4"/>
        <v>46030</v>
      </c>
      <c r="C14" s="8">
        <f t="shared" si="5"/>
        <v>46030</v>
      </c>
      <c r="D14" s="9">
        <v>0.29166666666666702</v>
      </c>
      <c r="E14" s="8">
        <f t="shared" si="6"/>
        <v>46031</v>
      </c>
      <c r="F14" s="9">
        <v>0.29166666666666702</v>
      </c>
      <c r="G14" s="10">
        <f t="shared" si="7"/>
        <v>1</v>
      </c>
      <c r="H14" s="38"/>
      <c r="I14" s="38"/>
      <c r="J14" s="11">
        <f t="shared" ref="J14" si="18">I14-H14</f>
        <v>0</v>
      </c>
      <c r="K14" s="27">
        <f t="shared" ref="K14" si="19">J14/24</f>
        <v>0</v>
      </c>
      <c r="L14" s="28"/>
    </row>
    <row r="15" spans="1:12">
      <c r="A15" s="12">
        <f t="shared" si="4"/>
        <v>9</v>
      </c>
      <c r="B15" s="8">
        <f t="shared" si="4"/>
        <v>46031</v>
      </c>
      <c r="C15" s="8">
        <f t="shared" si="5"/>
        <v>46031</v>
      </c>
      <c r="D15" s="9">
        <v>0.29166666666666702</v>
      </c>
      <c r="E15" s="8">
        <f t="shared" si="6"/>
        <v>46032</v>
      </c>
      <c r="F15" s="9">
        <v>0.29166666666666702</v>
      </c>
      <c r="G15" s="10">
        <f t="shared" si="7"/>
        <v>1</v>
      </c>
      <c r="H15" s="38"/>
      <c r="I15" s="38"/>
      <c r="J15" s="11">
        <f t="shared" ref="J15" si="20">I15-H15</f>
        <v>0</v>
      </c>
      <c r="K15" s="27">
        <f t="shared" ref="K15" si="21">J15/24</f>
        <v>0</v>
      </c>
      <c r="L15" s="28"/>
    </row>
    <row r="16" spans="1:12">
      <c r="A16" s="12">
        <f t="shared" si="4"/>
        <v>10</v>
      </c>
      <c r="B16" s="8">
        <f t="shared" si="4"/>
        <v>46032</v>
      </c>
      <c r="C16" s="8">
        <f t="shared" si="5"/>
        <v>46032</v>
      </c>
      <c r="D16" s="9">
        <v>0.29166666666666702</v>
      </c>
      <c r="E16" s="8">
        <f t="shared" si="6"/>
        <v>46033</v>
      </c>
      <c r="F16" s="9">
        <v>0.29166666666666702</v>
      </c>
      <c r="G16" s="10">
        <f t="shared" si="7"/>
        <v>1</v>
      </c>
      <c r="H16" s="38"/>
      <c r="I16" s="38"/>
      <c r="J16" s="11">
        <f t="shared" ref="J16" si="22">I16-H16</f>
        <v>0</v>
      </c>
      <c r="K16" s="27">
        <f t="shared" ref="K16" si="23">J16/24</f>
        <v>0</v>
      </c>
      <c r="L16" s="28"/>
    </row>
    <row r="17" spans="1:14">
      <c r="A17" s="12">
        <f t="shared" si="4"/>
        <v>11</v>
      </c>
      <c r="B17" s="8">
        <f t="shared" si="4"/>
        <v>46033</v>
      </c>
      <c r="C17" s="8">
        <f t="shared" si="5"/>
        <v>46033</v>
      </c>
      <c r="D17" s="9">
        <v>0.29166666666666702</v>
      </c>
      <c r="E17" s="8">
        <f t="shared" si="6"/>
        <v>46034</v>
      </c>
      <c r="F17" s="9">
        <v>0.29166666666666702</v>
      </c>
      <c r="G17" s="10">
        <f t="shared" si="7"/>
        <v>1</v>
      </c>
      <c r="H17" s="38"/>
      <c r="I17" s="38"/>
      <c r="J17" s="11">
        <f t="shared" ref="J17" si="24">I17-H17</f>
        <v>0</v>
      </c>
      <c r="K17" s="27">
        <f t="shared" ref="K17" si="25">J17/24</f>
        <v>0</v>
      </c>
      <c r="L17" s="28"/>
    </row>
    <row r="18" spans="1:14">
      <c r="A18" s="12">
        <f t="shared" si="4"/>
        <v>12</v>
      </c>
      <c r="B18" s="8">
        <f t="shared" si="4"/>
        <v>46034</v>
      </c>
      <c r="C18" s="8">
        <f t="shared" si="5"/>
        <v>46034</v>
      </c>
      <c r="D18" s="9">
        <v>0.29166666666666702</v>
      </c>
      <c r="E18" s="8">
        <f t="shared" si="6"/>
        <v>46035</v>
      </c>
      <c r="F18" s="9">
        <v>0.29166666666666702</v>
      </c>
      <c r="G18" s="10">
        <f t="shared" si="7"/>
        <v>1</v>
      </c>
      <c r="H18" s="38"/>
      <c r="I18" s="38"/>
      <c r="J18" s="11">
        <f t="shared" ref="J18" si="26">I18-H18</f>
        <v>0</v>
      </c>
      <c r="K18" s="27">
        <f t="shared" ref="K18" si="27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46035</v>
      </c>
      <c r="C19" s="8">
        <f t="shared" si="5"/>
        <v>46035</v>
      </c>
      <c r="D19" s="9">
        <v>0.29166666666666702</v>
      </c>
      <c r="E19" s="8">
        <f t="shared" si="6"/>
        <v>46036</v>
      </c>
      <c r="F19" s="9">
        <v>0.29166666666666702</v>
      </c>
      <c r="G19" s="10">
        <f t="shared" si="7"/>
        <v>1</v>
      </c>
      <c r="H19" s="38"/>
      <c r="I19" s="38"/>
      <c r="J19" s="11">
        <f t="shared" ref="J19" si="28">I19-H19</f>
        <v>0</v>
      </c>
      <c r="K19" s="27">
        <f t="shared" ref="K19" si="29">J19/24</f>
        <v>0</v>
      </c>
      <c r="L19" s="28"/>
    </row>
    <row r="20" spans="1:14">
      <c r="A20" s="12">
        <f t="shared" si="4"/>
        <v>14</v>
      </c>
      <c r="B20" s="8">
        <f t="shared" si="4"/>
        <v>46036</v>
      </c>
      <c r="C20" s="8">
        <f t="shared" si="5"/>
        <v>46036</v>
      </c>
      <c r="D20" s="9">
        <v>0.29166666666666702</v>
      </c>
      <c r="E20" s="8">
        <f t="shared" si="6"/>
        <v>46037</v>
      </c>
      <c r="F20" s="9">
        <v>0.29166666666666702</v>
      </c>
      <c r="G20" s="10">
        <f t="shared" si="7"/>
        <v>1</v>
      </c>
      <c r="H20" s="38"/>
      <c r="I20" s="38"/>
      <c r="J20" s="11">
        <f t="shared" ref="J20" si="30">I20-H20</f>
        <v>0</v>
      </c>
      <c r="K20" s="27">
        <f t="shared" ref="K20" si="31">J20/24</f>
        <v>0</v>
      </c>
      <c r="L20" s="28"/>
    </row>
    <row r="21" spans="1:14">
      <c r="A21" s="12">
        <f t="shared" si="4"/>
        <v>15</v>
      </c>
      <c r="B21" s="8">
        <f t="shared" si="4"/>
        <v>46037</v>
      </c>
      <c r="C21" s="8">
        <f t="shared" si="5"/>
        <v>46037</v>
      </c>
      <c r="D21" s="9">
        <v>0.29166666666666702</v>
      </c>
      <c r="E21" s="8">
        <f t="shared" si="6"/>
        <v>46038</v>
      </c>
      <c r="F21" s="9">
        <v>0.29166666666666702</v>
      </c>
      <c r="G21" s="10">
        <f t="shared" si="7"/>
        <v>1</v>
      </c>
      <c r="H21" s="38"/>
      <c r="I21" s="38"/>
      <c r="J21" s="11">
        <f t="shared" si="0"/>
        <v>0</v>
      </c>
      <c r="K21" s="27">
        <f t="shared" si="1"/>
        <v>0</v>
      </c>
      <c r="L21" s="28"/>
    </row>
    <row r="22" spans="1:14">
      <c r="A22" s="12">
        <f t="shared" si="4"/>
        <v>16</v>
      </c>
      <c r="B22" s="8">
        <f t="shared" si="4"/>
        <v>46038</v>
      </c>
      <c r="C22" s="8">
        <f t="shared" si="5"/>
        <v>46038</v>
      </c>
      <c r="D22" s="9">
        <v>0.29166666666666702</v>
      </c>
      <c r="E22" s="8">
        <f t="shared" si="6"/>
        <v>46039</v>
      </c>
      <c r="F22" s="9">
        <v>0.29166666666666702</v>
      </c>
      <c r="G22" s="10">
        <f t="shared" si="7"/>
        <v>1</v>
      </c>
      <c r="H22" s="38"/>
      <c r="I22" s="38"/>
      <c r="J22" s="11">
        <f t="shared" ref="J22" si="32">I22-H22</f>
        <v>0</v>
      </c>
      <c r="K22" s="27">
        <f t="shared" ref="K22" si="33">J22/24</f>
        <v>0</v>
      </c>
      <c r="L22" s="28"/>
    </row>
    <row r="23" spans="1:14">
      <c r="A23" s="12">
        <f t="shared" si="4"/>
        <v>17</v>
      </c>
      <c r="B23" s="8">
        <f t="shared" si="4"/>
        <v>46039</v>
      </c>
      <c r="C23" s="8">
        <f t="shared" si="5"/>
        <v>46039</v>
      </c>
      <c r="D23" s="9">
        <v>0.29166666666666702</v>
      </c>
      <c r="E23" s="8">
        <f t="shared" si="6"/>
        <v>46040</v>
      </c>
      <c r="F23" s="9">
        <v>0.29166666666666702</v>
      </c>
      <c r="G23" s="10">
        <f t="shared" si="7"/>
        <v>1</v>
      </c>
      <c r="H23" s="38"/>
      <c r="I23" s="38"/>
      <c r="J23" s="11">
        <f t="shared" ref="J23:J25" si="34">I23-H23</f>
        <v>0</v>
      </c>
      <c r="K23" s="27">
        <f t="shared" ref="K23:K25" si="35">J23/24</f>
        <v>0</v>
      </c>
      <c r="L23" s="28"/>
    </row>
    <row r="24" spans="1:14">
      <c r="A24" s="12">
        <f t="shared" si="4"/>
        <v>18</v>
      </c>
      <c r="B24" s="8">
        <f t="shared" si="4"/>
        <v>46040</v>
      </c>
      <c r="C24" s="8">
        <f t="shared" si="5"/>
        <v>46040</v>
      </c>
      <c r="D24" s="9">
        <v>0.29166666666666702</v>
      </c>
      <c r="E24" s="8">
        <f t="shared" si="6"/>
        <v>46041</v>
      </c>
      <c r="F24" s="9">
        <v>0.29166666666666702</v>
      </c>
      <c r="G24" s="10">
        <f t="shared" si="7"/>
        <v>1</v>
      </c>
      <c r="H24" s="38"/>
      <c r="I24" s="38"/>
      <c r="J24" s="11">
        <f t="shared" si="34"/>
        <v>0</v>
      </c>
      <c r="K24" s="27">
        <f t="shared" si="35"/>
        <v>0</v>
      </c>
      <c r="L24" s="28"/>
    </row>
    <row r="25" spans="1:14">
      <c r="A25" s="12">
        <f t="shared" ref="A25:B37" si="36">A24+1</f>
        <v>19</v>
      </c>
      <c r="B25" s="8">
        <f>B24+1</f>
        <v>46041</v>
      </c>
      <c r="C25" s="8">
        <f t="shared" si="5"/>
        <v>46041</v>
      </c>
      <c r="D25" s="9">
        <v>0.29166666666666702</v>
      </c>
      <c r="E25" s="8">
        <f t="shared" si="6"/>
        <v>46042</v>
      </c>
      <c r="F25" s="9">
        <v>0.29166666666666702</v>
      </c>
      <c r="G25" s="10">
        <f t="shared" si="7"/>
        <v>1</v>
      </c>
      <c r="H25" s="38"/>
      <c r="I25" s="38"/>
      <c r="J25" s="11">
        <f t="shared" si="34"/>
        <v>0</v>
      </c>
      <c r="K25" s="27">
        <f t="shared" si="35"/>
        <v>0</v>
      </c>
      <c r="L25" s="28"/>
    </row>
    <row r="26" spans="1:14">
      <c r="A26" s="12">
        <f t="shared" si="36"/>
        <v>20</v>
      </c>
      <c r="B26" s="8">
        <f>B25+1</f>
        <v>46042</v>
      </c>
      <c r="C26" s="8">
        <f t="shared" si="5"/>
        <v>46042</v>
      </c>
      <c r="D26" s="9">
        <v>0.29166666666666702</v>
      </c>
      <c r="E26" s="8">
        <f t="shared" si="6"/>
        <v>46043</v>
      </c>
      <c r="F26" s="9">
        <v>0.29166666666666702</v>
      </c>
      <c r="G26" s="10">
        <f t="shared" si="7"/>
        <v>1</v>
      </c>
      <c r="H26" s="38"/>
      <c r="I26" s="38"/>
      <c r="J26" s="11">
        <f t="shared" ref="J26" si="37">I26-H26</f>
        <v>0</v>
      </c>
      <c r="K26" s="27">
        <f t="shared" ref="K26" si="38">J26/24</f>
        <v>0</v>
      </c>
      <c r="L26" s="28"/>
    </row>
    <row r="27" spans="1:14">
      <c r="A27" s="12">
        <f t="shared" si="36"/>
        <v>21</v>
      </c>
      <c r="B27" s="8">
        <f>B26+1</f>
        <v>46043</v>
      </c>
      <c r="C27" s="8">
        <f t="shared" si="5"/>
        <v>46043</v>
      </c>
      <c r="D27" s="9">
        <v>0.29166666666666702</v>
      </c>
      <c r="E27" s="8">
        <f t="shared" si="6"/>
        <v>46044</v>
      </c>
      <c r="F27" s="9">
        <v>0.29166666666666702</v>
      </c>
      <c r="G27" s="10">
        <f t="shared" si="7"/>
        <v>1</v>
      </c>
      <c r="H27" s="38"/>
      <c r="I27" s="38"/>
      <c r="J27" s="11">
        <f t="shared" ref="J27" si="39">I27-H27</f>
        <v>0</v>
      </c>
      <c r="K27" s="27">
        <f t="shared" ref="K27" si="40">J27/24</f>
        <v>0</v>
      </c>
      <c r="L27" s="28"/>
    </row>
    <row r="28" spans="1:14">
      <c r="A28" s="12">
        <f t="shared" si="36"/>
        <v>22</v>
      </c>
      <c r="B28" s="8">
        <f t="shared" si="36"/>
        <v>46044</v>
      </c>
      <c r="C28" s="8">
        <f t="shared" si="5"/>
        <v>46044</v>
      </c>
      <c r="D28" s="9">
        <v>0.29166666666666702</v>
      </c>
      <c r="E28" s="8">
        <f t="shared" si="6"/>
        <v>46045</v>
      </c>
      <c r="F28" s="9">
        <v>0.29166666666666702</v>
      </c>
      <c r="G28" s="10">
        <f t="shared" si="7"/>
        <v>1</v>
      </c>
      <c r="H28" s="38"/>
      <c r="I28" s="38"/>
      <c r="J28" s="11">
        <f t="shared" ref="J28" si="41">I28-H28</f>
        <v>0</v>
      </c>
      <c r="K28" s="27">
        <f t="shared" ref="K28" si="42">J28/24</f>
        <v>0</v>
      </c>
      <c r="L28" s="28"/>
    </row>
    <row r="29" spans="1:14">
      <c r="A29" s="12">
        <f t="shared" si="36"/>
        <v>23</v>
      </c>
      <c r="B29" s="8">
        <f t="shared" si="36"/>
        <v>46045</v>
      </c>
      <c r="C29" s="8">
        <f t="shared" si="5"/>
        <v>46045</v>
      </c>
      <c r="D29" s="9">
        <v>0.29166666666666702</v>
      </c>
      <c r="E29" s="8">
        <f t="shared" si="6"/>
        <v>46046</v>
      </c>
      <c r="F29" s="9">
        <v>0.29166666666666702</v>
      </c>
      <c r="G29" s="10">
        <f t="shared" si="7"/>
        <v>1</v>
      </c>
      <c r="H29" s="38"/>
      <c r="I29" s="38"/>
      <c r="J29" s="11">
        <f t="shared" ref="J29" si="43">I29-H29</f>
        <v>0</v>
      </c>
      <c r="K29" s="27">
        <f t="shared" ref="K29" si="44">J29/24</f>
        <v>0</v>
      </c>
      <c r="L29" s="28"/>
    </row>
    <row r="30" spans="1:14">
      <c r="A30" s="12">
        <f t="shared" si="36"/>
        <v>24</v>
      </c>
      <c r="B30" s="8">
        <f t="shared" si="36"/>
        <v>46046</v>
      </c>
      <c r="C30" s="8">
        <f t="shared" si="5"/>
        <v>46046</v>
      </c>
      <c r="D30" s="9">
        <v>0.29166666666666702</v>
      </c>
      <c r="E30" s="8">
        <f t="shared" si="6"/>
        <v>46047</v>
      </c>
      <c r="F30" s="9">
        <v>0.29166666666666702</v>
      </c>
      <c r="G30" s="10">
        <f t="shared" si="7"/>
        <v>1</v>
      </c>
      <c r="H30" s="38"/>
      <c r="I30" s="38"/>
      <c r="J30" s="11">
        <f t="shared" ref="J30" si="45">I30-H30</f>
        <v>0</v>
      </c>
      <c r="K30" s="27">
        <f t="shared" ref="K30" si="46">J30/24</f>
        <v>0</v>
      </c>
      <c r="L30" s="28"/>
    </row>
    <row r="31" spans="1:14">
      <c r="A31" s="12">
        <f t="shared" si="36"/>
        <v>25</v>
      </c>
      <c r="B31" s="8">
        <f t="shared" si="36"/>
        <v>46047</v>
      </c>
      <c r="C31" s="8">
        <f t="shared" si="5"/>
        <v>46047</v>
      </c>
      <c r="D31" s="9">
        <v>0.29166666666666702</v>
      </c>
      <c r="E31" s="8">
        <f t="shared" si="6"/>
        <v>46048</v>
      </c>
      <c r="F31" s="9">
        <v>0.29166666666666702</v>
      </c>
      <c r="G31" s="10">
        <f t="shared" si="7"/>
        <v>1</v>
      </c>
      <c r="H31" s="38"/>
      <c r="I31" s="38"/>
      <c r="J31" s="11">
        <f t="shared" ref="J31" si="47">I31-H31</f>
        <v>0</v>
      </c>
      <c r="K31" s="27">
        <f t="shared" ref="K31" si="48">J31/24</f>
        <v>0</v>
      </c>
      <c r="L31" s="28"/>
    </row>
    <row r="32" spans="1:14">
      <c r="A32" s="12">
        <f t="shared" si="36"/>
        <v>26</v>
      </c>
      <c r="B32" s="8">
        <f t="shared" si="36"/>
        <v>46048</v>
      </c>
      <c r="C32" s="8">
        <f t="shared" si="5"/>
        <v>46048</v>
      </c>
      <c r="D32" s="9">
        <v>0.29166666666666702</v>
      </c>
      <c r="E32" s="8">
        <f t="shared" si="6"/>
        <v>46049</v>
      </c>
      <c r="F32" s="9">
        <v>0.29166666666666702</v>
      </c>
      <c r="G32" s="10">
        <f t="shared" si="7"/>
        <v>1</v>
      </c>
      <c r="H32" s="38"/>
      <c r="I32" s="38"/>
      <c r="J32" s="11">
        <f t="shared" ref="J32" si="49">I32-H32</f>
        <v>0</v>
      </c>
      <c r="K32" s="27">
        <f t="shared" ref="K32" si="50">J32/24</f>
        <v>0</v>
      </c>
      <c r="L32" s="28"/>
    </row>
    <row r="33" spans="1:12">
      <c r="A33" s="12">
        <f t="shared" si="36"/>
        <v>27</v>
      </c>
      <c r="B33" s="8">
        <f t="shared" si="36"/>
        <v>46049</v>
      </c>
      <c r="C33" s="8">
        <f t="shared" si="5"/>
        <v>46049</v>
      </c>
      <c r="D33" s="9">
        <v>0.29166666666666702</v>
      </c>
      <c r="E33" s="8">
        <f t="shared" si="6"/>
        <v>46050</v>
      </c>
      <c r="F33" s="9">
        <v>0.29166666666666702</v>
      </c>
      <c r="G33" s="10">
        <f t="shared" si="7"/>
        <v>1</v>
      </c>
      <c r="H33" s="38"/>
      <c r="I33" s="38"/>
      <c r="J33" s="11">
        <f t="shared" ref="J33" si="51">I33-H33</f>
        <v>0</v>
      </c>
      <c r="K33" s="27">
        <f t="shared" ref="K33" si="52">J33/24</f>
        <v>0</v>
      </c>
      <c r="L33" s="28"/>
    </row>
    <row r="34" spans="1:12">
      <c r="A34" s="12">
        <f t="shared" si="36"/>
        <v>28</v>
      </c>
      <c r="B34" s="8">
        <f t="shared" si="36"/>
        <v>46050</v>
      </c>
      <c r="C34" s="8">
        <f t="shared" si="5"/>
        <v>46050</v>
      </c>
      <c r="D34" s="9">
        <v>0.29166666666666702</v>
      </c>
      <c r="E34" s="8">
        <f t="shared" si="6"/>
        <v>46051</v>
      </c>
      <c r="F34" s="9">
        <v>0.29166666666666702</v>
      </c>
      <c r="G34" s="10">
        <f t="shared" si="7"/>
        <v>1</v>
      </c>
      <c r="H34" s="38"/>
      <c r="I34" s="38"/>
      <c r="J34" s="11">
        <f t="shared" ref="J34" si="53">I34-H34</f>
        <v>0</v>
      </c>
      <c r="K34" s="27">
        <f t="shared" ref="K34" si="54">J34/24</f>
        <v>0</v>
      </c>
      <c r="L34" s="28"/>
    </row>
    <row r="35" spans="1:12">
      <c r="A35" s="12">
        <f t="shared" si="36"/>
        <v>29</v>
      </c>
      <c r="B35" s="8">
        <f t="shared" si="36"/>
        <v>46051</v>
      </c>
      <c r="C35" s="8">
        <f t="shared" si="5"/>
        <v>46051</v>
      </c>
      <c r="D35" s="9">
        <v>0.29166666666666702</v>
      </c>
      <c r="E35" s="8">
        <f t="shared" si="6"/>
        <v>46052</v>
      </c>
      <c r="F35" s="9">
        <v>0.29166666666666702</v>
      </c>
      <c r="G35" s="10">
        <f t="shared" si="7"/>
        <v>1</v>
      </c>
      <c r="H35" s="38"/>
      <c r="I35" s="38"/>
      <c r="J35" s="11">
        <f t="shared" ref="J35" si="55">I35-H35</f>
        <v>0</v>
      </c>
      <c r="K35" s="27">
        <f t="shared" ref="K35" si="56">J35/24</f>
        <v>0</v>
      </c>
      <c r="L35" s="28"/>
    </row>
    <row r="36" spans="1:12">
      <c r="A36" s="12">
        <f t="shared" si="36"/>
        <v>30</v>
      </c>
      <c r="B36" s="8">
        <f t="shared" si="36"/>
        <v>46052</v>
      </c>
      <c r="C36" s="8">
        <f t="shared" si="5"/>
        <v>46052</v>
      </c>
      <c r="D36" s="9">
        <v>0.29166666666666702</v>
      </c>
      <c r="E36" s="8">
        <f t="shared" si="6"/>
        <v>46053</v>
      </c>
      <c r="F36" s="9">
        <v>0.29166666666666702</v>
      </c>
      <c r="G36" s="10">
        <f t="shared" si="7"/>
        <v>1</v>
      </c>
      <c r="H36" s="38"/>
      <c r="I36" s="38"/>
      <c r="J36" s="11">
        <f t="shared" si="0"/>
        <v>0</v>
      </c>
      <c r="K36" s="27">
        <f t="shared" si="1"/>
        <v>0</v>
      </c>
      <c r="L36" s="28"/>
    </row>
    <row r="37" spans="1:12">
      <c r="A37" s="12">
        <f t="shared" si="36"/>
        <v>31</v>
      </c>
      <c r="B37" s="8">
        <f t="shared" si="36"/>
        <v>46053</v>
      </c>
      <c r="C37" s="8">
        <f t="shared" si="5"/>
        <v>46053</v>
      </c>
      <c r="D37" s="9">
        <v>0.29166666666666702</v>
      </c>
      <c r="E37" s="8">
        <f t="shared" si="6"/>
        <v>46054</v>
      </c>
      <c r="F37" s="9">
        <v>0.29166666666666702</v>
      </c>
      <c r="G37" s="10">
        <f t="shared" si="7"/>
        <v>1</v>
      </c>
      <c r="H37" s="38"/>
      <c r="I37" s="38"/>
      <c r="J37" s="11">
        <f t="shared" si="0"/>
        <v>0</v>
      </c>
      <c r="K37" s="27">
        <f t="shared" si="1"/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12.7109375" style="1" customWidth="1"/>
    <col min="13" max="13" width="33.140625" style="1" customWidth="1"/>
    <col min="14" max="16384" width="9.140625" style="1"/>
  </cols>
  <sheetData>
    <row r="1" spans="1:15">
      <c r="B1" s="3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>
      <c r="B2" s="3"/>
      <c r="C2" s="3" t="s">
        <v>285</v>
      </c>
      <c r="D2" s="2"/>
      <c r="E2" s="2"/>
      <c r="F2" s="2"/>
      <c r="G2" s="2"/>
      <c r="H2" s="2"/>
      <c r="I2" s="2"/>
      <c r="J2" s="2"/>
      <c r="K2" s="2"/>
      <c r="L2" s="2">
        <v>2961812.02</v>
      </c>
      <c r="M2" s="25" t="s">
        <v>137</v>
      </c>
    </row>
    <row r="3" spans="1:15">
      <c r="B3" s="3"/>
      <c r="C3" s="3" t="str">
        <f>'Summary sales'!A3</f>
        <v>Bulan Januari 2026</v>
      </c>
      <c r="D3" s="3"/>
      <c r="E3" s="2"/>
      <c r="F3" s="2"/>
      <c r="G3" s="2"/>
      <c r="H3" s="2"/>
      <c r="I3" s="2"/>
      <c r="J3" s="2"/>
      <c r="K3" s="2"/>
      <c r="L3" s="2"/>
      <c r="M3" s="2"/>
    </row>
    <row r="4" spans="1:15">
      <c r="B4" s="76"/>
      <c r="C4" s="76">
        <f>'Summary sales'!A4</f>
        <v>46023</v>
      </c>
      <c r="D4" s="2"/>
      <c r="E4" s="2"/>
      <c r="F4" s="2"/>
      <c r="G4" s="2"/>
      <c r="H4" s="2"/>
      <c r="I4" s="2"/>
      <c r="J4" s="2"/>
      <c r="K4" s="2" t="s">
        <v>138</v>
      </c>
      <c r="L4" s="2"/>
      <c r="M4" s="26">
        <f>MAX(M7:M35)</f>
        <v>0</v>
      </c>
    </row>
    <row r="5" spans="1:15" ht="15" customHeight="1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910" t="s">
        <v>286</v>
      </c>
      <c r="I5" s="910"/>
      <c r="J5" s="910" t="s">
        <v>143</v>
      </c>
      <c r="K5" s="843" t="s">
        <v>144</v>
      </c>
      <c r="L5" s="843" t="s">
        <v>287</v>
      </c>
      <c r="M5" s="837" t="s">
        <v>145</v>
      </c>
    </row>
    <row r="6" spans="1:15" ht="33.75" customHeigh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102" t="s">
        <v>139</v>
      </c>
      <c r="I6" s="102" t="s">
        <v>140</v>
      </c>
      <c r="J6" s="911"/>
      <c r="K6" s="844"/>
      <c r="L6" s="844"/>
      <c r="M6" s="838"/>
    </row>
    <row r="7" spans="1:15">
      <c r="A7" s="6">
        <v>1</v>
      </c>
      <c r="B7" s="7">
        <f>C4</f>
        <v>46023</v>
      </c>
      <c r="C7" s="8">
        <f>B7</f>
        <v>46023</v>
      </c>
      <c r="D7" s="9">
        <v>0.25</v>
      </c>
      <c r="E7" s="8">
        <f>C7+1</f>
        <v>46024</v>
      </c>
      <c r="F7" s="9">
        <v>0.25</v>
      </c>
      <c r="G7" s="10">
        <f>IFERROR(((E7-C7)+(F7-D7)),"")</f>
        <v>1</v>
      </c>
      <c r="H7" s="103">
        <v>3281232.88</v>
      </c>
      <c r="I7" s="103">
        <v>3281316.86</v>
      </c>
      <c r="J7" s="103">
        <f>I7-H7+N7</f>
        <v>83.979999999981374</v>
      </c>
      <c r="K7" s="27">
        <f>J7/24</f>
        <v>3.4991666666658907</v>
      </c>
      <c r="L7" s="11">
        <f>J7</f>
        <v>83.979999999981374</v>
      </c>
      <c r="M7" s="101"/>
      <c r="O7" s="104"/>
    </row>
    <row r="8" spans="1:15">
      <c r="A8" s="12">
        <f>A7+1</f>
        <v>2</v>
      </c>
      <c r="B8" s="8">
        <f>B7+1</f>
        <v>46024</v>
      </c>
      <c r="C8" s="8">
        <f>B8</f>
        <v>46024</v>
      </c>
      <c r="D8" s="9">
        <f>F7</f>
        <v>0.25</v>
      </c>
      <c r="E8" s="8">
        <f>C8+1</f>
        <v>46025</v>
      </c>
      <c r="F8" s="9">
        <f>F7</f>
        <v>0.25</v>
      </c>
      <c r="G8" s="10">
        <f>IFERROR(((E8-C8)+(F8-D8)),"")</f>
        <v>1</v>
      </c>
      <c r="H8" s="103">
        <f t="shared" ref="H8:H37" si="0">I7</f>
        <v>3281316.86</v>
      </c>
      <c r="I8" s="103">
        <v>3287617.44</v>
      </c>
      <c r="J8" s="103">
        <f t="shared" ref="J8:J34" si="1">I8-H8</f>
        <v>6300.5800000000745</v>
      </c>
      <c r="K8" s="27">
        <f t="shared" ref="K8:K34" si="2">J8/24</f>
        <v>262.52416666666977</v>
      </c>
      <c r="L8" s="11">
        <f t="shared" ref="L8:L37" si="3">J8</f>
        <v>6300.5800000000745</v>
      </c>
      <c r="M8" s="105"/>
    </row>
    <row r="9" spans="1:15">
      <c r="A9" s="12">
        <f t="shared" ref="A9:B24" si="4">A8+1</f>
        <v>3</v>
      </c>
      <c r="B9" s="8">
        <f t="shared" si="4"/>
        <v>46025</v>
      </c>
      <c r="C9" s="8">
        <f t="shared" ref="C9:C34" si="5">B9</f>
        <v>46025</v>
      </c>
      <c r="D9" s="9">
        <f t="shared" ref="D9:D34" si="6">F8</f>
        <v>0.25</v>
      </c>
      <c r="E9" s="8">
        <f t="shared" ref="E9:E34" si="7">C9+1</f>
        <v>46026</v>
      </c>
      <c r="F9" s="9">
        <f t="shared" ref="F9:F37" si="8">F8</f>
        <v>0.25</v>
      </c>
      <c r="G9" s="10">
        <f>IFERROR(((E9-C9)+(F9-D9)),"")</f>
        <v>1</v>
      </c>
      <c r="H9" s="103">
        <f t="shared" si="0"/>
        <v>3287617.44</v>
      </c>
      <c r="I9" s="103">
        <v>3293848.26</v>
      </c>
      <c r="J9" s="103">
        <f t="shared" ref="J9" si="9">I9-H9</f>
        <v>6230.8199999998324</v>
      </c>
      <c r="K9" s="27">
        <f t="shared" ref="K9" si="10">J9/24</f>
        <v>259.61749999999302</v>
      </c>
      <c r="L9" s="11">
        <f t="shared" si="3"/>
        <v>6230.8199999998324</v>
      </c>
      <c r="M9" s="105"/>
    </row>
    <row r="10" spans="1:15">
      <c r="A10" s="12">
        <f t="shared" si="4"/>
        <v>4</v>
      </c>
      <c r="B10" s="8">
        <f t="shared" si="4"/>
        <v>46026</v>
      </c>
      <c r="C10" s="8">
        <f t="shared" si="5"/>
        <v>46026</v>
      </c>
      <c r="D10" s="9">
        <f t="shared" si="6"/>
        <v>0.25</v>
      </c>
      <c r="E10" s="8">
        <f t="shared" si="7"/>
        <v>46027</v>
      </c>
      <c r="F10" s="9">
        <f t="shared" si="8"/>
        <v>0.25</v>
      </c>
      <c r="G10" s="10">
        <f t="shared" ref="G10:G34" si="11">IFERROR(((E10-C10)+(F10-D10)),"")</f>
        <v>1</v>
      </c>
      <c r="H10" s="103">
        <f t="shared" si="0"/>
        <v>3293848.26</v>
      </c>
      <c r="I10" s="103">
        <v>3298982.21</v>
      </c>
      <c r="J10" s="103">
        <f t="shared" ref="J10" si="12">I10-H10</f>
        <v>5133.9500000001863</v>
      </c>
      <c r="K10" s="27">
        <f t="shared" ref="K10" si="13">J10/24</f>
        <v>213.91458333334108</v>
      </c>
      <c r="L10" s="11">
        <f t="shared" si="3"/>
        <v>5133.9500000001863</v>
      </c>
      <c r="M10" s="105"/>
    </row>
    <row r="11" spans="1:15">
      <c r="A11" s="12">
        <f t="shared" si="4"/>
        <v>5</v>
      </c>
      <c r="B11" s="8">
        <f t="shared" si="4"/>
        <v>46027</v>
      </c>
      <c r="C11" s="8">
        <f t="shared" si="5"/>
        <v>46027</v>
      </c>
      <c r="D11" s="9">
        <f t="shared" si="6"/>
        <v>0.25</v>
      </c>
      <c r="E11" s="8">
        <f t="shared" si="7"/>
        <v>46028</v>
      </c>
      <c r="F11" s="9">
        <f t="shared" si="8"/>
        <v>0.25</v>
      </c>
      <c r="G11" s="10">
        <f t="shared" si="11"/>
        <v>1</v>
      </c>
      <c r="H11" s="103">
        <f t="shared" si="0"/>
        <v>3298982.21</v>
      </c>
      <c r="I11" s="103">
        <v>3304639.16</v>
      </c>
      <c r="J11" s="103">
        <f t="shared" ref="J11" si="14">I11-H11</f>
        <v>5656.9500000001863</v>
      </c>
      <c r="K11" s="27">
        <f t="shared" ref="K11" si="15">J11/24</f>
        <v>235.70625000000777</v>
      </c>
      <c r="L11" s="11">
        <f t="shared" si="3"/>
        <v>5656.9500000001863</v>
      </c>
      <c r="M11" s="105"/>
    </row>
    <row r="12" spans="1:15">
      <c r="A12" s="12">
        <f t="shared" si="4"/>
        <v>6</v>
      </c>
      <c r="B12" s="8">
        <f t="shared" si="4"/>
        <v>46028</v>
      </c>
      <c r="C12" s="8">
        <f t="shared" si="5"/>
        <v>46028</v>
      </c>
      <c r="D12" s="9">
        <f t="shared" si="6"/>
        <v>0.25</v>
      </c>
      <c r="E12" s="8">
        <f t="shared" si="7"/>
        <v>46029</v>
      </c>
      <c r="F12" s="9">
        <f t="shared" si="8"/>
        <v>0.25</v>
      </c>
      <c r="G12" s="10">
        <f t="shared" si="11"/>
        <v>1</v>
      </c>
      <c r="H12" s="103">
        <f t="shared" si="0"/>
        <v>3304639.16</v>
      </c>
      <c r="I12" s="103">
        <v>3310224.31</v>
      </c>
      <c r="J12" s="103">
        <f t="shared" ref="J12" si="16">I12-H12</f>
        <v>5585.1499999999069</v>
      </c>
      <c r="K12" s="27">
        <f t="shared" ref="K12" si="17">J12/24</f>
        <v>232.71458333332944</v>
      </c>
      <c r="L12" s="11">
        <f t="shared" si="3"/>
        <v>5585.1499999999069</v>
      </c>
      <c r="M12" s="105"/>
    </row>
    <row r="13" spans="1:15">
      <c r="A13" s="12">
        <f t="shared" si="4"/>
        <v>7</v>
      </c>
      <c r="B13" s="8">
        <f t="shared" si="4"/>
        <v>46029</v>
      </c>
      <c r="C13" s="8">
        <f t="shared" si="5"/>
        <v>46029</v>
      </c>
      <c r="D13" s="9">
        <f t="shared" si="6"/>
        <v>0.25</v>
      </c>
      <c r="E13" s="8">
        <f t="shared" si="7"/>
        <v>46030</v>
      </c>
      <c r="F13" s="9">
        <f t="shared" si="8"/>
        <v>0.25</v>
      </c>
      <c r="G13" s="10">
        <f t="shared" si="11"/>
        <v>1</v>
      </c>
      <c r="H13" s="103">
        <f t="shared" si="0"/>
        <v>3310224.31</v>
      </c>
      <c r="I13" s="103">
        <v>3315789.17</v>
      </c>
      <c r="J13" s="103">
        <f t="shared" ref="J13" si="18">I13-H13</f>
        <v>5564.8599999998696</v>
      </c>
      <c r="K13" s="27">
        <f t="shared" ref="K13" si="19">J13/24</f>
        <v>231.86916666666124</v>
      </c>
      <c r="L13" s="11">
        <f t="shared" si="3"/>
        <v>5564.8599999998696</v>
      </c>
      <c r="M13" s="105"/>
    </row>
    <row r="14" spans="1:15">
      <c r="A14" s="12">
        <f t="shared" si="4"/>
        <v>8</v>
      </c>
      <c r="B14" s="8">
        <f t="shared" si="4"/>
        <v>46030</v>
      </c>
      <c r="C14" s="8">
        <f t="shared" si="5"/>
        <v>46030</v>
      </c>
      <c r="D14" s="9">
        <f t="shared" si="6"/>
        <v>0.25</v>
      </c>
      <c r="E14" s="8">
        <f t="shared" si="7"/>
        <v>46031</v>
      </c>
      <c r="F14" s="9">
        <f t="shared" si="8"/>
        <v>0.25</v>
      </c>
      <c r="G14" s="10">
        <f t="shared" si="11"/>
        <v>1</v>
      </c>
      <c r="H14" s="103">
        <f t="shared" si="0"/>
        <v>3315789.17</v>
      </c>
      <c r="I14" s="103">
        <v>3321488.63</v>
      </c>
      <c r="J14" s="103">
        <f t="shared" ref="J14" si="20">I14-H14</f>
        <v>5699.4599999999627</v>
      </c>
      <c r="K14" s="27">
        <f t="shared" ref="K14" si="21">J14/24</f>
        <v>237.47749999999846</v>
      </c>
      <c r="L14" s="11">
        <f t="shared" si="3"/>
        <v>5699.4599999999627</v>
      </c>
      <c r="M14" s="105"/>
    </row>
    <row r="15" spans="1:15">
      <c r="A15" s="12">
        <f t="shared" si="4"/>
        <v>9</v>
      </c>
      <c r="B15" s="8">
        <f t="shared" si="4"/>
        <v>46031</v>
      </c>
      <c r="C15" s="8">
        <f t="shared" si="5"/>
        <v>46031</v>
      </c>
      <c r="D15" s="9">
        <f t="shared" si="6"/>
        <v>0.25</v>
      </c>
      <c r="E15" s="8">
        <f t="shared" si="7"/>
        <v>46032</v>
      </c>
      <c r="F15" s="9">
        <f t="shared" si="8"/>
        <v>0.25</v>
      </c>
      <c r="G15" s="10">
        <f t="shared" si="11"/>
        <v>1</v>
      </c>
      <c r="H15" s="103">
        <f t="shared" si="0"/>
        <v>3321488.63</v>
      </c>
      <c r="I15" s="103">
        <v>3326578</v>
      </c>
      <c r="J15" s="103">
        <f t="shared" ref="J15" si="22">I15-H15</f>
        <v>5089.3700000001118</v>
      </c>
      <c r="K15" s="27">
        <f t="shared" ref="K15" si="23">J15/24</f>
        <v>212.057083333338</v>
      </c>
      <c r="L15" s="11">
        <f t="shared" si="3"/>
        <v>5089.3700000001118</v>
      </c>
      <c r="M15" s="105"/>
    </row>
    <row r="16" spans="1:15">
      <c r="A16" s="12">
        <f t="shared" si="4"/>
        <v>10</v>
      </c>
      <c r="B16" s="8">
        <f t="shared" si="4"/>
        <v>46032</v>
      </c>
      <c r="C16" s="8">
        <f t="shared" si="5"/>
        <v>46032</v>
      </c>
      <c r="D16" s="9">
        <f t="shared" si="6"/>
        <v>0.25</v>
      </c>
      <c r="E16" s="8">
        <f t="shared" si="7"/>
        <v>46033</v>
      </c>
      <c r="F16" s="9">
        <f t="shared" si="8"/>
        <v>0.25</v>
      </c>
      <c r="G16" s="10">
        <f t="shared" si="11"/>
        <v>1</v>
      </c>
      <c r="H16" s="103">
        <f t="shared" si="0"/>
        <v>3326578</v>
      </c>
      <c r="I16" s="106">
        <v>3332213.79</v>
      </c>
      <c r="J16" s="103">
        <f t="shared" ref="J16" si="24">I16-H16</f>
        <v>5635.7900000000373</v>
      </c>
      <c r="K16" s="27">
        <f t="shared" ref="K16" si="25">J16/24</f>
        <v>234.82458333333489</v>
      </c>
      <c r="L16" s="11">
        <f t="shared" si="3"/>
        <v>5635.7900000000373</v>
      </c>
      <c r="M16" s="105"/>
    </row>
    <row r="17" spans="1:17">
      <c r="A17" s="12">
        <f t="shared" si="4"/>
        <v>11</v>
      </c>
      <c r="B17" s="8">
        <f t="shared" si="4"/>
        <v>46033</v>
      </c>
      <c r="C17" s="8">
        <f t="shared" si="5"/>
        <v>46033</v>
      </c>
      <c r="D17" s="9">
        <f t="shared" si="6"/>
        <v>0.25</v>
      </c>
      <c r="E17" s="8">
        <f t="shared" si="7"/>
        <v>46034</v>
      </c>
      <c r="F17" s="9">
        <f t="shared" si="8"/>
        <v>0.25</v>
      </c>
      <c r="G17" s="10">
        <f t="shared" si="11"/>
        <v>1</v>
      </c>
      <c r="H17" s="103">
        <f t="shared" si="0"/>
        <v>3332213.79</v>
      </c>
      <c r="I17" s="103">
        <v>3338828.12</v>
      </c>
      <c r="J17" s="103">
        <f t="shared" ref="J17" si="26">I17-H17</f>
        <v>6614.3300000000745</v>
      </c>
      <c r="K17" s="27">
        <f t="shared" ref="K17" si="27">J17/24</f>
        <v>275.59708333333646</v>
      </c>
      <c r="L17" s="11">
        <f t="shared" si="3"/>
        <v>6614.3300000000745</v>
      </c>
      <c r="M17" s="28"/>
    </row>
    <row r="18" spans="1:17">
      <c r="A18" s="12">
        <f t="shared" si="4"/>
        <v>12</v>
      </c>
      <c r="B18" s="8">
        <f t="shared" si="4"/>
        <v>46034</v>
      </c>
      <c r="C18" s="8">
        <f t="shared" si="5"/>
        <v>46034</v>
      </c>
      <c r="D18" s="9">
        <f t="shared" si="6"/>
        <v>0.25</v>
      </c>
      <c r="E18" s="8">
        <f t="shared" si="7"/>
        <v>46035</v>
      </c>
      <c r="F18" s="9">
        <f t="shared" si="8"/>
        <v>0.25</v>
      </c>
      <c r="G18" s="10">
        <f t="shared" si="11"/>
        <v>1</v>
      </c>
      <c r="H18" s="103">
        <f t="shared" si="0"/>
        <v>3338828.12</v>
      </c>
      <c r="I18" s="103">
        <v>3344130.77</v>
      </c>
      <c r="J18" s="103">
        <f t="shared" ref="J18" si="28">I18-H18</f>
        <v>5302.6499999999069</v>
      </c>
      <c r="K18" s="27">
        <f t="shared" ref="K18" si="29">J18/24</f>
        <v>220.94374999999613</v>
      </c>
      <c r="L18" s="11">
        <f t="shared" si="3"/>
        <v>5302.6499999999069</v>
      </c>
      <c r="M18" s="28"/>
    </row>
    <row r="19" spans="1:17">
      <c r="A19" s="12">
        <f t="shared" si="4"/>
        <v>13</v>
      </c>
      <c r="B19" s="8">
        <f t="shared" si="4"/>
        <v>46035</v>
      </c>
      <c r="C19" s="8">
        <f t="shared" si="5"/>
        <v>46035</v>
      </c>
      <c r="D19" s="9">
        <f t="shared" si="6"/>
        <v>0.25</v>
      </c>
      <c r="E19" s="8">
        <f t="shared" si="7"/>
        <v>46036</v>
      </c>
      <c r="F19" s="9">
        <f t="shared" si="8"/>
        <v>0.25</v>
      </c>
      <c r="G19" s="10">
        <f t="shared" si="11"/>
        <v>1</v>
      </c>
      <c r="H19" s="103">
        <f t="shared" si="0"/>
        <v>3344130.77</v>
      </c>
      <c r="I19" s="103">
        <v>3349869.24</v>
      </c>
      <c r="J19" s="103">
        <f t="shared" si="1"/>
        <v>5738.4700000002049</v>
      </c>
      <c r="K19" s="27">
        <f t="shared" si="2"/>
        <v>239.10291666667521</v>
      </c>
      <c r="L19" s="11">
        <f t="shared" si="3"/>
        <v>5738.4700000002049</v>
      </c>
      <c r="M19" s="105"/>
    </row>
    <row r="20" spans="1:17">
      <c r="A20" s="12">
        <f t="shared" si="4"/>
        <v>14</v>
      </c>
      <c r="B20" s="8">
        <f t="shared" si="4"/>
        <v>46036</v>
      </c>
      <c r="C20" s="8">
        <f t="shared" si="5"/>
        <v>46036</v>
      </c>
      <c r="D20" s="9">
        <f t="shared" si="6"/>
        <v>0.25</v>
      </c>
      <c r="E20" s="8">
        <f t="shared" si="7"/>
        <v>46037</v>
      </c>
      <c r="F20" s="9">
        <f t="shared" si="8"/>
        <v>0.25</v>
      </c>
      <c r="G20" s="10">
        <f t="shared" si="11"/>
        <v>1</v>
      </c>
      <c r="H20" s="103">
        <f t="shared" si="0"/>
        <v>3349869.24</v>
      </c>
      <c r="I20" s="103">
        <v>3354964.04</v>
      </c>
      <c r="J20" s="103">
        <f t="shared" ref="J20" si="30">I20-H20</f>
        <v>5094.7999999998137</v>
      </c>
      <c r="K20" s="27">
        <f t="shared" ref="K20" si="31">J20/24</f>
        <v>212.28333333332557</v>
      </c>
      <c r="L20" s="11">
        <f t="shared" si="3"/>
        <v>5094.7999999998137</v>
      </c>
      <c r="M20" s="105"/>
    </row>
    <row r="21" spans="1:17">
      <c r="A21" s="12">
        <f t="shared" si="4"/>
        <v>15</v>
      </c>
      <c r="B21" s="8">
        <f t="shared" si="4"/>
        <v>46037</v>
      </c>
      <c r="C21" s="8">
        <f t="shared" si="5"/>
        <v>46037</v>
      </c>
      <c r="D21" s="9">
        <f t="shared" si="6"/>
        <v>0.25</v>
      </c>
      <c r="E21" s="8">
        <f t="shared" si="7"/>
        <v>46038</v>
      </c>
      <c r="F21" s="9">
        <f t="shared" si="8"/>
        <v>0.25</v>
      </c>
      <c r="G21" s="10">
        <f t="shared" si="11"/>
        <v>1</v>
      </c>
      <c r="H21" s="103">
        <f t="shared" si="0"/>
        <v>3354964.04</v>
      </c>
      <c r="I21" s="103">
        <v>3358313.85</v>
      </c>
      <c r="J21" s="103">
        <f t="shared" ref="J21" si="32">I21-H21</f>
        <v>3349.8100000000559</v>
      </c>
      <c r="K21" s="27">
        <f t="shared" ref="K21" si="33">J21/24</f>
        <v>139.57541666666899</v>
      </c>
      <c r="L21" s="11">
        <f t="shared" si="3"/>
        <v>3349.8100000000559</v>
      </c>
      <c r="M21" s="105"/>
    </row>
    <row r="22" spans="1:17">
      <c r="A22" s="12">
        <f t="shared" si="4"/>
        <v>16</v>
      </c>
      <c r="B22" s="8">
        <f t="shared" si="4"/>
        <v>46038</v>
      </c>
      <c r="C22" s="8">
        <f t="shared" si="5"/>
        <v>46038</v>
      </c>
      <c r="D22" s="9">
        <f t="shared" si="6"/>
        <v>0.25</v>
      </c>
      <c r="E22" s="8">
        <f t="shared" si="7"/>
        <v>46039</v>
      </c>
      <c r="F22" s="9">
        <f t="shared" si="8"/>
        <v>0.25</v>
      </c>
      <c r="G22" s="10">
        <f t="shared" si="11"/>
        <v>1</v>
      </c>
      <c r="H22" s="103">
        <f t="shared" si="0"/>
        <v>3358313.85</v>
      </c>
      <c r="I22" s="103">
        <v>3358449.56</v>
      </c>
      <c r="J22" s="103">
        <f t="shared" si="1"/>
        <v>135.70999999996275</v>
      </c>
      <c r="K22" s="27">
        <f t="shared" si="2"/>
        <v>5.6545833333317814</v>
      </c>
      <c r="L22" s="11">
        <f t="shared" si="3"/>
        <v>135.70999999996275</v>
      </c>
      <c r="M22" s="105"/>
    </row>
    <row r="23" spans="1:17">
      <c r="A23" s="12">
        <f t="shared" si="4"/>
        <v>17</v>
      </c>
      <c r="B23" s="8">
        <f t="shared" si="4"/>
        <v>46039</v>
      </c>
      <c r="C23" s="8">
        <f t="shared" si="5"/>
        <v>46039</v>
      </c>
      <c r="D23" s="9">
        <f t="shared" si="6"/>
        <v>0.25</v>
      </c>
      <c r="E23" s="8">
        <f t="shared" si="7"/>
        <v>46040</v>
      </c>
      <c r="F23" s="9">
        <f t="shared" si="8"/>
        <v>0.25</v>
      </c>
      <c r="G23" s="10">
        <f t="shared" si="11"/>
        <v>1</v>
      </c>
      <c r="H23" s="103">
        <f t="shared" si="0"/>
        <v>3358449.56</v>
      </c>
      <c r="I23" s="103">
        <v>3361877.94</v>
      </c>
      <c r="J23" s="103">
        <f t="shared" si="1"/>
        <v>3428.3799999998882</v>
      </c>
      <c r="K23" s="27">
        <f t="shared" ref="K23" si="34">J23/24</f>
        <v>142.849166666662</v>
      </c>
      <c r="L23" s="11">
        <f t="shared" si="3"/>
        <v>3428.3799999998882</v>
      </c>
      <c r="M23" s="105"/>
    </row>
    <row r="24" spans="1:17">
      <c r="A24" s="12">
        <f t="shared" si="4"/>
        <v>18</v>
      </c>
      <c r="B24" s="8">
        <f t="shared" si="4"/>
        <v>46040</v>
      </c>
      <c r="C24" s="8">
        <f t="shared" si="5"/>
        <v>46040</v>
      </c>
      <c r="D24" s="9">
        <f t="shared" si="6"/>
        <v>0.25</v>
      </c>
      <c r="E24" s="8">
        <f t="shared" si="7"/>
        <v>46041</v>
      </c>
      <c r="F24" s="9">
        <f t="shared" si="8"/>
        <v>0.25</v>
      </c>
      <c r="G24" s="10">
        <f t="shared" si="11"/>
        <v>1</v>
      </c>
      <c r="H24" s="103">
        <f t="shared" si="0"/>
        <v>3361877.94</v>
      </c>
      <c r="I24" s="103">
        <v>3368238.43</v>
      </c>
      <c r="J24" s="103">
        <f t="shared" ref="J24" si="35">I24-H24</f>
        <v>6360.4900000002235</v>
      </c>
      <c r="K24" s="27">
        <f t="shared" ref="K24" si="36">J24/24</f>
        <v>265.020416666676</v>
      </c>
      <c r="L24" s="11">
        <f t="shared" si="3"/>
        <v>6360.4900000002235</v>
      </c>
      <c r="M24" s="28"/>
    </row>
    <row r="25" spans="1:17">
      <c r="A25" s="12">
        <f t="shared" ref="A25:B34" si="37">A24+1</f>
        <v>19</v>
      </c>
      <c r="B25" s="8">
        <f>B24+1</f>
        <v>46041</v>
      </c>
      <c r="C25" s="8">
        <f t="shared" si="5"/>
        <v>46041</v>
      </c>
      <c r="D25" s="9">
        <f t="shared" si="6"/>
        <v>0.25</v>
      </c>
      <c r="E25" s="8">
        <f t="shared" si="7"/>
        <v>46042</v>
      </c>
      <c r="F25" s="9">
        <f t="shared" si="8"/>
        <v>0.25</v>
      </c>
      <c r="G25" s="10">
        <f t="shared" si="11"/>
        <v>1</v>
      </c>
      <c r="H25" s="103">
        <f t="shared" si="0"/>
        <v>3368238.43</v>
      </c>
      <c r="I25" s="103">
        <v>3373540.87</v>
      </c>
      <c r="J25" s="103">
        <f t="shared" ref="J25" si="38">I25-H25</f>
        <v>5302.4399999999441</v>
      </c>
      <c r="K25" s="27">
        <f t="shared" ref="K25" si="39">J25/24</f>
        <v>220.93499999999767</v>
      </c>
      <c r="L25" s="11">
        <f t="shared" si="3"/>
        <v>5302.4399999999441</v>
      </c>
      <c r="M25" s="28"/>
    </row>
    <row r="26" spans="1:17">
      <c r="A26" s="12">
        <f t="shared" si="37"/>
        <v>20</v>
      </c>
      <c r="B26" s="8">
        <f>B25+1</f>
        <v>46042</v>
      </c>
      <c r="C26" s="8">
        <f t="shared" si="5"/>
        <v>46042</v>
      </c>
      <c r="D26" s="9">
        <f t="shared" si="6"/>
        <v>0.25</v>
      </c>
      <c r="E26" s="8">
        <f t="shared" si="7"/>
        <v>46043</v>
      </c>
      <c r="F26" s="9">
        <f t="shared" si="8"/>
        <v>0.25</v>
      </c>
      <c r="G26" s="10">
        <f t="shared" si="11"/>
        <v>1</v>
      </c>
      <c r="H26" s="103">
        <f t="shared" si="0"/>
        <v>3373540.87</v>
      </c>
      <c r="I26" s="103">
        <v>3379404.87</v>
      </c>
      <c r="J26" s="103">
        <f t="shared" si="1"/>
        <v>5864</v>
      </c>
      <c r="K26" s="27">
        <f t="shared" si="2"/>
        <v>244.33333333333334</v>
      </c>
      <c r="L26" s="11">
        <f t="shared" si="3"/>
        <v>5864</v>
      </c>
      <c r="M26" s="105"/>
    </row>
    <row r="27" spans="1:17">
      <c r="A27" s="12">
        <f t="shared" si="37"/>
        <v>21</v>
      </c>
      <c r="B27" s="8">
        <f>B26+1</f>
        <v>46043</v>
      </c>
      <c r="C27" s="8">
        <f t="shared" si="5"/>
        <v>46043</v>
      </c>
      <c r="D27" s="9">
        <f t="shared" si="6"/>
        <v>0.25</v>
      </c>
      <c r="E27" s="8">
        <f t="shared" si="7"/>
        <v>46044</v>
      </c>
      <c r="F27" s="9">
        <f t="shared" si="8"/>
        <v>0.25</v>
      </c>
      <c r="G27" s="10">
        <f t="shared" si="11"/>
        <v>1</v>
      </c>
      <c r="H27" s="103">
        <f t="shared" si="0"/>
        <v>3379404.87</v>
      </c>
      <c r="I27" s="106">
        <v>3384315.58</v>
      </c>
      <c r="J27" s="103">
        <f t="shared" ref="J27" si="40">I27-H27</f>
        <v>4910.7099999999627</v>
      </c>
      <c r="K27" s="27">
        <f t="shared" ref="K27:K32" si="41">J27/24</f>
        <v>204.61291666666511</v>
      </c>
      <c r="L27" s="11">
        <f t="shared" si="3"/>
        <v>4910.7099999999627</v>
      </c>
      <c r="M27" s="105"/>
    </row>
    <row r="28" spans="1:17">
      <c r="A28" s="12">
        <f t="shared" si="37"/>
        <v>22</v>
      </c>
      <c r="B28" s="8">
        <f t="shared" si="37"/>
        <v>46044</v>
      </c>
      <c r="C28" s="8">
        <f t="shared" si="5"/>
        <v>46044</v>
      </c>
      <c r="D28" s="9">
        <f t="shared" si="6"/>
        <v>0.25</v>
      </c>
      <c r="E28" s="8">
        <f t="shared" si="7"/>
        <v>46045</v>
      </c>
      <c r="F28" s="9">
        <f t="shared" si="8"/>
        <v>0.25</v>
      </c>
      <c r="G28" s="10">
        <f t="shared" si="11"/>
        <v>1</v>
      </c>
      <c r="H28" s="103">
        <f t="shared" si="0"/>
        <v>3384315.58</v>
      </c>
      <c r="I28" s="103">
        <v>3389276.03</v>
      </c>
      <c r="J28" s="103">
        <f>I28-H28+N28</f>
        <v>4960.4499999997206</v>
      </c>
      <c r="K28" s="27">
        <f t="shared" si="41"/>
        <v>206.68541666665502</v>
      </c>
      <c r="L28" s="11">
        <f t="shared" si="3"/>
        <v>4960.4499999997206</v>
      </c>
      <c r="M28" s="105"/>
      <c r="N28" s="75"/>
      <c r="O28" s="104"/>
    </row>
    <row r="29" spans="1:17">
      <c r="A29" s="12">
        <f t="shared" si="37"/>
        <v>23</v>
      </c>
      <c r="B29" s="8">
        <f t="shared" si="37"/>
        <v>46045</v>
      </c>
      <c r="C29" s="8">
        <f t="shared" si="5"/>
        <v>46045</v>
      </c>
      <c r="D29" s="9">
        <f t="shared" si="6"/>
        <v>0.25</v>
      </c>
      <c r="E29" s="8">
        <f t="shared" si="7"/>
        <v>46046</v>
      </c>
      <c r="F29" s="9">
        <f t="shared" si="8"/>
        <v>0.25</v>
      </c>
      <c r="G29" s="10">
        <f t="shared" si="11"/>
        <v>1</v>
      </c>
      <c r="H29" s="103">
        <f t="shared" si="0"/>
        <v>3389276.03</v>
      </c>
      <c r="I29" s="103">
        <v>3393897.31</v>
      </c>
      <c r="J29" s="103">
        <f>I29-H29+N29</f>
        <v>4621.2800000002608</v>
      </c>
      <c r="K29" s="27">
        <f t="shared" si="41"/>
        <v>192.5533333333442</v>
      </c>
      <c r="L29" s="11">
        <f t="shared" si="3"/>
        <v>4621.2800000002608</v>
      </c>
      <c r="M29" s="105"/>
      <c r="N29" s="75"/>
      <c r="O29" s="104"/>
    </row>
    <row r="30" spans="1:17">
      <c r="A30" s="12">
        <f t="shared" si="37"/>
        <v>24</v>
      </c>
      <c r="B30" s="8">
        <f t="shared" si="37"/>
        <v>46046</v>
      </c>
      <c r="C30" s="8">
        <f t="shared" si="5"/>
        <v>46046</v>
      </c>
      <c r="D30" s="9">
        <f t="shared" si="6"/>
        <v>0.25</v>
      </c>
      <c r="E30" s="8">
        <f t="shared" si="7"/>
        <v>46047</v>
      </c>
      <c r="F30" s="9">
        <f t="shared" si="8"/>
        <v>0.25</v>
      </c>
      <c r="G30" s="10">
        <f t="shared" si="11"/>
        <v>1</v>
      </c>
      <c r="H30" s="103">
        <f t="shared" si="0"/>
        <v>3393897.31</v>
      </c>
      <c r="I30" s="103">
        <v>3398739.31</v>
      </c>
      <c r="J30" s="103">
        <f>I30-H30+N30</f>
        <v>4842</v>
      </c>
      <c r="K30" s="27">
        <f t="shared" si="41"/>
        <v>201.75</v>
      </c>
      <c r="L30" s="11">
        <f t="shared" si="3"/>
        <v>4842</v>
      </c>
      <c r="M30" s="105"/>
      <c r="N30" s="75"/>
      <c r="O30" s="104"/>
    </row>
    <row r="31" spans="1:17">
      <c r="A31" s="12">
        <f t="shared" si="37"/>
        <v>25</v>
      </c>
      <c r="B31" s="8">
        <f t="shared" si="37"/>
        <v>46047</v>
      </c>
      <c r="C31" s="8">
        <f t="shared" si="5"/>
        <v>46047</v>
      </c>
      <c r="D31" s="9">
        <f t="shared" si="6"/>
        <v>0.25</v>
      </c>
      <c r="E31" s="8">
        <f t="shared" si="7"/>
        <v>46048</v>
      </c>
      <c r="F31" s="9">
        <f t="shared" si="8"/>
        <v>0.25</v>
      </c>
      <c r="G31" s="10">
        <f t="shared" si="11"/>
        <v>1</v>
      </c>
      <c r="H31" s="103">
        <f t="shared" si="0"/>
        <v>3398739.31</v>
      </c>
      <c r="I31" s="103">
        <v>3400919.47</v>
      </c>
      <c r="J31" s="103">
        <f>I31-H31+N31</f>
        <v>2180.160000000149</v>
      </c>
      <c r="K31" s="27">
        <f t="shared" si="41"/>
        <v>90.840000000006214</v>
      </c>
      <c r="L31" s="11">
        <f t="shared" si="3"/>
        <v>2180.160000000149</v>
      </c>
      <c r="M31" s="28"/>
      <c r="N31" s="75"/>
      <c r="O31" s="104"/>
      <c r="Q31" s="75"/>
    </row>
    <row r="32" spans="1:17">
      <c r="A32" s="12">
        <f t="shared" si="37"/>
        <v>26</v>
      </c>
      <c r="B32" s="8">
        <f t="shared" si="37"/>
        <v>46048</v>
      </c>
      <c r="C32" s="8">
        <f t="shared" si="5"/>
        <v>46048</v>
      </c>
      <c r="D32" s="9">
        <f t="shared" si="6"/>
        <v>0.25</v>
      </c>
      <c r="E32" s="8">
        <f t="shared" si="7"/>
        <v>46049</v>
      </c>
      <c r="F32" s="9">
        <f t="shared" si="8"/>
        <v>0.25</v>
      </c>
      <c r="G32" s="10">
        <f t="shared" si="11"/>
        <v>1</v>
      </c>
      <c r="H32" s="103">
        <f t="shared" si="0"/>
        <v>3400919.47</v>
      </c>
      <c r="I32" s="103">
        <v>3405655.63</v>
      </c>
      <c r="J32" s="103">
        <f>I32-H32+N32</f>
        <v>4736.1599999996834</v>
      </c>
      <c r="K32" s="27">
        <f t="shared" si="41"/>
        <v>197.33999999998682</v>
      </c>
      <c r="L32" s="11">
        <f t="shared" si="3"/>
        <v>4736.1599999996834</v>
      </c>
      <c r="M32" s="28"/>
      <c r="O32" s="104"/>
    </row>
    <row r="33" spans="1:15">
      <c r="A33" s="12">
        <f t="shared" si="37"/>
        <v>27</v>
      </c>
      <c r="B33" s="8">
        <f t="shared" si="37"/>
        <v>46049</v>
      </c>
      <c r="C33" s="8">
        <f t="shared" si="5"/>
        <v>46049</v>
      </c>
      <c r="D33" s="9">
        <f t="shared" si="6"/>
        <v>0.25</v>
      </c>
      <c r="E33" s="8">
        <f t="shared" si="7"/>
        <v>46050</v>
      </c>
      <c r="F33" s="9">
        <f t="shared" si="8"/>
        <v>0.25</v>
      </c>
      <c r="G33" s="10">
        <f t="shared" si="11"/>
        <v>1</v>
      </c>
      <c r="H33" s="103">
        <f t="shared" si="0"/>
        <v>3405655.63</v>
      </c>
      <c r="I33" s="103">
        <v>3410960.31</v>
      </c>
      <c r="J33" s="103">
        <f t="shared" si="1"/>
        <v>5304.6800000001676</v>
      </c>
      <c r="K33" s="27">
        <f t="shared" si="2"/>
        <v>221.02833333334033</v>
      </c>
      <c r="L33" s="11">
        <f t="shared" si="3"/>
        <v>5304.6800000001676</v>
      </c>
      <c r="M33" s="28"/>
      <c r="O33" s="104"/>
    </row>
    <row r="34" spans="1:15">
      <c r="A34" s="12">
        <f t="shared" si="37"/>
        <v>28</v>
      </c>
      <c r="B34" s="8">
        <f t="shared" si="37"/>
        <v>46050</v>
      </c>
      <c r="C34" s="8">
        <f t="shared" si="5"/>
        <v>46050</v>
      </c>
      <c r="D34" s="9">
        <f t="shared" si="6"/>
        <v>0.25</v>
      </c>
      <c r="E34" s="8">
        <f t="shared" si="7"/>
        <v>46051</v>
      </c>
      <c r="F34" s="9">
        <f t="shared" si="8"/>
        <v>0.25</v>
      </c>
      <c r="G34" s="10">
        <f t="shared" si="11"/>
        <v>1</v>
      </c>
      <c r="H34" s="103">
        <f t="shared" si="0"/>
        <v>3410960.31</v>
      </c>
      <c r="I34" s="103">
        <v>3416531.48</v>
      </c>
      <c r="J34" s="103">
        <f t="shared" si="1"/>
        <v>5571.1699999999255</v>
      </c>
      <c r="K34" s="27">
        <f t="shared" si="2"/>
        <v>232.13208333333023</v>
      </c>
      <c r="L34" s="11">
        <f t="shared" si="3"/>
        <v>5571.1699999999255</v>
      </c>
      <c r="M34" s="28"/>
    </row>
    <row r="35" spans="1:15">
      <c r="A35" s="12">
        <f t="shared" ref="A35:B35" si="42">A34+1</f>
        <v>29</v>
      </c>
      <c r="B35" s="8">
        <f t="shared" si="42"/>
        <v>46051</v>
      </c>
      <c r="C35" s="8">
        <f t="shared" ref="C35:C36" si="43">B35</f>
        <v>46051</v>
      </c>
      <c r="D35" s="9">
        <f t="shared" ref="D35:D36" si="44">F34</f>
        <v>0.25</v>
      </c>
      <c r="E35" s="8">
        <f t="shared" ref="E35:E36" si="45">C35+1</f>
        <v>46052</v>
      </c>
      <c r="F35" s="9">
        <f t="shared" si="8"/>
        <v>0.25</v>
      </c>
      <c r="G35" s="10">
        <f t="shared" ref="G35:G36" si="46">IFERROR(((E35-C35)+(F35-D35)),"")</f>
        <v>1</v>
      </c>
      <c r="H35" s="103">
        <f t="shared" si="0"/>
        <v>3416531.48</v>
      </c>
      <c r="I35" s="103">
        <v>3421029.72</v>
      </c>
      <c r="J35" s="103">
        <f t="shared" ref="J35" si="47">I35-H35</f>
        <v>4498.2400000002235</v>
      </c>
      <c r="K35" s="27">
        <f t="shared" ref="K35:K36" si="48">J35/24</f>
        <v>187.42666666667597</v>
      </c>
      <c r="L35" s="11">
        <f t="shared" si="3"/>
        <v>4498.2400000002235</v>
      </c>
      <c r="M35" s="28"/>
    </row>
    <row r="36" spans="1:15">
      <c r="A36" s="12">
        <f t="shared" ref="A36:B37" si="49">A35+1</f>
        <v>30</v>
      </c>
      <c r="B36" s="8">
        <f t="shared" si="49"/>
        <v>46052</v>
      </c>
      <c r="C36" s="8">
        <f t="shared" si="43"/>
        <v>46052</v>
      </c>
      <c r="D36" s="9">
        <f t="shared" si="44"/>
        <v>0.25</v>
      </c>
      <c r="E36" s="8">
        <f t="shared" si="45"/>
        <v>46053</v>
      </c>
      <c r="F36" s="9">
        <f t="shared" si="8"/>
        <v>0.25</v>
      </c>
      <c r="G36" s="10">
        <f t="shared" si="46"/>
        <v>1</v>
      </c>
      <c r="H36" s="103">
        <f t="shared" si="0"/>
        <v>3421029.72</v>
      </c>
      <c r="I36" s="103">
        <v>3422429.52</v>
      </c>
      <c r="J36" s="103">
        <f>I36-H36+N36</f>
        <v>1399.7999999998137</v>
      </c>
      <c r="K36" s="27">
        <f t="shared" si="48"/>
        <v>58.324999999992237</v>
      </c>
      <c r="L36" s="11">
        <f t="shared" si="3"/>
        <v>1399.7999999998137</v>
      </c>
      <c r="M36" s="28"/>
      <c r="O36" s="104"/>
    </row>
    <row r="37" spans="1:15">
      <c r="A37" s="12">
        <f t="shared" si="49"/>
        <v>31</v>
      </c>
      <c r="B37" s="8">
        <f t="shared" si="49"/>
        <v>46053</v>
      </c>
      <c r="C37" s="8">
        <f t="shared" ref="C37" si="50">B37</f>
        <v>46053</v>
      </c>
      <c r="D37" s="9">
        <f t="shared" ref="D37" si="51">F36</f>
        <v>0.25</v>
      </c>
      <c r="E37" s="8">
        <f t="shared" ref="E37" si="52">C37+1</f>
        <v>46054</v>
      </c>
      <c r="F37" s="9">
        <f t="shared" si="8"/>
        <v>0.25</v>
      </c>
      <c r="G37" s="10">
        <f t="shared" ref="G37" si="53">IFERROR(((E37-C37)+(F37-D37)),"")</f>
        <v>1</v>
      </c>
      <c r="H37" s="103">
        <f t="shared" si="0"/>
        <v>3422429.52</v>
      </c>
      <c r="I37" s="103">
        <v>3422535.48</v>
      </c>
      <c r="J37" s="103">
        <f>I37-H37+N37</f>
        <v>105.95999999996275</v>
      </c>
      <c r="K37" s="27">
        <f t="shared" ref="K37" si="54">J37/24</f>
        <v>4.4149999999984475</v>
      </c>
      <c r="L37" s="11">
        <f t="shared" si="3"/>
        <v>105.95999999996275</v>
      </c>
      <c r="M37" s="28"/>
      <c r="O37" s="104"/>
    </row>
    <row r="38" spans="1:15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1"/>
      <c r="M38" s="105"/>
    </row>
    <row r="39" spans="1:15">
      <c r="A39" s="17" t="s">
        <v>3</v>
      </c>
      <c r="B39" s="18"/>
      <c r="C39" s="18"/>
      <c r="D39" s="18"/>
      <c r="E39" s="18"/>
      <c r="F39" s="18"/>
      <c r="G39" s="19">
        <f>SUM(G7:G36)</f>
        <v>30</v>
      </c>
      <c r="H39" s="20"/>
      <c r="I39" s="20"/>
      <c r="J39" s="32">
        <f>SUM(J7:J38)</f>
        <v>141302.60000000009</v>
      </c>
      <c r="K39" s="32">
        <f>AVERAGE(K7:K36)</f>
        <v>196.10644444444463</v>
      </c>
      <c r="L39" s="32">
        <f>SUM(L7:L38)</f>
        <v>141302.60000000009</v>
      </c>
      <c r="M39" s="33"/>
    </row>
    <row r="40" spans="1:15">
      <c r="A40" s="21" t="s">
        <v>120</v>
      </c>
      <c r="B40" s="22"/>
      <c r="C40" s="22"/>
      <c r="D40" s="22"/>
      <c r="E40" s="22"/>
      <c r="F40" s="22"/>
      <c r="G40" s="23">
        <f>G39/SUMPRODUCT((G7:G36&gt;0)*1)</f>
        <v>1</v>
      </c>
      <c r="H40" s="24"/>
      <c r="I40" s="24"/>
      <c r="J40" s="24"/>
      <c r="K40" s="24">
        <f>K39/SUMPRODUCT((K7:K36&gt;0)*1)</f>
        <v>6.5368814814814877</v>
      </c>
      <c r="L40" s="24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288</v>
      </c>
      <c r="D2" s="2"/>
      <c r="E2" s="2"/>
      <c r="F2" s="2" t="s">
        <v>289</v>
      </c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0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0.68055555555555503</v>
      </c>
      <c r="E7" s="8">
        <f>C7</f>
        <v>46023</v>
      </c>
      <c r="F7" s="9">
        <v>0.69444444444444497</v>
      </c>
      <c r="G7" s="10">
        <f>IFERROR(((E7-C7)+(F7-D7)),"")</f>
        <v>1.388888888888995E-2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101" t="s">
        <v>148</v>
      </c>
    </row>
    <row r="8" spans="1:12">
      <c r="A8" s="12">
        <f>A7+1</f>
        <v>2</v>
      </c>
      <c r="B8" s="8">
        <f>B7+1</f>
        <v>46024</v>
      </c>
      <c r="C8" s="8">
        <f t="shared" ref="C8" si="2">B8</f>
        <v>46024</v>
      </c>
      <c r="D8" s="9">
        <v>0.68055555555555503</v>
      </c>
      <c r="E8" s="8">
        <f t="shared" ref="E8" si="3">C8</f>
        <v>46024</v>
      </c>
      <c r="F8" s="9">
        <v>0.69444444444444497</v>
      </c>
      <c r="G8" s="10">
        <f>IFERROR(((E8-C8)+(F8-D8)),"")</f>
        <v>1.388888888888995E-2</v>
      </c>
      <c r="H8" s="11"/>
      <c r="I8" s="11"/>
      <c r="J8" s="11">
        <f t="shared" si="0"/>
        <v>0</v>
      </c>
      <c r="K8" s="27">
        <f t="shared" si="1"/>
        <v>0</v>
      </c>
      <c r="L8" s="28" t="s">
        <v>148</v>
      </c>
    </row>
    <row r="9" spans="1:12">
      <c r="A9" s="12">
        <f t="shared" ref="A9:A35" si="4">A8+1</f>
        <v>3</v>
      </c>
      <c r="B9" s="8">
        <f t="shared" ref="B9:B35" si="5">B8+1</f>
        <v>46025</v>
      </c>
      <c r="C9" s="8">
        <f t="shared" ref="C9:C35" si="6">B9</f>
        <v>46025</v>
      </c>
      <c r="D9" s="9">
        <v>0.68055555555555503</v>
      </c>
      <c r="E9" s="8">
        <f t="shared" ref="E9:E35" si="7">C9</f>
        <v>46025</v>
      </c>
      <c r="F9" s="9">
        <v>0.69444444444444497</v>
      </c>
      <c r="G9" s="10">
        <f t="shared" ref="G9:G35" si="8">IFERROR(((E9-C9)+(F9-D9)),"")</f>
        <v>1.388888888888995E-2</v>
      </c>
      <c r="H9" s="11"/>
      <c r="I9" s="11"/>
      <c r="J9" s="11">
        <f t="shared" ref="J9" si="9">I9-H9</f>
        <v>0</v>
      </c>
      <c r="K9" s="27">
        <f t="shared" ref="K9" si="10">J9/24</f>
        <v>0</v>
      </c>
      <c r="L9" s="28" t="s">
        <v>148</v>
      </c>
    </row>
    <row r="10" spans="1:12">
      <c r="A10" s="12">
        <f t="shared" si="4"/>
        <v>4</v>
      </c>
      <c r="B10" s="8">
        <f t="shared" si="5"/>
        <v>46026</v>
      </c>
      <c r="C10" s="8">
        <f t="shared" si="6"/>
        <v>46026</v>
      </c>
      <c r="D10" s="9">
        <v>0.68055555555555503</v>
      </c>
      <c r="E10" s="8">
        <f t="shared" si="7"/>
        <v>46026</v>
      </c>
      <c r="F10" s="9">
        <v>0.69444444444444497</v>
      </c>
      <c r="G10" s="10">
        <f t="shared" si="8"/>
        <v>1.388888888888995E-2</v>
      </c>
      <c r="H10" s="11"/>
      <c r="I10" s="11"/>
      <c r="J10" s="11">
        <f t="shared" ref="J10" si="11">I10-H10</f>
        <v>0</v>
      </c>
      <c r="K10" s="27">
        <f t="shared" ref="K10" si="12">J10/24</f>
        <v>0</v>
      </c>
      <c r="L10" s="28" t="s">
        <v>148</v>
      </c>
    </row>
    <row r="11" spans="1:12">
      <c r="A11" s="12">
        <f t="shared" si="4"/>
        <v>5</v>
      </c>
      <c r="B11" s="8">
        <f t="shared" si="5"/>
        <v>46027</v>
      </c>
      <c r="C11" s="8">
        <f t="shared" si="6"/>
        <v>46027</v>
      </c>
      <c r="D11" s="9">
        <v>0.68055555555555503</v>
      </c>
      <c r="E11" s="8">
        <f t="shared" si="7"/>
        <v>46027</v>
      </c>
      <c r="F11" s="9">
        <v>0.69444444444444497</v>
      </c>
      <c r="G11" s="10">
        <f t="shared" si="8"/>
        <v>1.388888888888995E-2</v>
      </c>
      <c r="H11" s="11"/>
      <c r="I11" s="11"/>
      <c r="J11" s="11">
        <f t="shared" ref="J11" si="13">I11-H11</f>
        <v>0</v>
      </c>
      <c r="K11" s="27">
        <f t="shared" ref="K11" si="14">J11/24</f>
        <v>0</v>
      </c>
      <c r="L11" s="28" t="s">
        <v>148</v>
      </c>
    </row>
    <row r="12" spans="1:12">
      <c r="A12" s="12">
        <f t="shared" si="4"/>
        <v>6</v>
      </c>
      <c r="B12" s="8">
        <f t="shared" si="5"/>
        <v>46028</v>
      </c>
      <c r="C12" s="8">
        <f t="shared" si="6"/>
        <v>46028</v>
      </c>
      <c r="D12" s="9">
        <v>0.68055555555555503</v>
      </c>
      <c r="E12" s="8">
        <f t="shared" si="7"/>
        <v>46028</v>
      </c>
      <c r="F12" s="9">
        <v>0.69444444444444497</v>
      </c>
      <c r="G12" s="10">
        <f t="shared" si="8"/>
        <v>1.388888888888995E-2</v>
      </c>
      <c r="H12" s="11"/>
      <c r="I12" s="11"/>
      <c r="J12" s="11">
        <f t="shared" ref="J12" si="15">I12-H12</f>
        <v>0</v>
      </c>
      <c r="K12" s="27">
        <f t="shared" ref="K12" si="16">J12/24</f>
        <v>0</v>
      </c>
      <c r="L12" s="28" t="s">
        <v>148</v>
      </c>
    </row>
    <row r="13" spans="1:12">
      <c r="A13" s="12">
        <f t="shared" si="4"/>
        <v>7</v>
      </c>
      <c r="B13" s="8">
        <f t="shared" si="5"/>
        <v>46029</v>
      </c>
      <c r="C13" s="8">
        <f t="shared" si="6"/>
        <v>46029</v>
      </c>
      <c r="D13" s="9">
        <v>0.68055555555555503</v>
      </c>
      <c r="E13" s="8">
        <f t="shared" si="7"/>
        <v>46029</v>
      </c>
      <c r="F13" s="9">
        <v>0.69444444444444497</v>
      </c>
      <c r="G13" s="10">
        <f t="shared" si="8"/>
        <v>1.388888888888995E-2</v>
      </c>
      <c r="H13" s="11"/>
      <c r="I13" s="11"/>
      <c r="J13" s="11">
        <f t="shared" ref="J13" si="17">I13-H13</f>
        <v>0</v>
      </c>
      <c r="K13" s="27">
        <f t="shared" ref="K13" si="18">J13/24</f>
        <v>0</v>
      </c>
      <c r="L13" s="28" t="s">
        <v>148</v>
      </c>
    </row>
    <row r="14" spans="1:12">
      <c r="A14" s="12">
        <f t="shared" si="4"/>
        <v>8</v>
      </c>
      <c r="B14" s="8">
        <f t="shared" si="5"/>
        <v>46030</v>
      </c>
      <c r="C14" s="8">
        <f t="shared" si="6"/>
        <v>46030</v>
      </c>
      <c r="D14" s="9">
        <v>0.68055555555555503</v>
      </c>
      <c r="E14" s="8">
        <f t="shared" si="7"/>
        <v>46030</v>
      </c>
      <c r="F14" s="9">
        <v>0.69444444444444497</v>
      </c>
      <c r="G14" s="10">
        <f t="shared" si="8"/>
        <v>1.388888888888995E-2</v>
      </c>
      <c r="H14" s="11"/>
      <c r="I14" s="11"/>
      <c r="J14" s="11">
        <f t="shared" ref="J14" si="19">I14-H14</f>
        <v>0</v>
      </c>
      <c r="K14" s="27">
        <f t="shared" ref="K14" si="20">J14/24</f>
        <v>0</v>
      </c>
      <c r="L14" s="28" t="s">
        <v>148</v>
      </c>
    </row>
    <row r="15" spans="1:12">
      <c r="A15" s="12">
        <f t="shared" si="4"/>
        <v>9</v>
      </c>
      <c r="B15" s="8">
        <f t="shared" si="5"/>
        <v>46031</v>
      </c>
      <c r="C15" s="8">
        <f t="shared" si="6"/>
        <v>46031</v>
      </c>
      <c r="D15" s="9">
        <v>0.79166666666666696</v>
      </c>
      <c r="E15" s="8">
        <f t="shared" si="7"/>
        <v>46031</v>
      </c>
      <c r="F15" s="9">
        <v>0.82638888888888895</v>
      </c>
      <c r="G15" s="10">
        <f t="shared" si="8"/>
        <v>3.4722222222221988E-2</v>
      </c>
      <c r="H15" s="11"/>
      <c r="I15" s="11"/>
      <c r="J15" s="11">
        <f t="shared" ref="J15" si="21">I15-H15</f>
        <v>0</v>
      </c>
      <c r="K15" s="27">
        <f t="shared" ref="K15" si="22">J15/24</f>
        <v>0</v>
      </c>
      <c r="L15" s="28" t="s">
        <v>148</v>
      </c>
    </row>
    <row r="16" spans="1:12">
      <c r="A16" s="12">
        <f t="shared" si="4"/>
        <v>10</v>
      </c>
      <c r="B16" s="8">
        <f t="shared" si="5"/>
        <v>46032</v>
      </c>
      <c r="C16" s="8">
        <f t="shared" si="6"/>
        <v>46032</v>
      </c>
      <c r="D16" s="9">
        <v>0.44791666666666702</v>
      </c>
      <c r="E16" s="8">
        <f t="shared" si="7"/>
        <v>46032</v>
      </c>
      <c r="F16" s="9">
        <v>0.85069444444444497</v>
      </c>
      <c r="G16" s="10">
        <f t="shared" si="8"/>
        <v>0.40277777777777796</v>
      </c>
      <c r="H16" s="11"/>
      <c r="I16" s="11"/>
      <c r="J16" s="11">
        <f t="shared" ref="J16" si="23">I16-H16</f>
        <v>0</v>
      </c>
      <c r="K16" s="27">
        <f t="shared" ref="K16" si="24">J16/24</f>
        <v>0</v>
      </c>
      <c r="L16" s="28" t="s">
        <v>148</v>
      </c>
    </row>
    <row r="17" spans="1:12">
      <c r="A17" s="12">
        <f t="shared" si="4"/>
        <v>11</v>
      </c>
      <c r="B17" s="8">
        <f t="shared" si="5"/>
        <v>46033</v>
      </c>
      <c r="C17" s="8">
        <f t="shared" si="6"/>
        <v>46033</v>
      </c>
      <c r="D17" s="9">
        <v>0.80208333333333304</v>
      </c>
      <c r="E17" s="8">
        <f t="shared" si="7"/>
        <v>46033</v>
      </c>
      <c r="F17" s="9">
        <v>0.83680555555555503</v>
      </c>
      <c r="G17" s="10">
        <f t="shared" si="8"/>
        <v>3.4722222222221988E-2</v>
      </c>
      <c r="H17" s="11"/>
      <c r="I17" s="11"/>
      <c r="J17" s="11">
        <f t="shared" ref="J17" si="25">I17-H17</f>
        <v>0</v>
      </c>
      <c r="K17" s="27">
        <f t="shared" ref="K17" si="26">J17/24</f>
        <v>0</v>
      </c>
      <c r="L17" s="28" t="s">
        <v>148</v>
      </c>
    </row>
    <row r="18" spans="1:12">
      <c r="A18" s="12">
        <f t="shared" si="4"/>
        <v>12</v>
      </c>
      <c r="B18" s="8">
        <f t="shared" si="5"/>
        <v>46034</v>
      </c>
      <c r="C18" s="8">
        <f t="shared" si="6"/>
        <v>46034</v>
      </c>
      <c r="D18" s="9">
        <v>0.68055555555555503</v>
      </c>
      <c r="E18" s="8">
        <f t="shared" si="7"/>
        <v>46034</v>
      </c>
      <c r="F18" s="9">
        <v>0.83680555555555503</v>
      </c>
      <c r="G18" s="10">
        <f t="shared" si="8"/>
        <v>0.15625</v>
      </c>
      <c r="H18" s="11"/>
      <c r="I18" s="11"/>
      <c r="J18" s="11">
        <f t="shared" ref="J18" si="27">I18-H18</f>
        <v>0</v>
      </c>
      <c r="K18" s="27">
        <f t="shared" ref="K18" si="28">J18/24</f>
        <v>0</v>
      </c>
      <c r="L18" s="28" t="s">
        <v>148</v>
      </c>
    </row>
    <row r="19" spans="1:12">
      <c r="A19" s="12">
        <f t="shared" si="4"/>
        <v>13</v>
      </c>
      <c r="B19" s="8">
        <f t="shared" si="5"/>
        <v>46035</v>
      </c>
      <c r="C19" s="8">
        <f t="shared" si="6"/>
        <v>46035</v>
      </c>
      <c r="D19" s="9">
        <v>0.68055555555555503</v>
      </c>
      <c r="E19" s="8">
        <f t="shared" si="7"/>
        <v>46035</v>
      </c>
      <c r="F19" s="9">
        <v>0.69444444444444497</v>
      </c>
      <c r="G19" s="10">
        <f t="shared" si="8"/>
        <v>1.388888888888995E-2</v>
      </c>
      <c r="H19" s="11"/>
      <c r="I19" s="11"/>
      <c r="J19" s="11">
        <f t="shared" ref="J19" si="29">I19-H19</f>
        <v>0</v>
      </c>
      <c r="K19" s="27">
        <f t="shared" ref="K19" si="30">J19/24</f>
        <v>0</v>
      </c>
      <c r="L19" s="28" t="s">
        <v>148</v>
      </c>
    </row>
    <row r="20" spans="1:12">
      <c r="A20" s="12">
        <f t="shared" si="4"/>
        <v>14</v>
      </c>
      <c r="B20" s="8">
        <f t="shared" si="5"/>
        <v>46036</v>
      </c>
      <c r="C20" s="8">
        <f t="shared" si="6"/>
        <v>46036</v>
      </c>
      <c r="D20" s="9">
        <v>0.68055555555555503</v>
      </c>
      <c r="E20" s="8">
        <f t="shared" si="7"/>
        <v>46036</v>
      </c>
      <c r="F20" s="9">
        <v>0.69444444444444497</v>
      </c>
      <c r="G20" s="10">
        <f t="shared" si="8"/>
        <v>1.388888888888995E-2</v>
      </c>
      <c r="H20" s="11"/>
      <c r="I20" s="11"/>
      <c r="J20" s="11">
        <f t="shared" ref="J20" si="31">I20-H20</f>
        <v>0</v>
      </c>
      <c r="K20" s="27">
        <f t="shared" ref="K20" si="32">J20/24</f>
        <v>0</v>
      </c>
      <c r="L20" s="28" t="s">
        <v>148</v>
      </c>
    </row>
    <row r="21" spans="1:12">
      <c r="A21" s="12">
        <f t="shared" si="4"/>
        <v>15</v>
      </c>
      <c r="B21" s="8">
        <f t="shared" si="5"/>
        <v>46037</v>
      </c>
      <c r="C21" s="8">
        <f t="shared" si="6"/>
        <v>46037</v>
      </c>
      <c r="D21" s="9">
        <v>0.68055555555555503</v>
      </c>
      <c r="E21" s="8">
        <f t="shared" si="7"/>
        <v>46037</v>
      </c>
      <c r="F21" s="9">
        <v>0.69444444444444497</v>
      </c>
      <c r="G21" s="10">
        <f t="shared" si="8"/>
        <v>1.388888888888995E-2</v>
      </c>
      <c r="H21" s="11"/>
      <c r="I21" s="11"/>
      <c r="J21" s="11">
        <f t="shared" ref="J21" si="33">I21-H21</f>
        <v>0</v>
      </c>
      <c r="K21" s="27">
        <f t="shared" ref="K21" si="34">J21/24</f>
        <v>0</v>
      </c>
      <c r="L21" s="28" t="s">
        <v>148</v>
      </c>
    </row>
    <row r="22" spans="1:12">
      <c r="A22" s="12">
        <f t="shared" si="4"/>
        <v>16</v>
      </c>
      <c r="B22" s="8">
        <f t="shared" si="5"/>
        <v>46038</v>
      </c>
      <c r="C22" s="8">
        <f t="shared" si="6"/>
        <v>46038</v>
      </c>
      <c r="D22" s="9">
        <v>0.68055555555555503</v>
      </c>
      <c r="E22" s="8">
        <f t="shared" si="7"/>
        <v>46038</v>
      </c>
      <c r="F22" s="9">
        <v>0.69444444444444497</v>
      </c>
      <c r="G22" s="10">
        <f t="shared" si="8"/>
        <v>1.388888888888995E-2</v>
      </c>
      <c r="H22" s="11"/>
      <c r="I22" s="11"/>
      <c r="J22" s="11">
        <f t="shared" ref="J22" si="35">I22-H22</f>
        <v>0</v>
      </c>
      <c r="K22" s="27">
        <f t="shared" ref="K22" si="36">J22/24</f>
        <v>0</v>
      </c>
      <c r="L22" s="28" t="s">
        <v>148</v>
      </c>
    </row>
    <row r="23" spans="1:12">
      <c r="A23" s="12">
        <f t="shared" si="4"/>
        <v>17</v>
      </c>
      <c r="B23" s="8">
        <f t="shared" si="5"/>
        <v>46039</v>
      </c>
      <c r="C23" s="8">
        <f t="shared" si="6"/>
        <v>46039</v>
      </c>
      <c r="D23" s="9">
        <v>0.68055555555555503</v>
      </c>
      <c r="E23" s="8">
        <f t="shared" si="7"/>
        <v>46039</v>
      </c>
      <c r="F23" s="9">
        <v>0.98611111111111105</v>
      </c>
      <c r="G23" s="10">
        <f t="shared" si="8"/>
        <v>0.30555555555555602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 t="s">
        <v>148</v>
      </c>
    </row>
    <row r="24" spans="1:12">
      <c r="A24" s="12">
        <f t="shared" si="4"/>
        <v>18</v>
      </c>
      <c r="B24" s="8">
        <f t="shared" si="5"/>
        <v>46040</v>
      </c>
      <c r="C24" s="8">
        <f t="shared" si="6"/>
        <v>46040</v>
      </c>
      <c r="D24" s="9">
        <v>0.68055555555555503</v>
      </c>
      <c r="E24" s="8">
        <f t="shared" si="7"/>
        <v>46040</v>
      </c>
      <c r="F24" s="9">
        <v>0.69444444444444497</v>
      </c>
      <c r="G24" s="10">
        <f t="shared" si="8"/>
        <v>1.388888888888995E-2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 t="s">
        <v>148</v>
      </c>
    </row>
    <row r="25" spans="1:12">
      <c r="A25" s="12">
        <f t="shared" si="4"/>
        <v>19</v>
      </c>
      <c r="B25" s="8">
        <f t="shared" si="5"/>
        <v>46041</v>
      </c>
      <c r="C25" s="8">
        <f t="shared" si="6"/>
        <v>46041</v>
      </c>
      <c r="D25" s="9">
        <v>0.68055555555555503</v>
      </c>
      <c r="E25" s="8">
        <f t="shared" si="7"/>
        <v>46041</v>
      </c>
      <c r="F25" s="9">
        <v>0.69444444444444497</v>
      </c>
      <c r="G25" s="10">
        <f t="shared" si="8"/>
        <v>1.388888888888995E-2</v>
      </c>
      <c r="H25" s="11"/>
      <c r="I25" s="11"/>
      <c r="J25" s="11">
        <f t="shared" ref="J25" si="41">I25-H25</f>
        <v>0</v>
      </c>
      <c r="K25" s="27">
        <f t="shared" ref="K25" si="42">J25/24</f>
        <v>0</v>
      </c>
      <c r="L25" s="28" t="s">
        <v>148</v>
      </c>
    </row>
    <row r="26" spans="1:12">
      <c r="A26" s="12">
        <f t="shared" si="4"/>
        <v>20</v>
      </c>
      <c r="B26" s="8">
        <f t="shared" si="5"/>
        <v>46042</v>
      </c>
      <c r="C26" s="8">
        <f t="shared" si="6"/>
        <v>46042</v>
      </c>
      <c r="D26" s="9">
        <v>0.68055555555555503</v>
      </c>
      <c r="E26" s="8">
        <f t="shared" si="7"/>
        <v>46042</v>
      </c>
      <c r="F26" s="9">
        <v>0.69444444444444497</v>
      </c>
      <c r="G26" s="10">
        <f t="shared" si="8"/>
        <v>1.388888888888995E-2</v>
      </c>
      <c r="H26" s="11"/>
      <c r="I26" s="11"/>
      <c r="J26" s="11">
        <f t="shared" ref="J26" si="43">I26-H26</f>
        <v>0</v>
      </c>
      <c r="K26" s="27">
        <f t="shared" ref="K26" si="44">J26/24</f>
        <v>0</v>
      </c>
      <c r="L26" s="28" t="s">
        <v>148</v>
      </c>
    </row>
    <row r="27" spans="1:12">
      <c r="A27" s="12">
        <f t="shared" si="4"/>
        <v>21</v>
      </c>
      <c r="B27" s="8">
        <f t="shared" si="5"/>
        <v>46043</v>
      </c>
      <c r="C27" s="8">
        <f t="shared" si="6"/>
        <v>46043</v>
      </c>
      <c r="D27" s="9">
        <v>0.68055555555555503</v>
      </c>
      <c r="E27" s="8">
        <f t="shared" si="7"/>
        <v>46043</v>
      </c>
      <c r="F27" s="9">
        <v>0.69444444444444497</v>
      </c>
      <c r="G27" s="10">
        <f t="shared" si="8"/>
        <v>1.388888888888995E-2</v>
      </c>
      <c r="H27" s="11"/>
      <c r="I27" s="11"/>
      <c r="J27" s="11">
        <f t="shared" ref="J27" si="45">I27-H27</f>
        <v>0</v>
      </c>
      <c r="K27" s="27">
        <f t="shared" ref="K27" si="46">J27/24</f>
        <v>0</v>
      </c>
      <c r="L27" s="28" t="s">
        <v>148</v>
      </c>
    </row>
    <row r="28" spans="1:12">
      <c r="A28" s="12">
        <f t="shared" si="4"/>
        <v>22</v>
      </c>
      <c r="B28" s="8">
        <f t="shared" si="5"/>
        <v>46044</v>
      </c>
      <c r="C28" s="8">
        <f t="shared" si="6"/>
        <v>46044</v>
      </c>
      <c r="D28" s="9">
        <v>0.68055555555555503</v>
      </c>
      <c r="E28" s="8">
        <f t="shared" si="7"/>
        <v>46044</v>
      </c>
      <c r="F28" s="9">
        <v>0.69444444444444497</v>
      </c>
      <c r="G28" s="10">
        <f t="shared" si="8"/>
        <v>1.388888888888995E-2</v>
      </c>
      <c r="H28" s="11"/>
      <c r="I28" s="11"/>
      <c r="J28" s="11">
        <f t="shared" ref="J28" si="47">I28-H28</f>
        <v>0</v>
      </c>
      <c r="K28" s="27">
        <f t="shared" ref="K28" si="48">J28/24</f>
        <v>0</v>
      </c>
      <c r="L28" s="28" t="s">
        <v>148</v>
      </c>
    </row>
    <row r="29" spans="1:12">
      <c r="A29" s="12">
        <f t="shared" si="4"/>
        <v>23</v>
      </c>
      <c r="B29" s="8">
        <f t="shared" si="5"/>
        <v>46045</v>
      </c>
      <c r="C29" s="8">
        <f t="shared" si="6"/>
        <v>46045</v>
      </c>
      <c r="D29" s="9">
        <v>0.68055555555555503</v>
      </c>
      <c r="E29" s="8">
        <f t="shared" si="7"/>
        <v>46045</v>
      </c>
      <c r="F29" s="9">
        <v>0.69444444444444497</v>
      </c>
      <c r="G29" s="10">
        <f t="shared" si="8"/>
        <v>1.388888888888995E-2</v>
      </c>
      <c r="H29" s="11"/>
      <c r="I29" s="11"/>
      <c r="J29" s="11">
        <f t="shared" ref="J29" si="49">I29-H29</f>
        <v>0</v>
      </c>
      <c r="K29" s="27">
        <f t="shared" ref="K29" si="50">J29/24</f>
        <v>0</v>
      </c>
      <c r="L29" s="28" t="s">
        <v>148</v>
      </c>
    </row>
    <row r="30" spans="1:12">
      <c r="A30" s="12">
        <f t="shared" si="4"/>
        <v>24</v>
      </c>
      <c r="B30" s="8">
        <f t="shared" si="5"/>
        <v>46046</v>
      </c>
      <c r="C30" s="8">
        <f t="shared" si="6"/>
        <v>46046</v>
      </c>
      <c r="D30" s="9">
        <v>0.68055555555555503</v>
      </c>
      <c r="E30" s="8">
        <f t="shared" si="7"/>
        <v>46046</v>
      </c>
      <c r="F30" s="9">
        <v>0.69444444444444497</v>
      </c>
      <c r="G30" s="10">
        <f t="shared" si="8"/>
        <v>1.388888888888995E-2</v>
      </c>
      <c r="H30" s="11"/>
      <c r="I30" s="11"/>
      <c r="J30" s="11">
        <f t="shared" ref="J30" si="51">I30-H30</f>
        <v>0</v>
      </c>
      <c r="K30" s="27">
        <f t="shared" ref="K30" si="52">J30/24</f>
        <v>0</v>
      </c>
      <c r="L30" s="28" t="s">
        <v>148</v>
      </c>
    </row>
    <row r="31" spans="1:12">
      <c r="A31" s="12">
        <f t="shared" si="4"/>
        <v>25</v>
      </c>
      <c r="B31" s="8">
        <f t="shared" si="5"/>
        <v>46047</v>
      </c>
      <c r="C31" s="8">
        <f t="shared" si="6"/>
        <v>46047</v>
      </c>
      <c r="D31" s="9">
        <v>0.68055555555555503</v>
      </c>
      <c r="E31" s="8">
        <f t="shared" si="7"/>
        <v>46047</v>
      </c>
      <c r="F31" s="9">
        <v>0.69444444444444497</v>
      </c>
      <c r="G31" s="10">
        <f t="shared" si="8"/>
        <v>1.388888888888995E-2</v>
      </c>
      <c r="H31" s="11"/>
      <c r="I31" s="11"/>
      <c r="J31" s="11">
        <f t="shared" ref="J31" si="53">I31-H31</f>
        <v>0</v>
      </c>
      <c r="K31" s="27">
        <f t="shared" ref="K31" si="54">J31/24</f>
        <v>0</v>
      </c>
      <c r="L31" s="28" t="s">
        <v>148</v>
      </c>
    </row>
    <row r="32" spans="1:12">
      <c r="A32" s="12">
        <f t="shared" si="4"/>
        <v>26</v>
      </c>
      <c r="B32" s="8">
        <f t="shared" si="5"/>
        <v>46048</v>
      </c>
      <c r="C32" s="8">
        <f t="shared" si="6"/>
        <v>46048</v>
      </c>
      <c r="D32" s="9">
        <v>0.68055555555555503</v>
      </c>
      <c r="E32" s="8">
        <f t="shared" si="7"/>
        <v>46048</v>
      </c>
      <c r="F32" s="9">
        <v>0.69444444444444497</v>
      </c>
      <c r="G32" s="10">
        <f t="shared" si="8"/>
        <v>1.388888888888995E-2</v>
      </c>
      <c r="H32" s="11"/>
      <c r="I32" s="11"/>
      <c r="J32" s="11">
        <f t="shared" ref="J32" si="55">I32-H32</f>
        <v>0</v>
      </c>
      <c r="K32" s="27">
        <f t="shared" ref="K32" si="56">J32/24</f>
        <v>0</v>
      </c>
      <c r="L32" s="28" t="s">
        <v>148</v>
      </c>
    </row>
    <row r="33" spans="1:12">
      <c r="A33" s="12">
        <f t="shared" si="4"/>
        <v>27</v>
      </c>
      <c r="B33" s="8">
        <f t="shared" si="5"/>
        <v>46049</v>
      </c>
      <c r="C33" s="8">
        <f t="shared" si="6"/>
        <v>46049</v>
      </c>
      <c r="D33" s="9">
        <v>0.68055555555555503</v>
      </c>
      <c r="E33" s="8">
        <f t="shared" si="7"/>
        <v>46049</v>
      </c>
      <c r="F33" s="9">
        <v>0.69444444444444497</v>
      </c>
      <c r="G33" s="10">
        <f t="shared" si="8"/>
        <v>1.388888888888995E-2</v>
      </c>
      <c r="H33" s="11"/>
      <c r="I33" s="11"/>
      <c r="J33" s="11">
        <f t="shared" ref="J33" si="57">I33-H33</f>
        <v>0</v>
      </c>
      <c r="K33" s="27">
        <f t="shared" ref="K33" si="58">J33/24</f>
        <v>0</v>
      </c>
      <c r="L33" s="28"/>
    </row>
    <row r="34" spans="1:12">
      <c r="A34" s="12">
        <f t="shared" si="4"/>
        <v>28</v>
      </c>
      <c r="B34" s="8">
        <f t="shared" si="5"/>
        <v>46050</v>
      </c>
      <c r="C34" s="8">
        <f t="shared" si="6"/>
        <v>46050</v>
      </c>
      <c r="D34" s="9">
        <v>0.68055555555555503</v>
      </c>
      <c r="E34" s="8">
        <f t="shared" si="7"/>
        <v>46050</v>
      </c>
      <c r="F34" s="9">
        <v>0.69444444444444497</v>
      </c>
      <c r="G34" s="10">
        <f t="shared" si="8"/>
        <v>1.388888888888995E-2</v>
      </c>
      <c r="H34" s="11"/>
      <c r="I34" s="11"/>
      <c r="J34" s="11">
        <f t="shared" ref="J34" si="59">I34-H34</f>
        <v>0</v>
      </c>
      <c r="K34" s="27">
        <f t="shared" ref="K34" si="60">J34/24</f>
        <v>0</v>
      </c>
      <c r="L34" s="28"/>
    </row>
    <row r="35" spans="1:12">
      <c r="A35" s="12">
        <f t="shared" si="4"/>
        <v>29</v>
      </c>
      <c r="B35" s="8">
        <f t="shared" si="5"/>
        <v>46051</v>
      </c>
      <c r="C35" s="8">
        <f t="shared" si="6"/>
        <v>46051</v>
      </c>
      <c r="D35" s="9">
        <v>0.68055555555555503</v>
      </c>
      <c r="E35" s="8">
        <f t="shared" si="7"/>
        <v>46051</v>
      </c>
      <c r="F35" s="9">
        <v>0.69444444444444497</v>
      </c>
      <c r="G35" s="10">
        <f t="shared" si="8"/>
        <v>1.388888888888995E-2</v>
      </c>
      <c r="H35" s="11"/>
      <c r="I35" s="11"/>
      <c r="J35" s="11">
        <f t="shared" ref="J35:J36" si="61">I35-H35</f>
        <v>0</v>
      </c>
      <c r="K35" s="27">
        <f t="shared" ref="K35:K36" si="62">J35/24</f>
        <v>0</v>
      </c>
      <c r="L35" s="28"/>
    </row>
    <row r="36" spans="1:12">
      <c r="A36" s="12">
        <f t="shared" ref="A36:A37" si="63">A35+1</f>
        <v>30</v>
      </c>
      <c r="B36" s="8">
        <f t="shared" ref="B36:B37" si="64">B35+1</f>
        <v>46052</v>
      </c>
      <c r="C36" s="8">
        <f t="shared" ref="C36" si="65">B36</f>
        <v>46052</v>
      </c>
      <c r="D36" s="9">
        <v>0.68055555555555503</v>
      </c>
      <c r="E36" s="8">
        <f t="shared" ref="E36" si="66">C36</f>
        <v>46052</v>
      </c>
      <c r="F36" s="9">
        <v>0.69444444444444497</v>
      </c>
      <c r="G36" s="10">
        <f t="shared" ref="G36" si="67">IFERROR(((E36-C36)+(F36-D36)),"")</f>
        <v>1.388888888888995E-2</v>
      </c>
      <c r="H36" s="11"/>
      <c r="I36" s="11"/>
      <c r="J36" s="11">
        <f t="shared" si="61"/>
        <v>0</v>
      </c>
      <c r="K36" s="27">
        <f t="shared" si="62"/>
        <v>0</v>
      </c>
      <c r="L36" s="28"/>
    </row>
    <row r="37" spans="1:12">
      <c r="A37" s="12">
        <f t="shared" si="63"/>
        <v>31</v>
      </c>
      <c r="B37" s="8">
        <f t="shared" si="64"/>
        <v>46053</v>
      </c>
      <c r="C37" s="8">
        <f t="shared" ref="C37" si="68">B37</f>
        <v>46053</v>
      </c>
      <c r="D37" s="9">
        <v>0.68055555555555503</v>
      </c>
      <c r="E37" s="8">
        <f t="shared" ref="E37" si="69">C37</f>
        <v>46053</v>
      </c>
      <c r="F37" s="9">
        <v>0.69444444444444497</v>
      </c>
      <c r="G37" s="10">
        <f t="shared" ref="G37" si="70">IFERROR(((E37-C37)+(F37-D37)),"")</f>
        <v>1.388888888888995E-2</v>
      </c>
      <c r="H37" s="11"/>
      <c r="I37" s="11"/>
      <c r="J37" s="11">
        <f t="shared" ref="J37" si="71">I37-H37</f>
        <v>0</v>
      </c>
      <c r="K37" s="27">
        <f t="shared" ref="K37" si="7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1.2951388888889168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4.1778673835126352E-2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7" sqref="K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5.710937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290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0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19" si="0">I7-H7</f>
        <v>0</v>
      </c>
      <c r="K7" s="27">
        <f t="shared" ref="K7" si="1">J7/24</f>
        <v>0</v>
      </c>
      <c r="L7" s="99" t="s">
        <v>148</v>
      </c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0.29166666666666702</v>
      </c>
      <c r="E8" s="8">
        <f>C8+1</f>
        <v>46025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:K11" si="2">J8/24</f>
        <v>0</v>
      </c>
      <c r="L8" s="100" t="s">
        <v>148</v>
      </c>
    </row>
    <row r="9" spans="1:12">
      <c r="A9" s="12">
        <f t="shared" ref="A9:B24" si="3">A8+1</f>
        <v>3</v>
      </c>
      <c r="B9" s="8">
        <f t="shared" si="3"/>
        <v>46025</v>
      </c>
      <c r="C9" s="8">
        <f t="shared" ref="C9:C34" si="4">B9</f>
        <v>46025</v>
      </c>
      <c r="D9" s="9">
        <v>0.29166666666666702</v>
      </c>
      <c r="E9" s="8">
        <f t="shared" ref="E9:E34" si="5">C9+1</f>
        <v>46026</v>
      </c>
      <c r="F9" s="9">
        <v>0.29166666666666702</v>
      </c>
      <c r="G9" s="10">
        <f t="shared" ref="G9:G34" si="6">IFERROR(((E9-C9)+(F9-D9)),"")</f>
        <v>1</v>
      </c>
      <c r="H9" s="11"/>
      <c r="I9" s="11"/>
      <c r="J9" s="11">
        <f t="shared" si="0"/>
        <v>0</v>
      </c>
      <c r="K9" s="27">
        <f t="shared" si="2"/>
        <v>0</v>
      </c>
      <c r="L9" s="100" t="s">
        <v>148</v>
      </c>
    </row>
    <row r="10" spans="1:12">
      <c r="A10" s="12">
        <f t="shared" si="3"/>
        <v>4</v>
      </c>
      <c r="B10" s="8">
        <f t="shared" si="3"/>
        <v>46026</v>
      </c>
      <c r="C10" s="8">
        <f t="shared" si="4"/>
        <v>46026</v>
      </c>
      <c r="D10" s="9">
        <v>0.29166666666666702</v>
      </c>
      <c r="E10" s="8">
        <f t="shared" si="5"/>
        <v>46027</v>
      </c>
      <c r="F10" s="9">
        <v>0.29166666666666702</v>
      </c>
      <c r="G10" s="10">
        <f t="shared" si="6"/>
        <v>1</v>
      </c>
      <c r="H10" s="11"/>
      <c r="I10" s="11"/>
      <c r="J10" s="11">
        <f t="shared" si="0"/>
        <v>0</v>
      </c>
      <c r="K10" s="27">
        <f t="shared" si="2"/>
        <v>0</v>
      </c>
      <c r="L10" s="100"/>
    </row>
    <row r="11" spans="1:12">
      <c r="A11" s="12">
        <f t="shared" si="3"/>
        <v>5</v>
      </c>
      <c r="B11" s="8">
        <f t="shared" si="3"/>
        <v>46027</v>
      </c>
      <c r="C11" s="8">
        <f t="shared" si="4"/>
        <v>46027</v>
      </c>
      <c r="D11" s="9">
        <v>0.29166666666666702</v>
      </c>
      <c r="E11" s="8">
        <f t="shared" si="5"/>
        <v>46028</v>
      </c>
      <c r="F11" s="9">
        <v>0.29166666666666702</v>
      </c>
      <c r="G11" s="10">
        <f t="shared" si="6"/>
        <v>1</v>
      </c>
      <c r="H11" s="11"/>
      <c r="I11" s="11"/>
      <c r="J11" s="11">
        <f t="shared" si="0"/>
        <v>0</v>
      </c>
      <c r="K11" s="27">
        <f t="shared" si="2"/>
        <v>0</v>
      </c>
      <c r="L11" s="100"/>
    </row>
    <row r="12" spans="1:12">
      <c r="A12" s="12">
        <f t="shared" si="3"/>
        <v>6</v>
      </c>
      <c r="B12" s="8">
        <f t="shared" si="3"/>
        <v>46028</v>
      </c>
      <c r="C12" s="8">
        <f t="shared" si="4"/>
        <v>46028</v>
      </c>
      <c r="D12" s="9">
        <v>0.29166666666666702</v>
      </c>
      <c r="E12" s="8">
        <f t="shared" si="5"/>
        <v>46029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7">I12-H12</f>
        <v>0</v>
      </c>
      <c r="K12" s="27">
        <f t="shared" ref="K12" si="8">J12/24</f>
        <v>0</v>
      </c>
      <c r="L12" s="100"/>
    </row>
    <row r="13" spans="1:12">
      <c r="A13" s="12">
        <f t="shared" si="3"/>
        <v>7</v>
      </c>
      <c r="B13" s="8">
        <f t="shared" si="3"/>
        <v>46029</v>
      </c>
      <c r="C13" s="8">
        <f t="shared" si="4"/>
        <v>46029</v>
      </c>
      <c r="D13" s="9">
        <v>0.29166666666666702</v>
      </c>
      <c r="E13" s="8">
        <f t="shared" si="5"/>
        <v>46030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9">I13-H13</f>
        <v>0</v>
      </c>
      <c r="K13" s="27">
        <f t="shared" ref="K13" si="10">J13/24</f>
        <v>0</v>
      </c>
      <c r="L13" s="100"/>
    </row>
    <row r="14" spans="1:12">
      <c r="A14" s="12">
        <f t="shared" si="3"/>
        <v>8</v>
      </c>
      <c r="B14" s="8">
        <f t="shared" si="3"/>
        <v>46030</v>
      </c>
      <c r="C14" s="8">
        <f t="shared" si="4"/>
        <v>46030</v>
      </c>
      <c r="D14" s="9">
        <v>0.29166666666666702</v>
      </c>
      <c r="E14" s="8">
        <f t="shared" si="5"/>
        <v>46031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1">I14-H14</f>
        <v>0</v>
      </c>
      <c r="K14" s="27">
        <f t="shared" ref="K14" si="12">J14/24</f>
        <v>0</v>
      </c>
      <c r="L14" s="100"/>
    </row>
    <row r="15" spans="1:12">
      <c r="A15" s="12">
        <f t="shared" si="3"/>
        <v>9</v>
      </c>
      <c r="B15" s="8">
        <f t="shared" si="3"/>
        <v>46031</v>
      </c>
      <c r="C15" s="8">
        <f t="shared" si="4"/>
        <v>46031</v>
      </c>
      <c r="D15" s="9">
        <v>0.29166666666666702</v>
      </c>
      <c r="E15" s="8">
        <f t="shared" si="5"/>
        <v>46032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100"/>
    </row>
    <row r="16" spans="1:12">
      <c r="A16" s="12">
        <f t="shared" si="3"/>
        <v>10</v>
      </c>
      <c r="B16" s="8">
        <f t="shared" si="3"/>
        <v>46032</v>
      </c>
      <c r="C16" s="8">
        <f t="shared" si="4"/>
        <v>46032</v>
      </c>
      <c r="D16" s="9">
        <v>0.29166666666666702</v>
      </c>
      <c r="E16" s="8">
        <f t="shared" si="5"/>
        <v>46033</v>
      </c>
      <c r="F16" s="9">
        <v>0.29166666666666702</v>
      </c>
      <c r="G16" s="10">
        <f t="shared" si="6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100"/>
    </row>
    <row r="17" spans="1:14">
      <c r="A17" s="12">
        <f t="shared" si="3"/>
        <v>11</v>
      </c>
      <c r="B17" s="8">
        <f t="shared" si="3"/>
        <v>46033</v>
      </c>
      <c r="C17" s="8">
        <f t="shared" si="4"/>
        <v>46033</v>
      </c>
      <c r="D17" s="9">
        <v>0.29166666666666702</v>
      </c>
      <c r="E17" s="8">
        <f t="shared" si="5"/>
        <v>46034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100"/>
    </row>
    <row r="18" spans="1:14">
      <c r="A18" s="12">
        <f t="shared" si="3"/>
        <v>12</v>
      </c>
      <c r="B18" s="8">
        <f t="shared" si="3"/>
        <v>46034</v>
      </c>
      <c r="C18" s="8">
        <f t="shared" si="4"/>
        <v>46034</v>
      </c>
      <c r="D18" s="9">
        <v>0.29166666666666702</v>
      </c>
      <c r="E18" s="8">
        <f t="shared" si="5"/>
        <v>46035</v>
      </c>
      <c r="F18" s="9">
        <v>0.29166666666666702</v>
      </c>
      <c r="G18" s="10">
        <f t="shared" si="6"/>
        <v>1</v>
      </c>
      <c r="H18" s="11"/>
      <c r="I18" s="11"/>
      <c r="J18" s="11">
        <f t="shared" ref="J18" si="19">I18-H18</f>
        <v>0</v>
      </c>
      <c r="K18" s="27">
        <f t="shared" ref="K18:K19" si="20">J18/24</f>
        <v>0</v>
      </c>
      <c r="L18" s="100"/>
      <c r="N18" s="29"/>
    </row>
    <row r="19" spans="1:14">
      <c r="A19" s="12">
        <f t="shared" si="3"/>
        <v>13</v>
      </c>
      <c r="B19" s="8">
        <f t="shared" si="3"/>
        <v>46035</v>
      </c>
      <c r="C19" s="8">
        <f t="shared" si="4"/>
        <v>46035</v>
      </c>
      <c r="D19" s="9">
        <v>0.29166666666666702</v>
      </c>
      <c r="E19" s="8">
        <f t="shared" si="5"/>
        <v>46036</v>
      </c>
      <c r="F19" s="9">
        <v>0.29166666666666702</v>
      </c>
      <c r="G19" s="10">
        <f t="shared" si="6"/>
        <v>1</v>
      </c>
      <c r="H19" s="11"/>
      <c r="I19" s="11"/>
      <c r="J19" s="11">
        <f t="shared" si="0"/>
        <v>0</v>
      </c>
      <c r="K19" s="27">
        <f t="shared" si="20"/>
        <v>0</v>
      </c>
      <c r="L19" s="100"/>
    </row>
    <row r="20" spans="1:14">
      <c r="A20" s="12">
        <f t="shared" si="3"/>
        <v>14</v>
      </c>
      <c r="B20" s="8">
        <f t="shared" si="3"/>
        <v>46036</v>
      </c>
      <c r="C20" s="8">
        <f t="shared" si="4"/>
        <v>46036</v>
      </c>
      <c r="D20" s="9">
        <v>0.29166666666666702</v>
      </c>
      <c r="E20" s="8">
        <f t="shared" si="5"/>
        <v>46037</v>
      </c>
      <c r="F20" s="9">
        <v>0.29166666666666702</v>
      </c>
      <c r="G20" s="10">
        <f t="shared" si="6"/>
        <v>1</v>
      </c>
      <c r="H20" s="11"/>
      <c r="I20" s="11"/>
      <c r="J20" s="11">
        <f t="shared" ref="J20" si="21">I20-H20</f>
        <v>0</v>
      </c>
      <c r="K20" s="27">
        <f t="shared" ref="K20" si="22">J20/24</f>
        <v>0</v>
      </c>
      <c r="L20" s="100"/>
    </row>
    <row r="21" spans="1:14">
      <c r="A21" s="12">
        <f t="shared" si="3"/>
        <v>15</v>
      </c>
      <c r="B21" s="8">
        <f t="shared" si="3"/>
        <v>46037</v>
      </c>
      <c r="C21" s="8">
        <f t="shared" si="4"/>
        <v>46037</v>
      </c>
      <c r="D21" s="9">
        <v>0.29166666666666702</v>
      </c>
      <c r="E21" s="8">
        <f t="shared" si="5"/>
        <v>46038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23">I21-H21</f>
        <v>0</v>
      </c>
      <c r="K21" s="27">
        <f t="shared" ref="K21" si="24">J21/24</f>
        <v>0</v>
      </c>
      <c r="L21" s="100"/>
    </row>
    <row r="22" spans="1:14">
      <c r="A22" s="12">
        <f t="shared" si="3"/>
        <v>16</v>
      </c>
      <c r="B22" s="8">
        <f t="shared" si="3"/>
        <v>46038</v>
      </c>
      <c r="C22" s="8">
        <f t="shared" si="4"/>
        <v>46038</v>
      </c>
      <c r="D22" s="9">
        <v>0.29166666666666702</v>
      </c>
      <c r="E22" s="8">
        <f t="shared" si="5"/>
        <v>46039</v>
      </c>
      <c r="F22" s="9">
        <v>0.29166666666666702</v>
      </c>
      <c r="G22" s="10">
        <f t="shared" si="6"/>
        <v>1</v>
      </c>
      <c r="H22" s="11"/>
      <c r="I22" s="11"/>
      <c r="J22" s="11">
        <f t="shared" ref="J22:J23" si="25">I22-H22</f>
        <v>0</v>
      </c>
      <c r="K22" s="27">
        <f t="shared" ref="K22:K23" si="26">J22/24</f>
        <v>0</v>
      </c>
      <c r="L22" s="100"/>
    </row>
    <row r="23" spans="1:14">
      <c r="A23" s="12">
        <f t="shared" si="3"/>
        <v>17</v>
      </c>
      <c r="B23" s="8">
        <f t="shared" si="3"/>
        <v>46039</v>
      </c>
      <c r="C23" s="8">
        <f t="shared" si="4"/>
        <v>46039</v>
      </c>
      <c r="D23" s="9">
        <v>0.29166666666666702</v>
      </c>
      <c r="E23" s="8">
        <f t="shared" si="5"/>
        <v>46040</v>
      </c>
      <c r="F23" s="9">
        <v>0.29166666666666702</v>
      </c>
      <c r="G23" s="10">
        <f t="shared" si="6"/>
        <v>1</v>
      </c>
      <c r="H23" s="11"/>
      <c r="I23" s="11"/>
      <c r="J23" s="11">
        <f t="shared" si="25"/>
        <v>0</v>
      </c>
      <c r="K23" s="27">
        <f t="shared" si="26"/>
        <v>0</v>
      </c>
      <c r="L23" s="100"/>
    </row>
    <row r="24" spans="1:14">
      <c r="A24" s="12">
        <f t="shared" si="3"/>
        <v>18</v>
      </c>
      <c r="B24" s="8">
        <f t="shared" si="3"/>
        <v>46040</v>
      </c>
      <c r="C24" s="8">
        <f t="shared" si="4"/>
        <v>46040</v>
      </c>
      <c r="D24" s="9">
        <v>0.29166666666666702</v>
      </c>
      <c r="E24" s="8">
        <f t="shared" si="5"/>
        <v>46041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27">I24-H24</f>
        <v>0</v>
      </c>
      <c r="K24" s="27">
        <f t="shared" ref="K24" si="28">J24/24</f>
        <v>0</v>
      </c>
      <c r="L24" s="100"/>
    </row>
    <row r="25" spans="1:14">
      <c r="A25" s="12">
        <f t="shared" ref="A25:B34" si="29">A24+1</f>
        <v>19</v>
      </c>
      <c r="B25" s="8">
        <f>B24+1</f>
        <v>46041</v>
      </c>
      <c r="C25" s="8">
        <f t="shared" si="4"/>
        <v>46041</v>
      </c>
      <c r="D25" s="9">
        <v>0.29166666666666702</v>
      </c>
      <c r="E25" s="8">
        <f t="shared" si="5"/>
        <v>46042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30">I25-H25</f>
        <v>0</v>
      </c>
      <c r="K25" s="27">
        <f t="shared" ref="K25" si="31">J25/24</f>
        <v>0</v>
      </c>
      <c r="L25" s="100"/>
    </row>
    <row r="26" spans="1:14">
      <c r="A26" s="12">
        <f t="shared" si="29"/>
        <v>20</v>
      </c>
      <c r="B26" s="8">
        <f>B25+1</f>
        <v>46042</v>
      </c>
      <c r="C26" s="8">
        <f t="shared" si="4"/>
        <v>46042</v>
      </c>
      <c r="D26" s="9">
        <v>0.29166666666666702</v>
      </c>
      <c r="E26" s="8">
        <f t="shared" si="5"/>
        <v>46043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32">I26-H26</f>
        <v>0</v>
      </c>
      <c r="K26" s="27">
        <f t="shared" ref="K26" si="33">J26/24</f>
        <v>0</v>
      </c>
      <c r="L26" s="100"/>
    </row>
    <row r="27" spans="1:14">
      <c r="A27" s="12">
        <f t="shared" si="29"/>
        <v>21</v>
      </c>
      <c r="B27" s="8">
        <f>B26+1</f>
        <v>46043</v>
      </c>
      <c r="C27" s="8">
        <f t="shared" si="4"/>
        <v>46043</v>
      </c>
      <c r="D27" s="9">
        <v>0.29166666666666702</v>
      </c>
      <c r="E27" s="8">
        <f t="shared" si="5"/>
        <v>46044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34">I27-H27</f>
        <v>0</v>
      </c>
      <c r="K27" s="27">
        <f t="shared" ref="K27" si="35">J27/24</f>
        <v>0</v>
      </c>
      <c r="L27" s="100"/>
    </row>
    <row r="28" spans="1:14">
      <c r="A28" s="12">
        <f t="shared" si="29"/>
        <v>22</v>
      </c>
      <c r="B28" s="8">
        <f t="shared" si="29"/>
        <v>46044</v>
      </c>
      <c r="C28" s="8">
        <f t="shared" si="4"/>
        <v>46044</v>
      </c>
      <c r="D28" s="9">
        <v>0.29166666666666702</v>
      </c>
      <c r="E28" s="8">
        <f t="shared" si="5"/>
        <v>46045</v>
      </c>
      <c r="F28" s="9">
        <v>0.29166666666666702</v>
      </c>
      <c r="G28" s="10">
        <f t="shared" si="6"/>
        <v>1</v>
      </c>
      <c r="H28" s="11"/>
      <c r="I28" s="11"/>
      <c r="J28" s="11">
        <f t="shared" ref="J28" si="36">I28-H28</f>
        <v>0</v>
      </c>
      <c r="K28" s="27">
        <f t="shared" ref="K28" si="37">J28/24</f>
        <v>0</v>
      </c>
      <c r="L28" s="100"/>
    </row>
    <row r="29" spans="1:14">
      <c r="A29" s="12">
        <f t="shared" si="29"/>
        <v>23</v>
      </c>
      <c r="B29" s="8">
        <f t="shared" si="29"/>
        <v>46045</v>
      </c>
      <c r="C29" s="8">
        <f t="shared" si="4"/>
        <v>46045</v>
      </c>
      <c r="D29" s="9">
        <v>0.29166666666666702</v>
      </c>
      <c r="E29" s="8">
        <f t="shared" si="5"/>
        <v>46046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38">I29-H29</f>
        <v>0</v>
      </c>
      <c r="K29" s="27">
        <f t="shared" ref="K29" si="39">J29/24</f>
        <v>0</v>
      </c>
      <c r="L29" s="100"/>
    </row>
    <row r="30" spans="1:14">
      <c r="A30" s="12">
        <f t="shared" si="29"/>
        <v>24</v>
      </c>
      <c r="B30" s="8">
        <f t="shared" si="29"/>
        <v>46046</v>
      </c>
      <c r="C30" s="8">
        <f t="shared" si="4"/>
        <v>46046</v>
      </c>
      <c r="D30" s="9">
        <v>0.29166666666666702</v>
      </c>
      <c r="E30" s="8">
        <f t="shared" si="5"/>
        <v>46047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40">I30-H30</f>
        <v>0</v>
      </c>
      <c r="K30" s="27">
        <f t="shared" ref="K30" si="41">J30/24</f>
        <v>0</v>
      </c>
      <c r="L30" s="100"/>
    </row>
    <row r="31" spans="1:14">
      <c r="A31" s="12">
        <f t="shared" si="29"/>
        <v>25</v>
      </c>
      <c r="B31" s="8">
        <f t="shared" si="29"/>
        <v>46047</v>
      </c>
      <c r="C31" s="8">
        <f t="shared" si="4"/>
        <v>46047</v>
      </c>
      <c r="D31" s="9">
        <v>0.29166666666666702</v>
      </c>
      <c r="E31" s="8">
        <f t="shared" si="5"/>
        <v>46048</v>
      </c>
      <c r="F31" s="9">
        <v>0.29166666666666702</v>
      </c>
      <c r="G31" s="10">
        <f t="shared" si="6"/>
        <v>1</v>
      </c>
      <c r="H31" s="11"/>
      <c r="I31" s="11"/>
      <c r="J31" s="11">
        <f t="shared" ref="J31" si="42">I31-H31</f>
        <v>0</v>
      </c>
      <c r="K31" s="27">
        <f t="shared" ref="K31" si="43">J31/24</f>
        <v>0</v>
      </c>
      <c r="L31" s="100"/>
    </row>
    <row r="32" spans="1:14">
      <c r="A32" s="12">
        <f t="shared" si="29"/>
        <v>26</v>
      </c>
      <c r="B32" s="8">
        <f t="shared" si="29"/>
        <v>46048</v>
      </c>
      <c r="C32" s="8">
        <f t="shared" si="4"/>
        <v>46048</v>
      </c>
      <c r="D32" s="9">
        <v>0.29166666666666702</v>
      </c>
      <c r="E32" s="8">
        <f t="shared" si="5"/>
        <v>46049</v>
      </c>
      <c r="F32" s="9">
        <v>0.29166666666666702</v>
      </c>
      <c r="G32" s="10">
        <f t="shared" si="6"/>
        <v>1</v>
      </c>
      <c r="H32" s="11"/>
      <c r="I32" s="11"/>
      <c r="J32" s="11">
        <f t="shared" ref="J32" si="44">I32-H32</f>
        <v>0</v>
      </c>
      <c r="K32" s="27">
        <f t="shared" ref="K32" si="45">J32/24</f>
        <v>0</v>
      </c>
      <c r="L32" s="100"/>
    </row>
    <row r="33" spans="1:12">
      <c r="A33" s="12">
        <f t="shared" si="29"/>
        <v>27</v>
      </c>
      <c r="B33" s="8">
        <f t="shared" si="29"/>
        <v>46049</v>
      </c>
      <c r="C33" s="8">
        <f t="shared" si="4"/>
        <v>46049</v>
      </c>
      <c r="D33" s="9">
        <v>0.29166666666666702</v>
      </c>
      <c r="E33" s="8">
        <f t="shared" si="5"/>
        <v>46050</v>
      </c>
      <c r="F33" s="9">
        <v>0.29166666666666702</v>
      </c>
      <c r="G33" s="10">
        <f t="shared" si="6"/>
        <v>1</v>
      </c>
      <c r="H33" s="11"/>
      <c r="I33" s="11"/>
      <c r="J33" s="11">
        <f t="shared" ref="J33" si="46">I33-H33</f>
        <v>0</v>
      </c>
      <c r="K33" s="27">
        <f t="shared" ref="K33" si="47">J33/24</f>
        <v>0</v>
      </c>
      <c r="L33" s="100"/>
    </row>
    <row r="34" spans="1:12">
      <c r="A34" s="12">
        <f t="shared" si="29"/>
        <v>28</v>
      </c>
      <c r="B34" s="8">
        <f t="shared" si="29"/>
        <v>46050</v>
      </c>
      <c r="C34" s="8">
        <f t="shared" si="4"/>
        <v>46050</v>
      </c>
      <c r="D34" s="9">
        <v>0.29166666666666702</v>
      </c>
      <c r="E34" s="8">
        <f t="shared" si="5"/>
        <v>46051</v>
      </c>
      <c r="F34" s="9">
        <v>0.29166666666666702</v>
      </c>
      <c r="G34" s="10">
        <f t="shared" si="6"/>
        <v>1</v>
      </c>
      <c r="H34" s="11"/>
      <c r="I34" s="11"/>
      <c r="J34" s="11">
        <f t="shared" ref="J34" si="48">I34-H34</f>
        <v>0</v>
      </c>
      <c r="K34" s="27">
        <f t="shared" ref="K34" si="49">J34/24</f>
        <v>0</v>
      </c>
      <c r="L34" s="100"/>
    </row>
    <row r="35" spans="1:12">
      <c r="A35" s="12">
        <f t="shared" ref="A35:B35" si="50">A34+1</f>
        <v>29</v>
      </c>
      <c r="B35" s="8">
        <f t="shared" si="50"/>
        <v>46051</v>
      </c>
      <c r="C35" s="8">
        <f t="shared" ref="C35:C36" si="51">B35</f>
        <v>46051</v>
      </c>
      <c r="D35" s="9">
        <v>0.29166666666666702</v>
      </c>
      <c r="E35" s="8">
        <f t="shared" ref="E35:E36" si="52">C35+1</f>
        <v>46052</v>
      </c>
      <c r="F35" s="9">
        <v>0.29166666666666702</v>
      </c>
      <c r="G35" s="10">
        <f t="shared" ref="G35:G36" si="53">IFERROR(((E35-C35)+(F35-D35)),"")</f>
        <v>1</v>
      </c>
      <c r="H35" s="11"/>
      <c r="I35" s="11"/>
      <c r="J35" s="11">
        <f t="shared" ref="J35" si="54">I35-H35</f>
        <v>0</v>
      </c>
      <c r="K35" s="27">
        <f t="shared" ref="K35" si="55">J35/24</f>
        <v>0</v>
      </c>
      <c r="L35" s="100"/>
    </row>
    <row r="36" spans="1:12">
      <c r="A36" s="12">
        <f t="shared" ref="A36:B37" si="56">A35+1</f>
        <v>30</v>
      </c>
      <c r="B36" s="8">
        <f t="shared" si="56"/>
        <v>46052</v>
      </c>
      <c r="C36" s="8">
        <f t="shared" si="51"/>
        <v>46052</v>
      </c>
      <c r="D36" s="9">
        <v>0.29166666666666702</v>
      </c>
      <c r="E36" s="8">
        <f t="shared" si="52"/>
        <v>46053</v>
      </c>
      <c r="F36" s="9">
        <v>0.29166666666666702</v>
      </c>
      <c r="G36" s="10">
        <f t="shared" si="53"/>
        <v>1</v>
      </c>
      <c r="H36" s="11"/>
      <c r="I36" s="11"/>
      <c r="J36" s="11">
        <f t="shared" ref="J36" si="57">I36-H36</f>
        <v>0</v>
      </c>
      <c r="K36" s="27">
        <f t="shared" ref="K36" si="58">J36/24</f>
        <v>0</v>
      </c>
      <c r="L36" s="28"/>
    </row>
    <row r="37" spans="1:12">
      <c r="A37" s="12">
        <f t="shared" si="56"/>
        <v>31</v>
      </c>
      <c r="B37" s="8">
        <f t="shared" si="56"/>
        <v>46053</v>
      </c>
      <c r="C37" s="8">
        <f t="shared" ref="C37" si="59">B37</f>
        <v>46053</v>
      </c>
      <c r="D37" s="9">
        <v>0.29166666666666702</v>
      </c>
      <c r="E37" s="8">
        <f t="shared" ref="E37" si="60">C37+1</f>
        <v>46054</v>
      </c>
      <c r="F37" s="9">
        <v>0.29166666666666702</v>
      </c>
      <c r="G37" s="10">
        <f t="shared" ref="G37" si="61">IFERROR(((E37-C37)+(F37-D37)),"")</f>
        <v>1</v>
      </c>
      <c r="H37" s="11"/>
      <c r="I37" s="11"/>
      <c r="J37" s="11">
        <f t="shared" ref="J37" si="62">I37-H37</f>
        <v>0</v>
      </c>
      <c r="K37" s="27">
        <f t="shared" ref="K37" si="63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291</v>
      </c>
      <c r="D2" s="2"/>
      <c r="E2" s="2"/>
      <c r="F2" s="2"/>
      <c r="G2" s="2"/>
      <c r="H2" s="36"/>
      <c r="I2" s="36"/>
      <c r="J2" s="2"/>
      <c r="K2" s="2"/>
      <c r="L2" s="98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248.63749999999951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 ht="15.75" thickBot="1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 ht="15.75" thickTop="1">
      <c r="A7" s="6">
        <v>1</v>
      </c>
      <c r="B7" s="7">
        <f>C7</f>
        <v>46043</v>
      </c>
      <c r="C7" s="8">
        <v>46043</v>
      </c>
      <c r="D7" s="9">
        <v>0.57291666666666663</v>
      </c>
      <c r="E7" s="8">
        <v>46044</v>
      </c>
      <c r="F7" s="9">
        <v>0.65972222222222221</v>
      </c>
      <c r="G7" s="10">
        <f>IFERROR(((E7-C7)+(F7-D7)),"")</f>
        <v>1.0868055555555556</v>
      </c>
      <c r="H7" s="11">
        <v>281443.90000000002</v>
      </c>
      <c r="I7" s="11">
        <v>287411.20000000001</v>
      </c>
      <c r="J7" s="11">
        <f t="shared" ref="J7:J16" si="0">I7-H7</f>
        <v>5967.2999999999884</v>
      </c>
      <c r="K7" s="27">
        <f t="shared" ref="K7:K16" si="1">J7/24</f>
        <v>248.63749999999951</v>
      </c>
      <c r="L7" s="28"/>
    </row>
    <row r="8" spans="1:12">
      <c r="A8" s="12">
        <f>A7+1</f>
        <v>2</v>
      </c>
      <c r="B8" s="8"/>
      <c r="C8" s="8"/>
      <c r="D8" s="9"/>
      <c r="E8" s="8"/>
      <c r="F8" s="9"/>
      <c r="G8" s="10"/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A24" si="2">A8+1</f>
        <v>3</v>
      </c>
      <c r="B9" s="8"/>
      <c r="C9" s="8"/>
      <c r="D9" s="9"/>
      <c r="E9" s="8"/>
      <c r="F9" s="9"/>
      <c r="G9" s="10"/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2"/>
        <v>4</v>
      </c>
      <c r="B10" s="8"/>
      <c r="C10" s="8"/>
      <c r="D10" s="9"/>
      <c r="E10" s="8"/>
      <c r="F10" s="9"/>
      <c r="G10" s="10"/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2"/>
        <v>5</v>
      </c>
      <c r="B11" s="8"/>
      <c r="C11" s="8"/>
      <c r="D11" s="9"/>
      <c r="E11" s="8"/>
      <c r="F11" s="9"/>
      <c r="G11" s="10"/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2"/>
        <v>6</v>
      </c>
      <c r="B12" s="8"/>
      <c r="C12" s="8"/>
      <c r="D12" s="9"/>
      <c r="E12" s="8"/>
      <c r="F12" s="9"/>
      <c r="G12" s="10"/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2"/>
        <v>7</v>
      </c>
      <c r="B13" s="8"/>
      <c r="C13" s="8"/>
      <c r="D13" s="9"/>
      <c r="E13" s="8"/>
      <c r="F13" s="9"/>
      <c r="G13" s="10"/>
      <c r="H13" s="11"/>
      <c r="I13" s="11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2"/>
        <v>8</v>
      </c>
      <c r="B14" s="8"/>
      <c r="C14" s="8"/>
      <c r="D14" s="9"/>
      <c r="E14" s="8"/>
      <c r="F14" s="9"/>
      <c r="G14" s="10"/>
      <c r="H14" s="11"/>
      <c r="I14" s="11"/>
      <c r="J14" s="11">
        <f t="shared" ref="J14" si="3">I14-H14</f>
        <v>0</v>
      </c>
      <c r="K14" s="27">
        <f t="shared" si="1"/>
        <v>0</v>
      </c>
      <c r="L14" s="28"/>
    </row>
    <row r="15" spans="1:12">
      <c r="A15" s="12">
        <f t="shared" si="2"/>
        <v>9</v>
      </c>
      <c r="B15" s="8"/>
      <c r="C15" s="8"/>
      <c r="D15" s="9"/>
      <c r="E15" s="8"/>
      <c r="F15" s="9"/>
      <c r="G15" s="10"/>
      <c r="H15" s="11"/>
      <c r="I15" s="11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2"/>
        <v>10</v>
      </c>
      <c r="B16" s="8"/>
      <c r="C16" s="8"/>
      <c r="D16" s="9"/>
      <c r="E16" s="8"/>
      <c r="F16" s="9"/>
      <c r="G16" s="10"/>
      <c r="H16" s="11"/>
      <c r="I16" s="11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2"/>
        <v>11</v>
      </c>
      <c r="B17" s="8"/>
      <c r="C17" s="8"/>
      <c r="D17" s="9"/>
      <c r="E17" s="8"/>
      <c r="F17" s="9"/>
      <c r="G17" s="10"/>
      <c r="H17" s="11"/>
      <c r="I17" s="11"/>
      <c r="J17" s="11">
        <f t="shared" ref="J17" si="4">I17-H17</f>
        <v>0</v>
      </c>
      <c r="K17" s="27">
        <f t="shared" ref="K17" si="5">J17/24</f>
        <v>0</v>
      </c>
      <c r="L17" s="28"/>
    </row>
    <row r="18" spans="1:14">
      <c r="A18" s="12">
        <f t="shared" si="2"/>
        <v>12</v>
      </c>
      <c r="B18" s="8"/>
      <c r="C18" s="8"/>
      <c r="D18" s="9"/>
      <c r="E18" s="8"/>
      <c r="F18" s="9"/>
      <c r="G18" s="10"/>
      <c r="H18" s="11"/>
      <c r="I18" s="11"/>
      <c r="J18" s="11">
        <f t="shared" ref="J18" si="6">I18-H18</f>
        <v>0</v>
      </c>
      <c r="K18" s="27">
        <f t="shared" ref="K18" si="7">J18/24</f>
        <v>0</v>
      </c>
      <c r="L18" s="28"/>
      <c r="N18" s="29"/>
    </row>
    <row r="19" spans="1:14">
      <c r="A19" s="12">
        <f t="shared" si="2"/>
        <v>13</v>
      </c>
      <c r="B19" s="8"/>
      <c r="C19" s="8"/>
      <c r="D19" s="9"/>
      <c r="E19" s="8"/>
      <c r="F19" s="9"/>
      <c r="G19" s="10"/>
      <c r="H19" s="11"/>
      <c r="I19" s="11"/>
      <c r="J19" s="11">
        <f t="shared" ref="J19:J28" si="8">I19-H19</f>
        <v>0</v>
      </c>
      <c r="K19" s="27">
        <f t="shared" ref="K19:K28" si="9">J19/24</f>
        <v>0</v>
      </c>
      <c r="L19" s="28"/>
    </row>
    <row r="20" spans="1:14">
      <c r="A20" s="12">
        <f t="shared" si="2"/>
        <v>14</v>
      </c>
      <c r="B20" s="8"/>
      <c r="C20" s="8"/>
      <c r="D20" s="9"/>
      <c r="E20" s="8"/>
      <c r="F20" s="9"/>
      <c r="G20" s="10"/>
      <c r="H20" s="11"/>
      <c r="I20" s="11"/>
      <c r="J20" s="11">
        <f t="shared" si="8"/>
        <v>0</v>
      </c>
      <c r="K20" s="27">
        <f t="shared" si="9"/>
        <v>0</v>
      </c>
      <c r="L20" s="28"/>
    </row>
    <row r="21" spans="1:14">
      <c r="A21" s="12">
        <f t="shared" si="2"/>
        <v>15</v>
      </c>
      <c r="B21" s="8"/>
      <c r="C21" s="8"/>
      <c r="D21" s="9"/>
      <c r="E21" s="8"/>
      <c r="F21" s="9"/>
      <c r="G21" s="10"/>
      <c r="H21" s="11"/>
      <c r="I21" s="11"/>
      <c r="J21" s="11">
        <f t="shared" si="8"/>
        <v>0</v>
      </c>
      <c r="K21" s="27">
        <f t="shared" si="9"/>
        <v>0</v>
      </c>
      <c r="L21" s="28"/>
    </row>
    <row r="22" spans="1:14">
      <c r="A22" s="12">
        <f t="shared" si="2"/>
        <v>16</v>
      </c>
      <c r="B22" s="8"/>
      <c r="C22" s="8"/>
      <c r="D22" s="9"/>
      <c r="E22" s="8"/>
      <c r="F22" s="9"/>
      <c r="G22" s="10"/>
      <c r="H22" s="11"/>
      <c r="I22" s="11"/>
      <c r="J22" s="11">
        <f t="shared" si="8"/>
        <v>0</v>
      </c>
      <c r="K22" s="27">
        <f t="shared" si="9"/>
        <v>0</v>
      </c>
      <c r="L22" s="28"/>
    </row>
    <row r="23" spans="1:14">
      <c r="A23" s="12">
        <f t="shared" si="2"/>
        <v>17</v>
      </c>
      <c r="B23" s="8"/>
      <c r="C23" s="8"/>
      <c r="D23" s="9"/>
      <c r="E23" s="8"/>
      <c r="F23" s="9"/>
      <c r="G23" s="10"/>
      <c r="H23" s="11"/>
      <c r="I23" s="11"/>
      <c r="J23" s="11">
        <f t="shared" si="8"/>
        <v>0</v>
      </c>
      <c r="K23" s="27">
        <f t="shared" si="9"/>
        <v>0</v>
      </c>
      <c r="L23" s="28"/>
    </row>
    <row r="24" spans="1:14">
      <c r="A24" s="12">
        <f t="shared" si="2"/>
        <v>18</v>
      </c>
      <c r="B24" s="8"/>
      <c r="C24" s="8"/>
      <c r="D24" s="9"/>
      <c r="E24" s="8"/>
      <c r="F24" s="9"/>
      <c r="G24" s="10"/>
      <c r="H24" s="11"/>
      <c r="I24" s="11"/>
      <c r="J24" s="11">
        <f t="shared" ref="J24:J25" si="10">I24-H24</f>
        <v>0</v>
      </c>
      <c r="K24" s="27">
        <f t="shared" ref="K24:K25" si="11">J24/24</f>
        <v>0</v>
      </c>
      <c r="L24" s="28"/>
    </row>
    <row r="25" spans="1:14">
      <c r="A25" s="12">
        <f t="shared" ref="A25:A37" si="12">A24+1</f>
        <v>19</v>
      </c>
      <c r="B25" s="8"/>
      <c r="C25" s="8"/>
      <c r="D25" s="9"/>
      <c r="E25" s="8"/>
      <c r="F25" s="9"/>
      <c r="G25" s="10"/>
      <c r="H25" s="11"/>
      <c r="I25" s="11"/>
      <c r="J25" s="11">
        <f t="shared" si="10"/>
        <v>0</v>
      </c>
      <c r="K25" s="27">
        <f t="shared" si="11"/>
        <v>0</v>
      </c>
      <c r="L25" s="28"/>
    </row>
    <row r="26" spans="1:14">
      <c r="A26" s="12">
        <f t="shared" si="12"/>
        <v>20</v>
      </c>
      <c r="B26" s="8"/>
      <c r="C26" s="8"/>
      <c r="D26" s="9"/>
      <c r="E26" s="8"/>
      <c r="F26" s="9"/>
      <c r="G26" s="10"/>
      <c r="H26" s="11"/>
      <c r="I26" s="11"/>
      <c r="J26" s="11">
        <f t="shared" si="8"/>
        <v>0</v>
      </c>
      <c r="K26" s="27">
        <f t="shared" si="9"/>
        <v>0</v>
      </c>
      <c r="L26" s="28"/>
    </row>
    <row r="27" spans="1:14">
      <c r="A27" s="12">
        <f t="shared" si="12"/>
        <v>21</v>
      </c>
      <c r="B27" s="8"/>
      <c r="C27" s="8"/>
      <c r="D27" s="9"/>
      <c r="E27" s="8"/>
      <c r="F27" s="9"/>
      <c r="G27" s="10"/>
      <c r="H27" s="11"/>
      <c r="I27" s="11"/>
      <c r="J27" s="11">
        <f t="shared" si="8"/>
        <v>0</v>
      </c>
      <c r="K27" s="27">
        <f t="shared" si="9"/>
        <v>0</v>
      </c>
      <c r="L27" s="28"/>
    </row>
    <row r="28" spans="1:14">
      <c r="A28" s="12">
        <f t="shared" si="12"/>
        <v>22</v>
      </c>
      <c r="B28" s="8"/>
      <c r="C28" s="8"/>
      <c r="D28" s="9"/>
      <c r="E28" s="8"/>
      <c r="F28" s="9"/>
      <c r="G28" s="10"/>
      <c r="H28" s="11"/>
      <c r="I28" s="11"/>
      <c r="J28" s="11">
        <f t="shared" si="8"/>
        <v>0</v>
      </c>
      <c r="K28" s="27">
        <f t="shared" si="9"/>
        <v>0</v>
      </c>
      <c r="L28" s="28"/>
    </row>
    <row r="29" spans="1:14">
      <c r="A29" s="12">
        <f t="shared" si="12"/>
        <v>23</v>
      </c>
      <c r="B29" s="8"/>
      <c r="C29" s="8"/>
      <c r="D29" s="9"/>
      <c r="E29" s="8"/>
      <c r="F29" s="9"/>
      <c r="G29" s="10"/>
      <c r="H29" s="11"/>
      <c r="I29" s="11"/>
      <c r="J29" s="11">
        <f t="shared" ref="J29" si="13">I29-H29</f>
        <v>0</v>
      </c>
      <c r="K29" s="27">
        <f t="shared" ref="K29" si="14">J29/24</f>
        <v>0</v>
      </c>
      <c r="L29" s="28"/>
    </row>
    <row r="30" spans="1:14">
      <c r="A30" s="12">
        <f t="shared" si="12"/>
        <v>24</v>
      </c>
      <c r="B30" s="8"/>
      <c r="C30" s="8"/>
      <c r="D30" s="9"/>
      <c r="E30" s="8"/>
      <c r="F30" s="9"/>
      <c r="G30" s="10"/>
      <c r="H30" s="11"/>
      <c r="I30" s="11"/>
      <c r="J30" s="11">
        <f t="shared" ref="J30:J32" si="15">I30-H30</f>
        <v>0</v>
      </c>
      <c r="K30" s="27">
        <f t="shared" ref="K30:K32" si="16">J30/24</f>
        <v>0</v>
      </c>
      <c r="L30" s="28"/>
    </row>
    <row r="31" spans="1:14">
      <c r="A31" s="12">
        <f t="shared" si="12"/>
        <v>25</v>
      </c>
      <c r="B31" s="8"/>
      <c r="C31" s="8"/>
      <c r="D31" s="9"/>
      <c r="E31" s="8"/>
      <c r="F31" s="9"/>
      <c r="G31" s="10"/>
      <c r="H31" s="11"/>
      <c r="I31" s="11"/>
      <c r="J31" s="11">
        <f t="shared" si="15"/>
        <v>0</v>
      </c>
      <c r="K31" s="27">
        <f t="shared" si="16"/>
        <v>0</v>
      </c>
      <c r="L31" s="28"/>
    </row>
    <row r="32" spans="1:14">
      <c r="A32" s="12">
        <f t="shared" si="12"/>
        <v>26</v>
      </c>
      <c r="B32" s="8"/>
      <c r="C32" s="8"/>
      <c r="D32" s="9"/>
      <c r="E32" s="8"/>
      <c r="F32" s="9"/>
      <c r="G32" s="10"/>
      <c r="H32" s="11"/>
      <c r="I32" s="11"/>
      <c r="J32" s="11">
        <f t="shared" si="15"/>
        <v>0</v>
      </c>
      <c r="K32" s="27">
        <f t="shared" si="16"/>
        <v>0</v>
      </c>
      <c r="L32" s="28"/>
    </row>
    <row r="33" spans="1:12">
      <c r="A33" s="12">
        <f t="shared" si="12"/>
        <v>27</v>
      </c>
      <c r="B33" s="8"/>
      <c r="C33" s="8"/>
      <c r="D33" s="9"/>
      <c r="E33" s="8"/>
      <c r="F33" s="9"/>
      <c r="G33" s="10"/>
      <c r="H33" s="11"/>
      <c r="I33" s="11"/>
      <c r="J33" s="11">
        <f t="shared" ref="J33:J35" si="17">I33-H33</f>
        <v>0</v>
      </c>
      <c r="K33" s="27">
        <f t="shared" ref="K33:K35" si="18">J33/24</f>
        <v>0</v>
      </c>
      <c r="L33" s="28"/>
    </row>
    <row r="34" spans="1:12">
      <c r="A34" s="12">
        <f t="shared" si="12"/>
        <v>28</v>
      </c>
      <c r="B34" s="8"/>
      <c r="C34" s="8"/>
      <c r="D34" s="9"/>
      <c r="E34" s="8"/>
      <c r="F34" s="9"/>
      <c r="G34" s="10"/>
      <c r="H34" s="11"/>
      <c r="I34" s="11"/>
      <c r="J34" s="11">
        <f t="shared" si="17"/>
        <v>0</v>
      </c>
      <c r="K34" s="27">
        <f t="shared" si="18"/>
        <v>0</v>
      </c>
      <c r="L34" s="28"/>
    </row>
    <row r="35" spans="1:12">
      <c r="A35" s="12">
        <f t="shared" si="12"/>
        <v>29</v>
      </c>
      <c r="B35" s="8"/>
      <c r="C35" s="8"/>
      <c r="D35" s="9"/>
      <c r="E35" s="8"/>
      <c r="F35" s="9"/>
      <c r="G35" s="10"/>
      <c r="H35" s="11"/>
      <c r="I35" s="11"/>
      <c r="J35" s="11">
        <f t="shared" si="17"/>
        <v>0</v>
      </c>
      <c r="K35" s="27">
        <f t="shared" si="18"/>
        <v>0</v>
      </c>
      <c r="L35" s="28"/>
    </row>
    <row r="36" spans="1:12">
      <c r="A36" s="12">
        <f t="shared" si="12"/>
        <v>30</v>
      </c>
      <c r="B36" s="8"/>
      <c r="C36" s="8"/>
      <c r="D36" s="9"/>
      <c r="E36" s="8"/>
      <c r="F36" s="9"/>
      <c r="G36" s="10"/>
      <c r="H36" s="11"/>
      <c r="I36" s="11"/>
      <c r="J36" s="11">
        <f t="shared" ref="J36" si="19">I36-H36</f>
        <v>0</v>
      </c>
      <c r="K36" s="27">
        <f t="shared" ref="K36" si="20">J36/24</f>
        <v>0</v>
      </c>
      <c r="L36" s="28"/>
    </row>
    <row r="37" spans="1:12">
      <c r="A37" s="12">
        <f t="shared" si="12"/>
        <v>31</v>
      </c>
      <c r="B37" s="8"/>
      <c r="C37" s="8"/>
      <c r="D37" s="9"/>
      <c r="E37" s="8"/>
      <c r="F37" s="9"/>
      <c r="G37" s="10"/>
      <c r="H37" s="11"/>
      <c r="I37" s="11"/>
      <c r="J37" s="11">
        <f t="shared" ref="J37" si="21">I37-H37</f>
        <v>0</v>
      </c>
      <c r="K37" s="27">
        <f t="shared" ref="K37" si="22">J37/24</f>
        <v>0</v>
      </c>
      <c r="L37" s="28"/>
    </row>
    <row r="38" spans="1:12" ht="15.75" thickBot="1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1.0868055555555556</v>
      </c>
      <c r="H39" s="20"/>
      <c r="I39" s="20"/>
      <c r="J39" s="32">
        <f>SUM(J7:J38)</f>
        <v>5967.2999999999884</v>
      </c>
      <c r="K39" s="32">
        <f>AVERAGE(K7:K37)</f>
        <v>8.0205645161290171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1.0868055555555556</v>
      </c>
      <c r="H40" s="24"/>
      <c r="I40" s="24"/>
      <c r="J40" s="24"/>
      <c r="K40" s="24">
        <f>K39/SUMPRODUCT((K7:K37&gt;0)*1)</f>
        <v>8.0205645161290171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2"/>
      <c r="E1" s="3" t="s">
        <v>135</v>
      </c>
      <c r="F1" s="2"/>
      <c r="G1" s="2"/>
      <c r="H1" s="2"/>
      <c r="I1" s="2"/>
      <c r="J1" s="2"/>
      <c r="K1" s="2"/>
      <c r="L1" s="61"/>
    </row>
    <row r="2" spans="1:16">
      <c r="B2" s="2"/>
      <c r="C2" s="2"/>
      <c r="D2" s="2"/>
      <c r="E2" s="3" t="s">
        <v>292</v>
      </c>
      <c r="F2" s="2"/>
      <c r="G2" s="2"/>
      <c r="H2" s="26"/>
      <c r="I2" s="2"/>
      <c r="J2" s="2"/>
      <c r="K2" s="2"/>
      <c r="L2" s="62" t="s">
        <v>137</v>
      </c>
    </row>
    <row r="3" spans="1:16">
      <c r="B3" s="2"/>
      <c r="C3" s="2"/>
      <c r="D3" s="2"/>
      <c r="E3" s="3" t="str">
        <f>SCI!C3</f>
        <v>Bulan Januari 2026</v>
      </c>
      <c r="F3" s="2"/>
      <c r="G3" s="2"/>
      <c r="H3" s="2"/>
      <c r="I3" s="2"/>
      <c r="J3" s="2"/>
      <c r="K3" s="2"/>
      <c r="L3" s="61"/>
    </row>
    <row r="4" spans="1:16">
      <c r="B4" s="4"/>
      <c r="C4" s="76"/>
      <c r="D4" s="44"/>
      <c r="E4" s="4">
        <f>SCI!C4</f>
        <v>46023</v>
      </c>
      <c r="F4" s="2"/>
      <c r="G4" s="2"/>
      <c r="H4" s="2"/>
      <c r="I4" s="2"/>
      <c r="J4" s="2"/>
      <c r="K4" s="2"/>
      <c r="L4" s="61" t="s">
        <v>138</v>
      </c>
    </row>
    <row r="5" spans="1:16" ht="15.75" customHeight="1">
      <c r="A5" s="840" t="s">
        <v>114</v>
      </c>
      <c r="B5" s="839" t="s">
        <v>115</v>
      </c>
      <c r="C5" s="839" t="s">
        <v>293</v>
      </c>
      <c r="D5" s="839" t="s">
        <v>248</v>
      </c>
      <c r="E5" s="839" t="s">
        <v>171</v>
      </c>
      <c r="F5" s="846" t="s">
        <v>175</v>
      </c>
      <c r="G5" s="847"/>
      <c r="H5" s="847"/>
      <c r="I5" s="847"/>
      <c r="J5" s="847"/>
      <c r="K5" s="847"/>
      <c r="L5" s="851" t="s">
        <v>143</v>
      </c>
      <c r="M5" s="837" t="s">
        <v>176</v>
      </c>
    </row>
    <row r="6" spans="1:16" ht="15.75" customHeight="1">
      <c r="A6" s="850"/>
      <c r="B6" s="849"/>
      <c r="C6" s="849"/>
      <c r="D6" s="849"/>
      <c r="E6" s="849"/>
      <c r="F6" s="855" t="s">
        <v>139</v>
      </c>
      <c r="G6" s="856"/>
      <c r="H6" s="855" t="s">
        <v>140</v>
      </c>
      <c r="I6" s="857"/>
      <c r="J6" s="855" t="s">
        <v>142</v>
      </c>
      <c r="K6" s="856"/>
      <c r="L6" s="852"/>
      <c r="M6" s="854"/>
    </row>
    <row r="7" spans="1:16" ht="33.75" customHeight="1">
      <c r="A7" s="841"/>
      <c r="B7" s="842"/>
      <c r="C7" s="842"/>
      <c r="D7" s="842"/>
      <c r="E7" s="842"/>
      <c r="F7" s="5" t="s">
        <v>115</v>
      </c>
      <c r="G7" s="5" t="s">
        <v>146</v>
      </c>
      <c r="H7" s="5" t="s">
        <v>115</v>
      </c>
      <c r="I7" s="5" t="s">
        <v>146</v>
      </c>
      <c r="J7" s="5" t="s">
        <v>205</v>
      </c>
      <c r="K7" s="5" t="s">
        <v>206</v>
      </c>
      <c r="L7" s="853"/>
      <c r="M7" s="838"/>
    </row>
    <row r="8" spans="1:16">
      <c r="A8" s="47">
        <f t="shared" ref="A8:A17" si="0">A7+1</f>
        <v>1</v>
      </c>
      <c r="B8" s="48">
        <f t="shared" ref="B8" si="1">H8</f>
        <v>0</v>
      </c>
      <c r="C8" s="89"/>
      <c r="D8" s="68"/>
      <c r="E8" s="96"/>
      <c r="F8" s="51"/>
      <c r="G8" s="81"/>
      <c r="H8" s="51"/>
      <c r="I8" s="80"/>
      <c r="J8" s="68"/>
      <c r="K8" s="68"/>
      <c r="L8" s="67">
        <f>K8-J8</f>
        <v>0</v>
      </c>
      <c r="M8" s="28"/>
      <c r="P8" s="74"/>
    </row>
    <row r="9" spans="1:16">
      <c r="A9" s="47">
        <f t="shared" si="0"/>
        <v>2</v>
      </c>
      <c r="B9" s="48">
        <f t="shared" ref="B9:B12" si="2">H9</f>
        <v>0</v>
      </c>
      <c r="C9" s="89"/>
      <c r="D9" s="68"/>
      <c r="E9" s="49"/>
      <c r="F9" s="51"/>
      <c r="G9" s="81"/>
      <c r="H9" s="51"/>
      <c r="I9" s="80"/>
      <c r="J9" s="68"/>
      <c r="K9" s="68"/>
      <c r="L9" s="67">
        <f t="shared" ref="L9:L17" si="3">K9-J9</f>
        <v>0</v>
      </c>
      <c r="M9" s="28"/>
      <c r="P9" s="74"/>
    </row>
    <row r="10" spans="1:16">
      <c r="A10" s="47">
        <f t="shared" si="0"/>
        <v>3</v>
      </c>
      <c r="B10" s="48">
        <f t="shared" si="2"/>
        <v>0</v>
      </c>
      <c r="C10" s="89"/>
      <c r="D10" s="50"/>
      <c r="E10" s="49"/>
      <c r="F10" s="51"/>
      <c r="G10" s="81"/>
      <c r="H10" s="51"/>
      <c r="I10" s="80"/>
      <c r="J10" s="68"/>
      <c r="K10" s="68"/>
      <c r="L10" s="67">
        <f t="shared" si="3"/>
        <v>0</v>
      </c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2"/>
        <v>0</v>
      </c>
      <c r="C11" s="89"/>
      <c r="D11" s="50"/>
      <c r="E11" s="49"/>
      <c r="F11" s="51"/>
      <c r="G11" s="81"/>
      <c r="H11" s="51"/>
      <c r="I11" s="80"/>
      <c r="J11" s="68"/>
      <c r="K11" s="68"/>
      <c r="L11" s="67">
        <f t="shared" si="3"/>
        <v>0</v>
      </c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2"/>
        <v>0</v>
      </c>
      <c r="C12" s="89"/>
      <c r="D12" s="50"/>
      <c r="E12" s="49"/>
      <c r="F12" s="51"/>
      <c r="G12" s="81"/>
      <c r="H12" s="51"/>
      <c r="I12" s="80"/>
      <c r="J12" s="68"/>
      <c r="K12" s="68"/>
      <c r="L12" s="67">
        <f t="shared" si="3"/>
        <v>0</v>
      </c>
      <c r="M12" s="28"/>
      <c r="N12" s="75"/>
      <c r="O12" s="42"/>
    </row>
    <row r="13" spans="1:16">
      <c r="A13" s="47">
        <f t="shared" si="0"/>
        <v>6</v>
      </c>
      <c r="B13" s="48">
        <f t="shared" ref="B13:B17" si="4">H13</f>
        <v>0</v>
      </c>
      <c r="C13" s="89"/>
      <c r="D13" s="50"/>
      <c r="E13" s="49"/>
      <c r="F13" s="51"/>
      <c r="G13" s="81"/>
      <c r="H13" s="51"/>
      <c r="I13" s="80"/>
      <c r="J13" s="68"/>
      <c r="K13" s="68"/>
      <c r="L13" s="67">
        <f t="shared" si="3"/>
        <v>0</v>
      </c>
      <c r="M13" s="28"/>
      <c r="N13" s="75"/>
      <c r="O13" s="42"/>
    </row>
    <row r="14" spans="1:16">
      <c r="A14" s="47">
        <f t="shared" si="0"/>
        <v>7</v>
      </c>
      <c r="B14" s="48">
        <f t="shared" si="4"/>
        <v>0</v>
      </c>
      <c r="C14" s="97"/>
      <c r="D14" s="50"/>
      <c r="E14" s="49"/>
      <c r="F14" s="51"/>
      <c r="G14" s="81"/>
      <c r="H14" s="51"/>
      <c r="I14" s="80"/>
      <c r="J14" s="68"/>
      <c r="K14" s="68"/>
      <c r="L14" s="67">
        <f t="shared" si="3"/>
        <v>0</v>
      </c>
      <c r="M14" s="28"/>
      <c r="N14" s="75"/>
      <c r="O14" s="42"/>
    </row>
    <row r="15" spans="1:16">
      <c r="A15" s="47">
        <f t="shared" si="0"/>
        <v>8</v>
      </c>
      <c r="B15" s="48">
        <f t="shared" si="4"/>
        <v>0</v>
      </c>
      <c r="C15" s="97"/>
      <c r="D15" s="68"/>
      <c r="E15" s="49"/>
      <c r="F15" s="51"/>
      <c r="G15" s="81"/>
      <c r="H15" s="51"/>
      <c r="I15" s="80"/>
      <c r="J15" s="68"/>
      <c r="K15" s="68"/>
      <c r="L15" s="67">
        <f t="shared" si="3"/>
        <v>0</v>
      </c>
      <c r="M15" s="28"/>
      <c r="N15" s="75"/>
      <c r="O15" s="42"/>
    </row>
    <row r="16" spans="1:16">
      <c r="A16" s="47">
        <f t="shared" si="0"/>
        <v>9</v>
      </c>
      <c r="B16" s="48">
        <f t="shared" si="4"/>
        <v>0</v>
      </c>
      <c r="C16" s="97"/>
      <c r="D16" s="68"/>
      <c r="E16" s="49"/>
      <c r="F16" s="51"/>
      <c r="G16" s="81"/>
      <c r="H16" s="51"/>
      <c r="I16" s="80"/>
      <c r="J16" s="68"/>
      <c r="K16" s="68"/>
      <c r="L16" s="67">
        <f t="shared" si="3"/>
        <v>0</v>
      </c>
      <c r="M16" s="28"/>
      <c r="N16" s="75"/>
      <c r="O16" s="42"/>
    </row>
    <row r="17" spans="1:15">
      <c r="A17" s="47">
        <f t="shared" si="0"/>
        <v>10</v>
      </c>
      <c r="B17" s="48">
        <f t="shared" si="4"/>
        <v>0</v>
      </c>
      <c r="C17" s="97"/>
      <c r="D17" s="68"/>
      <c r="E17" s="49"/>
      <c r="F17" s="51"/>
      <c r="G17" s="81"/>
      <c r="H17" s="51"/>
      <c r="I17" s="80"/>
      <c r="J17" s="68"/>
      <c r="K17" s="68"/>
      <c r="L17" s="67">
        <f t="shared" si="3"/>
        <v>0</v>
      </c>
      <c r="M17" s="28"/>
      <c r="N17" s="75"/>
      <c r="O17" s="42"/>
    </row>
    <row r="18" spans="1:15">
      <c r="A18" s="47"/>
      <c r="B18" s="48"/>
      <c r="C18" s="89"/>
      <c r="D18" s="50"/>
      <c r="E18" s="49"/>
      <c r="F18" s="51"/>
      <c r="G18" s="81"/>
      <c r="H18" s="51"/>
      <c r="I18" s="80"/>
      <c r="J18" s="68"/>
      <c r="K18" s="68"/>
      <c r="L18" s="67"/>
      <c r="M18" s="28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58"/>
      <c r="I19" s="60"/>
      <c r="J19" s="60"/>
      <c r="K19" s="60"/>
      <c r="L19" s="72">
        <f>SUM(L8:L18)</f>
        <v>0</v>
      </c>
      <c r="M19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90"/>
    <col min="9" max="9" width="9.140625" style="1"/>
    <col min="10" max="10" width="13.28515625" style="1" customWidth="1"/>
    <col min="11" max="11" width="12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135</v>
      </c>
      <c r="E1" s="2"/>
      <c r="F1" s="2"/>
      <c r="G1" s="2"/>
      <c r="H1" s="91"/>
      <c r="I1" s="2"/>
      <c r="J1" s="2"/>
      <c r="K1" s="2"/>
      <c r="L1" s="61"/>
    </row>
    <row r="2" spans="1:16">
      <c r="B2" s="2"/>
      <c r="C2" s="2"/>
      <c r="D2" s="3" t="s">
        <v>294</v>
      </c>
      <c r="E2" s="2"/>
      <c r="F2" s="2"/>
      <c r="G2" s="2"/>
      <c r="H2" s="91"/>
      <c r="I2" s="2"/>
      <c r="J2" s="2"/>
      <c r="K2" s="2"/>
      <c r="L2" s="62" t="s">
        <v>137</v>
      </c>
    </row>
    <row r="3" spans="1:16">
      <c r="B3" s="2"/>
      <c r="C3" s="2"/>
      <c r="D3" s="3" t="str">
        <f>SCI!C3</f>
        <v>Bulan Januari 2026</v>
      </c>
      <c r="E3" s="2"/>
      <c r="F3" s="2"/>
      <c r="G3" s="2"/>
      <c r="H3" s="91"/>
      <c r="I3" s="2"/>
      <c r="J3" s="2"/>
      <c r="K3" s="2"/>
      <c r="L3" s="61"/>
    </row>
    <row r="4" spans="1:16">
      <c r="B4" s="4"/>
      <c r="C4" s="76"/>
      <c r="D4" s="4">
        <f>SCI!C4</f>
        <v>46023</v>
      </c>
      <c r="E4" s="44"/>
      <c r="F4" s="2"/>
      <c r="G4" s="2"/>
      <c r="H4" s="91"/>
      <c r="I4" s="2"/>
      <c r="J4" s="2"/>
      <c r="K4" s="2"/>
      <c r="L4" s="61" t="s">
        <v>138</v>
      </c>
    </row>
    <row r="5" spans="1:16" ht="15.75" customHeight="1">
      <c r="A5" s="840" t="s">
        <v>114</v>
      </c>
      <c r="B5" s="839" t="s">
        <v>115</v>
      </c>
      <c r="C5" s="839" t="s">
        <v>293</v>
      </c>
      <c r="D5" s="839" t="s">
        <v>201</v>
      </c>
      <c r="E5" s="839" t="s">
        <v>202</v>
      </c>
      <c r="F5" s="846" t="s">
        <v>175</v>
      </c>
      <c r="G5" s="847"/>
      <c r="H5" s="847"/>
      <c r="I5" s="847"/>
      <c r="J5" s="847"/>
      <c r="K5" s="847"/>
      <c r="L5" s="851" t="s">
        <v>143</v>
      </c>
      <c r="M5" s="837" t="s">
        <v>176</v>
      </c>
    </row>
    <row r="6" spans="1:16" ht="15.75" customHeight="1">
      <c r="A6" s="850"/>
      <c r="B6" s="849"/>
      <c r="C6" s="849"/>
      <c r="D6" s="849"/>
      <c r="E6" s="849"/>
      <c r="F6" s="855" t="s">
        <v>139</v>
      </c>
      <c r="G6" s="856"/>
      <c r="H6" s="855" t="s">
        <v>140</v>
      </c>
      <c r="I6" s="857"/>
      <c r="J6" s="855" t="s">
        <v>142</v>
      </c>
      <c r="K6" s="856"/>
      <c r="L6" s="852"/>
      <c r="M6" s="854"/>
    </row>
    <row r="7" spans="1:16" ht="33.75" customHeight="1">
      <c r="A7" s="841"/>
      <c r="B7" s="842"/>
      <c r="C7" s="842"/>
      <c r="D7" s="842"/>
      <c r="E7" s="842"/>
      <c r="F7" s="5" t="s">
        <v>115</v>
      </c>
      <c r="G7" s="5" t="s">
        <v>146</v>
      </c>
      <c r="H7" s="46" t="s">
        <v>115</v>
      </c>
      <c r="I7" s="5" t="s">
        <v>146</v>
      </c>
      <c r="J7" s="5" t="s">
        <v>205</v>
      </c>
      <c r="K7" s="5" t="s">
        <v>206</v>
      </c>
      <c r="L7" s="853"/>
      <c r="M7" s="838"/>
    </row>
    <row r="8" spans="1:16">
      <c r="A8" s="47">
        <f t="shared" ref="A8:A17" si="0">A7+1</f>
        <v>1</v>
      </c>
      <c r="B8" s="48">
        <f t="shared" ref="B8:B17" si="1">H8</f>
        <v>0</v>
      </c>
      <c r="C8" s="89"/>
      <c r="D8" s="50"/>
      <c r="E8" s="50"/>
      <c r="F8" s="53"/>
      <c r="G8" s="80"/>
      <c r="H8" s="53"/>
      <c r="I8" s="80"/>
      <c r="J8" s="93"/>
      <c r="K8" s="93"/>
      <c r="L8" s="67"/>
      <c r="M8" s="94"/>
      <c r="N8" s="75"/>
      <c r="O8" s="42"/>
    </row>
    <row r="9" spans="1:16">
      <c r="A9" s="47">
        <f t="shared" si="0"/>
        <v>2</v>
      </c>
      <c r="B9" s="48">
        <f t="shared" si="1"/>
        <v>0</v>
      </c>
      <c r="C9" s="89"/>
      <c r="D9" s="50"/>
      <c r="E9" s="50"/>
      <c r="F9" s="53"/>
      <c r="G9" s="80"/>
      <c r="H9" s="53"/>
      <c r="I9" s="80"/>
      <c r="J9" s="93"/>
      <c r="K9" s="93"/>
      <c r="L9" s="67"/>
      <c r="M9" s="94"/>
      <c r="N9" s="75"/>
      <c r="O9" s="42"/>
    </row>
    <row r="10" spans="1:16">
      <c r="A10" s="47">
        <f t="shared" si="0"/>
        <v>3</v>
      </c>
      <c r="B10" s="48">
        <f t="shared" si="1"/>
        <v>0</v>
      </c>
      <c r="C10" s="89"/>
      <c r="D10" s="50"/>
      <c r="E10" s="68"/>
      <c r="F10" s="53"/>
      <c r="G10" s="80"/>
      <c r="H10" s="53"/>
      <c r="I10" s="80"/>
      <c r="J10" s="93"/>
      <c r="K10" s="95"/>
      <c r="L10" s="67"/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1"/>
        <v>0</v>
      </c>
      <c r="C11" s="89"/>
      <c r="D11" s="50"/>
      <c r="E11" s="68"/>
      <c r="F11" s="53"/>
      <c r="G11" s="80"/>
      <c r="H11" s="53"/>
      <c r="I11" s="80"/>
      <c r="J11" s="95"/>
      <c r="K11" s="95"/>
      <c r="L11" s="67"/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1"/>
        <v>0</v>
      </c>
      <c r="C12" s="89"/>
      <c r="D12" s="50"/>
      <c r="E12" s="68"/>
      <c r="F12" s="53"/>
      <c r="G12" s="80"/>
      <c r="H12" s="53"/>
      <c r="I12" s="80"/>
      <c r="J12" s="68"/>
      <c r="K12" s="68"/>
      <c r="L12" s="67"/>
      <c r="M12" s="28"/>
      <c r="N12" s="75"/>
      <c r="O12" s="42"/>
    </row>
    <row r="13" spans="1:16">
      <c r="A13" s="47">
        <f t="shared" si="0"/>
        <v>6</v>
      </c>
      <c r="B13" s="48">
        <f t="shared" si="1"/>
        <v>0</v>
      </c>
      <c r="C13" s="89"/>
      <c r="D13" s="50"/>
      <c r="E13" s="68"/>
      <c r="F13" s="53"/>
      <c r="G13" s="80"/>
      <c r="H13" s="53"/>
      <c r="I13" s="80"/>
      <c r="J13" s="68"/>
      <c r="K13" s="68"/>
      <c r="L13" s="67"/>
      <c r="M13" s="28"/>
      <c r="N13" s="75"/>
      <c r="O13" s="42"/>
    </row>
    <row r="14" spans="1:16">
      <c r="A14" s="47">
        <f t="shared" si="0"/>
        <v>7</v>
      </c>
      <c r="B14" s="48">
        <f t="shared" si="1"/>
        <v>0</v>
      </c>
      <c r="C14" s="89"/>
      <c r="D14" s="50"/>
      <c r="E14" s="68"/>
      <c r="F14" s="53"/>
      <c r="G14" s="80"/>
      <c r="H14" s="53"/>
      <c r="I14" s="80"/>
      <c r="J14" s="68"/>
      <c r="K14" s="68"/>
      <c r="L14" s="67"/>
      <c r="M14" s="28"/>
      <c r="N14" s="75"/>
      <c r="O14" s="42"/>
    </row>
    <row r="15" spans="1:16">
      <c r="A15" s="47">
        <f t="shared" si="0"/>
        <v>8</v>
      </c>
      <c r="B15" s="48">
        <f t="shared" si="1"/>
        <v>0</v>
      </c>
      <c r="C15" s="89"/>
      <c r="D15" s="68"/>
      <c r="E15" s="50"/>
      <c r="F15" s="53"/>
      <c r="G15" s="80"/>
      <c r="H15" s="53"/>
      <c r="I15" s="80"/>
      <c r="J15" s="68"/>
      <c r="K15" s="68"/>
      <c r="L15" s="67"/>
      <c r="M15" s="28"/>
      <c r="N15" s="75"/>
      <c r="O15" s="42"/>
    </row>
    <row r="16" spans="1:16">
      <c r="A16" s="47">
        <f t="shared" si="0"/>
        <v>9</v>
      </c>
      <c r="B16" s="48">
        <f t="shared" si="1"/>
        <v>0</v>
      </c>
      <c r="C16" s="89"/>
      <c r="D16" s="68"/>
      <c r="E16" s="50"/>
      <c r="F16" s="53"/>
      <c r="G16" s="80"/>
      <c r="H16" s="53"/>
      <c r="I16" s="80"/>
      <c r="J16" s="68"/>
      <c r="K16" s="68"/>
      <c r="L16" s="67"/>
      <c r="M16" s="28"/>
      <c r="N16" s="75"/>
      <c r="O16" s="42"/>
    </row>
    <row r="17" spans="1:15">
      <c r="A17" s="47">
        <f t="shared" si="0"/>
        <v>10</v>
      </c>
      <c r="B17" s="48">
        <f t="shared" si="1"/>
        <v>0</v>
      </c>
      <c r="C17" s="89"/>
      <c r="D17" s="68"/>
      <c r="E17" s="50"/>
      <c r="F17" s="53"/>
      <c r="G17" s="80"/>
      <c r="H17" s="53"/>
      <c r="I17" s="80"/>
      <c r="J17" s="68"/>
      <c r="K17" s="68"/>
      <c r="L17" s="67"/>
      <c r="M17" s="28"/>
      <c r="N17" s="75"/>
      <c r="O17" s="42"/>
    </row>
    <row r="18" spans="1:15">
      <c r="A18" s="47"/>
      <c r="B18" s="48"/>
      <c r="C18" s="89"/>
      <c r="D18" s="68"/>
      <c r="E18" s="50"/>
      <c r="F18" s="53"/>
      <c r="G18" s="80"/>
      <c r="H18" s="53"/>
      <c r="I18" s="80"/>
      <c r="J18" s="93"/>
      <c r="K18" s="93"/>
      <c r="L18" s="67"/>
      <c r="M18" s="94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92"/>
      <c r="I19" s="60"/>
      <c r="J19" s="60"/>
      <c r="K19" s="60"/>
      <c r="L19" s="72">
        <f>SUM(L8:L18)</f>
        <v>0</v>
      </c>
      <c r="M19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0" width="13.28515625" style="1" customWidth="1"/>
    <col min="11" max="11" width="14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135</v>
      </c>
      <c r="E1" s="2"/>
      <c r="F1" s="43"/>
      <c r="G1" s="2"/>
      <c r="H1" s="43"/>
      <c r="I1" s="2"/>
      <c r="J1" s="2"/>
      <c r="K1" s="2"/>
      <c r="L1" s="61"/>
    </row>
    <row r="2" spans="1:16">
      <c r="B2" s="2"/>
      <c r="C2" s="2"/>
      <c r="D2" s="3" t="s">
        <v>295</v>
      </c>
      <c r="E2" s="2"/>
      <c r="F2" s="43"/>
      <c r="G2" s="2"/>
      <c r="H2" s="43"/>
      <c r="I2" s="2"/>
      <c r="J2" s="2"/>
      <c r="K2" s="2"/>
      <c r="L2" s="62" t="s">
        <v>137</v>
      </c>
    </row>
    <row r="3" spans="1:16">
      <c r="B3" s="2"/>
      <c r="C3" s="2"/>
      <c r="D3" s="3" t="str">
        <f>SCI!C3</f>
        <v>Bulan Januari 2026</v>
      </c>
      <c r="E3" s="2"/>
      <c r="F3" s="43"/>
      <c r="G3" s="2"/>
      <c r="H3" s="43"/>
      <c r="I3" s="2"/>
      <c r="J3" s="2"/>
      <c r="K3" s="2"/>
      <c r="L3" s="61"/>
    </row>
    <row r="4" spans="1:16">
      <c r="B4" s="4"/>
      <c r="C4" s="76"/>
      <c r="D4" s="4">
        <f>SCI!C4</f>
        <v>46023</v>
      </c>
      <c r="E4" s="44"/>
      <c r="F4" s="43"/>
      <c r="G4" s="2"/>
      <c r="H4" s="43"/>
      <c r="I4" s="2"/>
      <c r="J4" s="2"/>
      <c r="K4" s="2"/>
      <c r="L4" s="61" t="s">
        <v>138</v>
      </c>
    </row>
    <row r="5" spans="1:16" ht="15.75" customHeight="1">
      <c r="A5" s="840" t="s">
        <v>114</v>
      </c>
      <c r="B5" s="839" t="s">
        <v>115</v>
      </c>
      <c r="C5" s="839" t="s">
        <v>293</v>
      </c>
      <c r="D5" s="839" t="s">
        <v>201</v>
      </c>
      <c r="E5" s="839" t="s">
        <v>202</v>
      </c>
      <c r="F5" s="846" t="s">
        <v>175</v>
      </c>
      <c r="G5" s="847"/>
      <c r="H5" s="847"/>
      <c r="I5" s="847"/>
      <c r="J5" s="847"/>
      <c r="K5" s="847"/>
      <c r="L5" s="851" t="s">
        <v>143</v>
      </c>
      <c r="M5" s="837" t="s">
        <v>176</v>
      </c>
    </row>
    <row r="6" spans="1:16" ht="15.75" customHeight="1">
      <c r="A6" s="850"/>
      <c r="B6" s="849"/>
      <c r="C6" s="849"/>
      <c r="D6" s="849"/>
      <c r="E6" s="849"/>
      <c r="F6" s="855" t="s">
        <v>139</v>
      </c>
      <c r="G6" s="856"/>
      <c r="H6" s="855" t="s">
        <v>140</v>
      </c>
      <c r="I6" s="857"/>
      <c r="J6" s="855" t="s">
        <v>142</v>
      </c>
      <c r="K6" s="856"/>
      <c r="L6" s="852"/>
      <c r="M6" s="854"/>
    </row>
    <row r="7" spans="1:16" ht="33.75" customHeight="1">
      <c r="A7" s="841"/>
      <c r="B7" s="842"/>
      <c r="C7" s="842"/>
      <c r="D7" s="842"/>
      <c r="E7" s="842"/>
      <c r="F7" s="46" t="s">
        <v>115</v>
      </c>
      <c r="G7" s="5" t="s">
        <v>146</v>
      </c>
      <c r="H7" s="46" t="s">
        <v>115</v>
      </c>
      <c r="I7" s="5" t="s">
        <v>146</v>
      </c>
      <c r="J7" s="5" t="s">
        <v>205</v>
      </c>
      <c r="K7" s="5" t="s">
        <v>206</v>
      </c>
      <c r="L7" s="853"/>
      <c r="M7" s="838"/>
    </row>
    <row r="8" spans="1:16" ht="4.5" customHeight="1">
      <c r="A8" s="77"/>
      <c r="B8" s="78"/>
      <c r="C8" s="89"/>
      <c r="D8" s="78"/>
      <c r="E8" s="78"/>
      <c r="F8" s="79"/>
      <c r="G8" s="78"/>
      <c r="H8" s="79"/>
      <c r="I8" s="78"/>
      <c r="J8" s="78"/>
      <c r="K8" s="78"/>
      <c r="L8" s="83"/>
      <c r="M8" s="88"/>
    </row>
    <row r="9" spans="1:16">
      <c r="A9" s="47">
        <f t="shared" ref="A9" si="0">A7+1</f>
        <v>1</v>
      </c>
      <c r="B9" s="48">
        <f t="shared" ref="B9:B10" si="1">H9</f>
        <v>0</v>
      </c>
      <c r="C9" s="89"/>
      <c r="D9" s="68"/>
      <c r="E9" s="50"/>
      <c r="F9" s="51"/>
      <c r="G9" s="80"/>
      <c r="H9" s="53"/>
      <c r="I9" s="80"/>
      <c r="J9" s="66"/>
      <c r="K9" s="66"/>
      <c r="L9" s="67"/>
      <c r="M9" s="28"/>
      <c r="P9" s="74"/>
    </row>
    <row r="10" spans="1:16">
      <c r="A10" s="47">
        <f t="shared" ref="A10" si="2">A9+1</f>
        <v>2</v>
      </c>
      <c r="B10" s="48">
        <f t="shared" si="1"/>
        <v>0</v>
      </c>
      <c r="C10" s="89"/>
      <c r="D10" s="68"/>
      <c r="E10" s="50"/>
      <c r="F10" s="51"/>
      <c r="G10" s="80"/>
      <c r="H10" s="53"/>
      <c r="I10" s="80"/>
      <c r="J10" s="66"/>
      <c r="K10" s="66"/>
      <c r="L10" s="67"/>
      <c r="M10" s="28"/>
      <c r="P10" s="74"/>
    </row>
    <row r="11" spans="1:16">
      <c r="A11" s="47">
        <f t="shared" ref="A11:A18" si="3">A10+1</f>
        <v>3</v>
      </c>
      <c r="B11" s="48">
        <f t="shared" ref="B11:B18" si="4">H11</f>
        <v>0</v>
      </c>
      <c r="C11" s="89"/>
      <c r="D11" s="68"/>
      <c r="E11" s="50"/>
      <c r="F11" s="51"/>
      <c r="G11" s="80"/>
      <c r="H11" s="53"/>
      <c r="I11" s="80"/>
      <c r="J11" s="66"/>
      <c r="K11" s="66"/>
      <c r="L11" s="67"/>
      <c r="M11" s="69"/>
      <c r="N11" s="75"/>
      <c r="O11" s="42"/>
      <c r="P11" s="74"/>
    </row>
    <row r="12" spans="1:16">
      <c r="A12" s="47">
        <f t="shared" si="3"/>
        <v>4</v>
      </c>
      <c r="B12" s="48">
        <f t="shared" si="4"/>
        <v>0</v>
      </c>
      <c r="C12" s="89"/>
      <c r="D12" s="68"/>
      <c r="E12" s="50"/>
      <c r="F12" s="51"/>
      <c r="G12" s="80"/>
      <c r="H12" s="53"/>
      <c r="I12" s="80"/>
      <c r="J12" s="66"/>
      <c r="K12" s="66"/>
      <c r="L12" s="67"/>
      <c r="M12" s="69"/>
      <c r="N12" s="75"/>
      <c r="O12" s="42"/>
      <c r="P12" s="74"/>
    </row>
    <row r="13" spans="1:16">
      <c r="A13" s="47">
        <f t="shared" si="3"/>
        <v>5</v>
      </c>
      <c r="B13" s="48">
        <f t="shared" si="4"/>
        <v>0</v>
      </c>
      <c r="C13" s="89"/>
      <c r="D13" s="68"/>
      <c r="E13" s="50"/>
      <c r="F13" s="51"/>
      <c r="G13" s="80"/>
      <c r="H13" s="53"/>
      <c r="I13" s="80"/>
      <c r="J13" s="66"/>
      <c r="K13" s="66"/>
      <c r="L13" s="67"/>
      <c r="M13" s="28"/>
      <c r="N13" s="75"/>
      <c r="O13" s="42"/>
    </row>
    <row r="14" spans="1:16">
      <c r="A14" s="47">
        <f t="shared" si="3"/>
        <v>6</v>
      </c>
      <c r="B14" s="48">
        <f t="shared" si="4"/>
        <v>0</v>
      </c>
      <c r="C14" s="89"/>
      <c r="D14" s="68"/>
      <c r="E14" s="50"/>
      <c r="F14" s="51"/>
      <c r="G14" s="80"/>
      <c r="H14" s="53"/>
      <c r="I14" s="80"/>
      <c r="J14" s="66"/>
      <c r="K14" s="66"/>
      <c r="L14" s="67"/>
      <c r="M14" s="28"/>
      <c r="N14" s="75"/>
      <c r="O14" s="42"/>
    </row>
    <row r="15" spans="1:16">
      <c r="A15" s="47">
        <f t="shared" si="3"/>
        <v>7</v>
      </c>
      <c r="B15" s="48">
        <f t="shared" si="4"/>
        <v>0</v>
      </c>
      <c r="C15" s="89"/>
      <c r="D15" s="68"/>
      <c r="E15" s="50"/>
      <c r="F15" s="51"/>
      <c r="G15" s="80"/>
      <c r="H15" s="53"/>
      <c r="I15" s="80"/>
      <c r="J15" s="66"/>
      <c r="K15" s="66"/>
      <c r="L15" s="67"/>
      <c r="M15" s="28"/>
      <c r="N15" s="75"/>
      <c r="O15" s="42"/>
    </row>
    <row r="16" spans="1:16">
      <c r="A16" s="47">
        <f t="shared" si="3"/>
        <v>8</v>
      </c>
      <c r="B16" s="48">
        <f t="shared" si="4"/>
        <v>0</v>
      </c>
      <c r="C16" s="89"/>
      <c r="D16" s="68"/>
      <c r="E16" s="50"/>
      <c r="F16" s="51"/>
      <c r="G16" s="80"/>
      <c r="H16" s="53"/>
      <c r="I16" s="80"/>
      <c r="J16" s="66"/>
      <c r="K16" s="66"/>
      <c r="L16" s="67"/>
      <c r="M16" s="28"/>
      <c r="N16" s="75"/>
      <c r="O16" s="42"/>
    </row>
    <row r="17" spans="1:15">
      <c r="A17" s="47">
        <f t="shared" si="3"/>
        <v>9</v>
      </c>
      <c r="B17" s="48">
        <f t="shared" si="4"/>
        <v>0</v>
      </c>
      <c r="C17" s="89"/>
      <c r="D17" s="68"/>
      <c r="E17" s="50"/>
      <c r="F17" s="51"/>
      <c r="G17" s="80"/>
      <c r="H17" s="53"/>
      <c r="I17" s="80"/>
      <c r="J17" s="66"/>
      <c r="K17" s="66"/>
      <c r="L17" s="67"/>
      <c r="M17" s="28"/>
      <c r="N17" s="75"/>
      <c r="O17" s="42"/>
    </row>
    <row r="18" spans="1:15">
      <c r="A18" s="47">
        <f t="shared" si="3"/>
        <v>10</v>
      </c>
      <c r="B18" s="48">
        <f t="shared" si="4"/>
        <v>0</v>
      </c>
      <c r="C18" s="89"/>
      <c r="D18" s="68"/>
      <c r="E18" s="50"/>
      <c r="F18" s="51"/>
      <c r="G18" s="80"/>
      <c r="H18" s="53"/>
      <c r="I18" s="80"/>
      <c r="J18" s="66"/>
      <c r="K18" s="66"/>
      <c r="L18" s="67"/>
      <c r="M18" s="28"/>
      <c r="N18" s="75"/>
      <c r="O18" s="42"/>
    </row>
    <row r="19" spans="1:15">
      <c r="A19" s="47"/>
      <c r="B19" s="48"/>
      <c r="D19" s="14"/>
      <c r="E19" s="54"/>
      <c r="F19" s="55"/>
      <c r="G19" s="56"/>
      <c r="H19" s="55"/>
      <c r="I19" s="56"/>
      <c r="J19" s="66"/>
      <c r="K19" s="66"/>
      <c r="L19" s="30"/>
      <c r="M19" s="31"/>
    </row>
    <row r="20" spans="1:15">
      <c r="A20" s="57" t="s">
        <v>3</v>
      </c>
      <c r="B20" s="58"/>
      <c r="C20" s="58"/>
      <c r="D20" s="58"/>
      <c r="E20" s="58"/>
      <c r="F20" s="59"/>
      <c r="G20" s="60"/>
      <c r="H20" s="59"/>
      <c r="I20" s="60"/>
      <c r="J20" s="60"/>
      <c r="K20" s="60"/>
      <c r="L20" s="72">
        <f>SUM(L9:L19)</f>
        <v>0</v>
      </c>
      <c r="M20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4" width="17.71093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3" width="9.140625" style="29"/>
    <col min="14" max="15" width="10" style="1" customWidth="1"/>
    <col min="16" max="16" width="19.140625" style="42" customWidth="1"/>
    <col min="17" max="17" width="49" style="1" customWidth="1"/>
    <col min="18" max="18" width="9.140625" style="1"/>
    <col min="19" max="19" width="10.140625" style="1" customWidth="1"/>
    <col min="20" max="16384" width="9.140625" style="1"/>
  </cols>
  <sheetData>
    <row r="1" spans="1:20">
      <c r="B1" s="2"/>
      <c r="C1" s="3" t="s">
        <v>135</v>
      </c>
      <c r="D1" s="3"/>
      <c r="E1" s="2"/>
      <c r="F1" s="43"/>
      <c r="G1" s="2"/>
      <c r="H1" s="43"/>
      <c r="I1" s="2"/>
      <c r="J1" s="26"/>
      <c r="K1" s="26"/>
      <c r="L1" s="26"/>
      <c r="M1" s="26"/>
      <c r="N1" s="2"/>
      <c r="O1" s="2"/>
      <c r="P1" s="61"/>
    </row>
    <row r="2" spans="1:20">
      <c r="B2" s="2"/>
      <c r="C2" s="3" t="s">
        <v>296</v>
      </c>
      <c r="D2" s="3"/>
      <c r="E2" s="2"/>
      <c r="F2" s="43"/>
      <c r="G2" s="2"/>
      <c r="H2" s="43"/>
      <c r="I2" s="2"/>
      <c r="J2" s="26"/>
      <c r="K2" s="26"/>
      <c r="L2" s="26"/>
      <c r="M2" s="26"/>
      <c r="N2" s="2"/>
      <c r="O2" s="2"/>
      <c r="P2" s="62" t="s">
        <v>137</v>
      </c>
    </row>
    <row r="3" spans="1:20">
      <c r="B3" s="2"/>
      <c r="C3" s="3" t="str">
        <f>SCI!C3</f>
        <v>Bulan Januari 2026</v>
      </c>
      <c r="D3" s="3"/>
      <c r="E3" s="2"/>
      <c r="F3" s="43"/>
      <c r="G3" s="2"/>
      <c r="H3" s="43"/>
      <c r="I3" s="2"/>
      <c r="J3" s="26"/>
      <c r="K3" s="26"/>
      <c r="L3" s="26"/>
      <c r="M3" s="26"/>
      <c r="N3" s="2"/>
      <c r="O3" s="2"/>
      <c r="P3" s="61"/>
    </row>
    <row r="4" spans="1:20">
      <c r="B4" s="4"/>
      <c r="C4" s="4">
        <f>SCI!C4</f>
        <v>46023</v>
      </c>
      <c r="D4" s="76"/>
      <c r="E4" s="44"/>
      <c r="F4" s="43"/>
      <c r="G4" s="2"/>
      <c r="H4" s="43"/>
      <c r="I4" s="2"/>
      <c r="J4" s="26"/>
      <c r="K4" s="26"/>
      <c r="L4" s="26"/>
      <c r="M4" s="26"/>
      <c r="N4" s="2"/>
      <c r="O4" s="2"/>
      <c r="P4" s="61" t="s">
        <v>138</v>
      </c>
    </row>
    <row r="5" spans="1:20" ht="15.75" customHeight="1">
      <c r="A5" s="840" t="s">
        <v>114</v>
      </c>
      <c r="B5" s="839" t="s">
        <v>115</v>
      </c>
      <c r="C5" s="839" t="s">
        <v>201</v>
      </c>
      <c r="D5" s="839" t="s">
        <v>297</v>
      </c>
      <c r="E5" s="839" t="s">
        <v>202</v>
      </c>
      <c r="F5" s="846" t="s">
        <v>175</v>
      </c>
      <c r="G5" s="847"/>
      <c r="H5" s="847"/>
      <c r="I5" s="847"/>
      <c r="J5" s="847"/>
      <c r="K5" s="847"/>
      <c r="L5" s="847"/>
      <c r="M5" s="847"/>
      <c r="N5" s="847"/>
      <c r="O5" s="847"/>
      <c r="P5" s="851" t="s">
        <v>143</v>
      </c>
      <c r="Q5" s="837" t="s">
        <v>176</v>
      </c>
    </row>
    <row r="6" spans="1:20" ht="15.75" customHeight="1">
      <c r="A6" s="850"/>
      <c r="B6" s="849"/>
      <c r="C6" s="849"/>
      <c r="D6" s="849"/>
      <c r="E6" s="849"/>
      <c r="F6" s="855" t="s">
        <v>139</v>
      </c>
      <c r="G6" s="856"/>
      <c r="H6" s="855" t="s">
        <v>140</v>
      </c>
      <c r="I6" s="857"/>
      <c r="J6" s="869" t="s">
        <v>139</v>
      </c>
      <c r="K6" s="870"/>
      <c r="L6" s="869" t="s">
        <v>140</v>
      </c>
      <c r="M6" s="871"/>
      <c r="N6" s="855" t="s">
        <v>142</v>
      </c>
      <c r="O6" s="856"/>
      <c r="P6" s="852"/>
      <c r="Q6" s="854"/>
    </row>
    <row r="7" spans="1:20" ht="33.75" customHeight="1">
      <c r="A7" s="841"/>
      <c r="B7" s="842"/>
      <c r="C7" s="842"/>
      <c r="D7" s="842"/>
      <c r="E7" s="842"/>
      <c r="F7" s="46" t="s">
        <v>115</v>
      </c>
      <c r="G7" s="5" t="s">
        <v>146</v>
      </c>
      <c r="H7" s="46" t="s">
        <v>115</v>
      </c>
      <c r="I7" s="5" t="s">
        <v>146</v>
      </c>
      <c r="J7" s="63" t="s">
        <v>203</v>
      </c>
      <c r="K7" s="63" t="s">
        <v>204</v>
      </c>
      <c r="L7" s="63" t="s">
        <v>203</v>
      </c>
      <c r="M7" s="63" t="s">
        <v>204</v>
      </c>
      <c r="N7" s="5" t="s">
        <v>205</v>
      </c>
      <c r="O7" s="5" t="s">
        <v>206</v>
      </c>
      <c r="P7" s="853"/>
      <c r="Q7" s="838"/>
    </row>
    <row r="8" spans="1:20" ht="8.25" customHeight="1">
      <c r="A8" s="77"/>
      <c r="B8" s="78"/>
      <c r="C8" s="78"/>
      <c r="D8" s="78"/>
      <c r="E8" s="78"/>
      <c r="F8" s="79"/>
      <c r="G8" s="78"/>
      <c r="H8" s="79"/>
      <c r="I8" s="78"/>
      <c r="J8" s="82"/>
      <c r="K8" s="82"/>
      <c r="L8" s="82"/>
      <c r="M8" s="82"/>
      <c r="N8" s="78"/>
      <c r="O8" s="78"/>
      <c r="P8" s="83"/>
      <c r="Q8" s="88"/>
    </row>
    <row r="9" spans="1:20" ht="15.6" customHeight="1">
      <c r="A9" s="47">
        <f>A7+1</f>
        <v>1</v>
      </c>
      <c r="B9" s="48">
        <f t="shared" ref="B9:B23" si="0">H9</f>
        <v>0</v>
      </c>
      <c r="C9" s="68"/>
      <c r="D9" s="68"/>
      <c r="E9" s="50"/>
      <c r="F9" s="51"/>
      <c r="G9" s="80"/>
      <c r="H9" s="53"/>
      <c r="I9" s="80"/>
      <c r="J9" s="84"/>
      <c r="K9" s="84"/>
      <c r="L9" s="84"/>
      <c r="M9" s="84"/>
      <c r="N9" s="66"/>
      <c r="O9" s="66"/>
      <c r="P9" s="67">
        <f t="shared" ref="P9:P23" si="1">O9-N9</f>
        <v>0</v>
      </c>
      <c r="Q9" s="28"/>
      <c r="T9" s="74"/>
    </row>
    <row r="10" spans="1:20">
      <c r="A10" s="47">
        <f t="shared" ref="A10:A23" si="2">A9+1</f>
        <v>2</v>
      </c>
      <c r="B10" s="48">
        <f t="shared" si="0"/>
        <v>0</v>
      </c>
      <c r="C10" s="50"/>
      <c r="D10" s="50"/>
      <c r="E10" s="68"/>
      <c r="F10" s="51"/>
      <c r="G10" s="81"/>
      <c r="H10" s="51"/>
      <c r="I10" s="85"/>
      <c r="J10" s="86"/>
      <c r="K10" s="86"/>
      <c r="L10" s="86"/>
      <c r="M10" s="86"/>
      <c r="N10" s="68"/>
      <c r="O10" s="68"/>
      <c r="P10" s="67">
        <f t="shared" si="1"/>
        <v>0</v>
      </c>
      <c r="Q10" s="28"/>
      <c r="T10" s="74"/>
    </row>
    <row r="11" spans="1:20">
      <c r="A11" s="47">
        <f t="shared" si="2"/>
        <v>3</v>
      </c>
      <c r="B11" s="48">
        <f t="shared" si="0"/>
        <v>0</v>
      </c>
      <c r="C11" s="50"/>
      <c r="D11" s="50"/>
      <c r="E11" s="50"/>
      <c r="F11" s="51"/>
      <c r="G11" s="81"/>
      <c r="H11" s="51"/>
      <c r="I11" s="80"/>
      <c r="J11" s="87"/>
      <c r="K11" s="86"/>
      <c r="L11" s="86"/>
      <c r="M11" s="86"/>
      <c r="N11" s="68"/>
      <c r="O11" s="68"/>
      <c r="P11" s="67">
        <f t="shared" si="1"/>
        <v>0</v>
      </c>
      <c r="Q11" s="28"/>
      <c r="R11" s="75"/>
      <c r="S11" s="42"/>
      <c r="T11" s="74"/>
    </row>
    <row r="12" spans="1:20">
      <c r="A12" s="47">
        <f t="shared" si="2"/>
        <v>4</v>
      </c>
      <c r="B12" s="48">
        <f t="shared" si="0"/>
        <v>0</v>
      </c>
      <c r="C12" s="50"/>
      <c r="D12" s="50"/>
      <c r="E12" s="50"/>
      <c r="F12" s="51"/>
      <c r="G12" s="81"/>
      <c r="H12" s="51"/>
      <c r="I12" s="80"/>
      <c r="J12" s="87"/>
      <c r="K12" s="86"/>
      <c r="L12" s="86"/>
      <c r="M12" s="86"/>
      <c r="N12" s="68"/>
      <c r="O12" s="68"/>
      <c r="P12" s="67">
        <f t="shared" si="1"/>
        <v>0</v>
      </c>
      <c r="Q12" s="28"/>
      <c r="R12" s="75"/>
      <c r="S12" s="42"/>
      <c r="T12" s="74"/>
    </row>
    <row r="13" spans="1:20">
      <c r="A13" s="47">
        <f t="shared" si="2"/>
        <v>5</v>
      </c>
      <c r="B13" s="48">
        <f t="shared" si="0"/>
        <v>0</v>
      </c>
      <c r="C13" s="49"/>
      <c r="D13" s="50"/>
      <c r="E13" s="50"/>
      <c r="F13" s="51"/>
      <c r="G13" s="80"/>
      <c r="H13" s="53"/>
      <c r="I13" s="80"/>
      <c r="J13" s="87"/>
      <c r="K13" s="86"/>
      <c r="L13" s="87"/>
      <c r="M13" s="86"/>
      <c r="N13" s="68"/>
      <c r="O13" s="68"/>
      <c r="P13" s="67">
        <f t="shared" si="1"/>
        <v>0</v>
      </c>
      <c r="Q13" s="28"/>
      <c r="R13" s="75"/>
      <c r="S13" s="42"/>
    </row>
    <row r="14" spans="1:20">
      <c r="A14" s="47">
        <f t="shared" si="2"/>
        <v>6</v>
      </c>
      <c r="B14" s="48">
        <f t="shared" si="0"/>
        <v>0</v>
      </c>
      <c r="C14" s="49"/>
      <c r="D14" s="68"/>
      <c r="E14" s="50"/>
      <c r="F14" s="51"/>
      <c r="G14" s="80"/>
      <c r="H14" s="53"/>
      <c r="I14" s="80"/>
      <c r="J14" s="87"/>
      <c r="K14" s="87"/>
      <c r="L14" s="87"/>
      <c r="M14" s="87"/>
      <c r="N14" s="68"/>
      <c r="O14" s="68"/>
      <c r="P14" s="67">
        <f t="shared" si="1"/>
        <v>0</v>
      </c>
      <c r="Q14" s="28"/>
      <c r="R14" s="75"/>
      <c r="S14" s="42"/>
    </row>
    <row r="15" spans="1:20">
      <c r="A15" s="47">
        <f t="shared" si="2"/>
        <v>7</v>
      </c>
      <c r="B15" s="48">
        <f t="shared" si="0"/>
        <v>0</v>
      </c>
      <c r="C15" s="49"/>
      <c r="D15" s="68"/>
      <c r="E15" s="50"/>
      <c r="F15" s="51"/>
      <c r="G15" s="80"/>
      <c r="H15" s="53"/>
      <c r="I15" s="80"/>
      <c r="J15" s="87"/>
      <c r="K15" s="87"/>
      <c r="L15" s="87"/>
      <c r="M15" s="87"/>
      <c r="N15" s="68"/>
      <c r="O15" s="68"/>
      <c r="P15" s="67">
        <f t="shared" si="1"/>
        <v>0</v>
      </c>
      <c r="Q15" s="28"/>
      <c r="R15" s="75"/>
      <c r="S15" s="42"/>
    </row>
    <row r="16" spans="1:20">
      <c r="A16" s="47">
        <f t="shared" si="2"/>
        <v>8</v>
      </c>
      <c r="B16" s="48">
        <f t="shared" si="0"/>
        <v>0</v>
      </c>
      <c r="C16" s="49"/>
      <c r="D16" s="68"/>
      <c r="E16" s="68"/>
      <c r="F16" s="53"/>
      <c r="G16" s="80"/>
      <c r="H16" s="53"/>
      <c r="I16" s="80"/>
      <c r="J16" s="84"/>
      <c r="K16" s="84"/>
      <c r="L16" s="84"/>
      <c r="M16" s="84"/>
      <c r="N16" s="68"/>
      <c r="O16" s="68"/>
      <c r="P16" s="67">
        <f t="shared" si="1"/>
        <v>0</v>
      </c>
      <c r="Q16" s="28"/>
      <c r="R16" s="75"/>
      <c r="S16" s="42"/>
    </row>
    <row r="17" spans="1:19">
      <c r="A17" s="47">
        <f t="shared" si="2"/>
        <v>9</v>
      </c>
      <c r="B17" s="48">
        <f t="shared" si="0"/>
        <v>0</v>
      </c>
      <c r="C17" s="49"/>
      <c r="D17" s="50"/>
      <c r="E17" s="50"/>
      <c r="F17" s="51"/>
      <c r="G17" s="80"/>
      <c r="H17" s="53"/>
      <c r="I17" s="80"/>
      <c r="J17" s="84"/>
      <c r="K17" s="84"/>
      <c r="L17" s="84"/>
      <c r="M17" s="84"/>
      <c r="N17" s="68"/>
      <c r="O17" s="68"/>
      <c r="P17" s="67">
        <f t="shared" si="1"/>
        <v>0</v>
      </c>
      <c r="Q17" s="28"/>
      <c r="R17" s="75"/>
      <c r="S17" s="42"/>
    </row>
    <row r="18" spans="1:19">
      <c r="A18" s="47">
        <f t="shared" si="2"/>
        <v>10</v>
      </c>
      <c r="B18" s="48">
        <f t="shared" si="0"/>
        <v>0</v>
      </c>
      <c r="C18" s="49"/>
      <c r="D18" s="68"/>
      <c r="E18" s="50"/>
      <c r="F18" s="51"/>
      <c r="G18" s="80"/>
      <c r="H18" s="53"/>
      <c r="I18" s="80"/>
      <c r="J18" s="87"/>
      <c r="K18" s="87"/>
      <c r="L18" s="87"/>
      <c r="M18" s="87"/>
      <c r="N18" s="68"/>
      <c r="O18" s="68"/>
      <c r="P18" s="67">
        <f t="shared" si="1"/>
        <v>0</v>
      </c>
      <c r="Q18" s="28"/>
      <c r="R18" s="75"/>
      <c r="S18" s="42"/>
    </row>
    <row r="19" spans="1:19">
      <c r="A19" s="47">
        <f t="shared" si="2"/>
        <v>11</v>
      </c>
      <c r="B19" s="48">
        <f t="shared" si="0"/>
        <v>0</v>
      </c>
      <c r="C19" s="49"/>
      <c r="D19" s="68"/>
      <c r="E19" s="50"/>
      <c r="F19" s="51"/>
      <c r="G19" s="80"/>
      <c r="H19" s="53"/>
      <c r="I19" s="80"/>
      <c r="J19" s="87"/>
      <c r="K19" s="87"/>
      <c r="L19" s="87"/>
      <c r="M19" s="87"/>
      <c r="N19" s="68"/>
      <c r="O19" s="68"/>
      <c r="P19" s="67">
        <f t="shared" si="1"/>
        <v>0</v>
      </c>
      <c r="Q19" s="28"/>
      <c r="R19" s="75"/>
      <c r="S19" s="42"/>
    </row>
    <row r="20" spans="1:19">
      <c r="A20" s="47">
        <f t="shared" si="2"/>
        <v>12</v>
      </c>
      <c r="B20" s="48">
        <f t="shared" si="0"/>
        <v>0</v>
      </c>
      <c r="C20" s="49"/>
      <c r="D20" s="68"/>
      <c r="E20" s="50"/>
      <c r="F20" s="51"/>
      <c r="G20" s="80"/>
      <c r="H20" s="53"/>
      <c r="I20" s="80"/>
      <c r="J20" s="87"/>
      <c r="K20" s="87"/>
      <c r="L20" s="87"/>
      <c r="M20" s="87"/>
      <c r="N20" s="68"/>
      <c r="O20" s="68"/>
      <c r="P20" s="67">
        <f t="shared" si="1"/>
        <v>0</v>
      </c>
      <c r="Q20" s="28"/>
      <c r="R20" s="75"/>
      <c r="S20" s="42"/>
    </row>
    <row r="21" spans="1:19">
      <c r="A21" s="47">
        <f t="shared" si="2"/>
        <v>13</v>
      </c>
      <c r="B21" s="48">
        <f t="shared" si="0"/>
        <v>0</v>
      </c>
      <c r="C21" s="49"/>
      <c r="D21" s="68"/>
      <c r="E21" s="50"/>
      <c r="F21" s="51"/>
      <c r="G21" s="80"/>
      <c r="H21" s="53"/>
      <c r="I21" s="80"/>
      <c r="J21" s="87"/>
      <c r="K21" s="87"/>
      <c r="L21" s="87"/>
      <c r="M21" s="87"/>
      <c r="N21" s="68"/>
      <c r="O21" s="68"/>
      <c r="P21" s="67">
        <f t="shared" si="1"/>
        <v>0</v>
      </c>
      <c r="Q21" s="28"/>
      <c r="R21" s="75"/>
      <c r="S21" s="42"/>
    </row>
    <row r="22" spans="1:19">
      <c r="A22" s="47">
        <f t="shared" si="2"/>
        <v>14</v>
      </c>
      <c r="B22" s="48">
        <f t="shared" si="0"/>
        <v>0</v>
      </c>
      <c r="C22" s="49"/>
      <c r="D22" s="68"/>
      <c r="E22" s="50"/>
      <c r="F22" s="51"/>
      <c r="G22" s="80"/>
      <c r="H22" s="53"/>
      <c r="I22" s="80"/>
      <c r="J22" s="87"/>
      <c r="K22" s="87"/>
      <c r="L22" s="87"/>
      <c r="M22" s="87"/>
      <c r="N22" s="68"/>
      <c r="O22" s="68"/>
      <c r="P22" s="67">
        <f t="shared" si="1"/>
        <v>0</v>
      </c>
      <c r="Q22" s="28"/>
      <c r="R22" s="75"/>
      <c r="S22" s="42"/>
    </row>
    <row r="23" spans="1:19">
      <c r="A23" s="47">
        <f t="shared" si="2"/>
        <v>15</v>
      </c>
      <c r="B23" s="48">
        <f t="shared" si="0"/>
        <v>0</v>
      </c>
      <c r="C23" s="49"/>
      <c r="D23" s="68"/>
      <c r="E23" s="50"/>
      <c r="F23" s="51"/>
      <c r="G23" s="80"/>
      <c r="H23" s="53"/>
      <c r="I23" s="80"/>
      <c r="J23" s="84"/>
      <c r="K23" s="84"/>
      <c r="L23" s="84"/>
      <c r="M23" s="84"/>
      <c r="N23" s="68"/>
      <c r="O23" s="68"/>
      <c r="P23" s="67">
        <f t="shared" si="1"/>
        <v>0</v>
      </c>
      <c r="Q23" s="28"/>
      <c r="R23" s="75"/>
      <c r="S23" s="42"/>
    </row>
    <row r="24" spans="1:19">
      <c r="A24" s="47"/>
      <c r="B24" s="48"/>
      <c r="C24" s="14"/>
      <c r="D24" s="14"/>
      <c r="E24" s="54"/>
      <c r="F24" s="55"/>
      <c r="G24" s="56"/>
      <c r="H24" s="55"/>
      <c r="I24" s="56"/>
      <c r="J24" s="70"/>
      <c r="K24" s="70"/>
      <c r="L24" s="70"/>
      <c r="M24" s="70"/>
      <c r="N24" s="66"/>
      <c r="O24" s="66"/>
      <c r="P24" s="30"/>
      <c r="Q24" s="31"/>
    </row>
    <row r="25" spans="1:19">
      <c r="A25" s="57" t="s">
        <v>3</v>
      </c>
      <c r="B25" s="58"/>
      <c r="C25" s="58"/>
      <c r="D25" s="58"/>
      <c r="E25" s="58"/>
      <c r="F25" s="59"/>
      <c r="G25" s="60"/>
      <c r="H25" s="59"/>
      <c r="I25" s="60"/>
      <c r="J25" s="71"/>
      <c r="K25" s="71"/>
      <c r="L25" s="71"/>
      <c r="M25" s="71"/>
      <c r="N25" s="60"/>
      <c r="O25" s="60"/>
      <c r="P25" s="72">
        <f>SUM(P9:P24)</f>
        <v>0</v>
      </c>
      <c r="Q25" s="73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41"/>
    <col min="6" max="6" width="9.140625" style="1"/>
    <col min="7" max="7" width="9.140625" style="41"/>
    <col min="8" max="8" width="9.140625" style="1"/>
    <col min="9" max="12" width="9.140625" style="29"/>
    <col min="13" max="14" width="10" style="1" customWidth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135</v>
      </c>
      <c r="D1" s="2"/>
      <c r="E1" s="43"/>
      <c r="F1" s="2"/>
      <c r="G1" s="43"/>
      <c r="H1" s="2"/>
      <c r="I1" s="26"/>
      <c r="J1" s="26"/>
      <c r="K1" s="26"/>
      <c r="L1" s="26"/>
      <c r="M1" s="2"/>
      <c r="N1" s="2"/>
      <c r="O1" s="61"/>
    </row>
    <row r="2" spans="1:19">
      <c r="B2" s="2"/>
      <c r="C2" s="3" t="s">
        <v>298</v>
      </c>
      <c r="D2" s="2"/>
      <c r="E2" s="43"/>
      <c r="F2" s="2"/>
      <c r="G2" s="43"/>
      <c r="H2" s="2"/>
      <c r="I2" s="26"/>
      <c r="J2" s="26"/>
      <c r="K2" s="26"/>
      <c r="L2" s="26"/>
      <c r="M2" s="2"/>
      <c r="N2" s="2"/>
      <c r="O2" s="62" t="s">
        <v>137</v>
      </c>
    </row>
    <row r="3" spans="1:19">
      <c r="B3" s="2"/>
      <c r="C3" s="3" t="str">
        <f>SCI!C3</f>
        <v>Bulan Januari 2026</v>
      </c>
      <c r="D3" s="2"/>
      <c r="E3" s="43"/>
      <c r="F3" s="2"/>
      <c r="G3" s="43"/>
      <c r="H3" s="2"/>
      <c r="I3" s="26"/>
      <c r="J3" s="26"/>
      <c r="K3" s="26"/>
      <c r="L3" s="26"/>
      <c r="M3" s="2"/>
      <c r="N3" s="2"/>
      <c r="O3" s="61"/>
    </row>
    <row r="4" spans="1:19">
      <c r="B4" s="4"/>
      <c r="C4" s="4">
        <f>SCI!C4</f>
        <v>46023</v>
      </c>
      <c r="D4" s="44"/>
      <c r="E4" s="43"/>
      <c r="F4" s="2"/>
      <c r="G4" s="43"/>
      <c r="H4" s="2"/>
      <c r="I4" s="26"/>
      <c r="J4" s="26"/>
      <c r="K4" s="26"/>
      <c r="L4" s="26"/>
      <c r="M4" s="2"/>
      <c r="N4" s="2"/>
      <c r="O4" s="61" t="s">
        <v>138</v>
      </c>
    </row>
    <row r="5" spans="1:19" ht="15.75" customHeight="1">
      <c r="A5" s="840" t="s">
        <v>114</v>
      </c>
      <c r="B5" s="839" t="s">
        <v>115</v>
      </c>
      <c r="C5" s="839" t="s">
        <v>201</v>
      </c>
      <c r="D5" s="839" t="s">
        <v>202</v>
      </c>
      <c r="E5" s="846" t="s">
        <v>175</v>
      </c>
      <c r="F5" s="847"/>
      <c r="G5" s="847"/>
      <c r="H5" s="847"/>
      <c r="I5" s="847"/>
      <c r="J5" s="847"/>
      <c r="K5" s="847"/>
      <c r="L5" s="847"/>
      <c r="M5" s="847"/>
      <c r="N5" s="847"/>
      <c r="O5" s="851" t="s">
        <v>143</v>
      </c>
      <c r="P5" s="837" t="s">
        <v>176</v>
      </c>
    </row>
    <row r="6" spans="1:19" ht="15.75" customHeight="1">
      <c r="A6" s="850"/>
      <c r="B6" s="849"/>
      <c r="C6" s="849"/>
      <c r="D6" s="849"/>
      <c r="E6" s="855" t="s">
        <v>139</v>
      </c>
      <c r="F6" s="856"/>
      <c r="G6" s="855" t="s">
        <v>140</v>
      </c>
      <c r="H6" s="857"/>
      <c r="I6" s="869" t="s">
        <v>139</v>
      </c>
      <c r="J6" s="870"/>
      <c r="K6" s="869" t="s">
        <v>140</v>
      </c>
      <c r="L6" s="871"/>
      <c r="M6" s="855" t="s">
        <v>142</v>
      </c>
      <c r="N6" s="856"/>
      <c r="O6" s="852"/>
      <c r="P6" s="854"/>
    </row>
    <row r="7" spans="1:19" ht="33.75" customHeight="1">
      <c r="A7" s="841"/>
      <c r="B7" s="842"/>
      <c r="C7" s="842"/>
      <c r="D7" s="842"/>
      <c r="E7" s="46" t="s">
        <v>115</v>
      </c>
      <c r="F7" s="5" t="s">
        <v>146</v>
      </c>
      <c r="G7" s="46" t="s">
        <v>115</v>
      </c>
      <c r="H7" s="5" t="s">
        <v>146</v>
      </c>
      <c r="I7" s="63" t="s">
        <v>203</v>
      </c>
      <c r="J7" s="63" t="s">
        <v>204</v>
      </c>
      <c r="K7" s="63" t="s">
        <v>203</v>
      </c>
      <c r="L7" s="63" t="s">
        <v>204</v>
      </c>
      <c r="M7" s="5" t="s">
        <v>205</v>
      </c>
      <c r="N7" s="5" t="s">
        <v>206</v>
      </c>
      <c r="O7" s="853"/>
      <c r="P7" s="838"/>
    </row>
    <row r="8" spans="1:19" ht="15.6" customHeight="1">
      <c r="A8" s="47">
        <f t="shared" ref="A8:A17" si="0">A7+1</f>
        <v>1</v>
      </c>
      <c r="B8" s="48">
        <f t="shared" ref="B8" si="1">G8</f>
        <v>0</v>
      </c>
      <c r="C8" s="49"/>
      <c r="D8" s="50"/>
      <c r="E8" s="51"/>
      <c r="F8" s="52"/>
      <c r="G8" s="53"/>
      <c r="H8" s="52"/>
      <c r="I8" s="65"/>
      <c r="J8" s="65"/>
      <c r="K8" s="65"/>
      <c r="L8" s="65"/>
      <c r="M8" s="66"/>
      <c r="N8" s="66"/>
      <c r="O8" s="67">
        <f t="shared" ref="O8:O17" si="2">N8-M8</f>
        <v>0</v>
      </c>
      <c r="P8" s="28"/>
      <c r="S8" s="74"/>
    </row>
    <row r="9" spans="1:19">
      <c r="A9" s="47">
        <f t="shared" si="0"/>
        <v>2</v>
      </c>
      <c r="B9" s="48">
        <f t="shared" ref="B9:B17" si="3">G9</f>
        <v>0</v>
      </c>
      <c r="C9" s="49"/>
      <c r="D9" s="50"/>
      <c r="E9" s="51"/>
      <c r="F9" s="52"/>
      <c r="G9" s="53"/>
      <c r="H9" s="52"/>
      <c r="I9" s="65"/>
      <c r="J9" s="65"/>
      <c r="K9" s="65"/>
      <c r="L9" s="65"/>
      <c r="M9" s="68"/>
      <c r="N9" s="68"/>
      <c r="O9" s="67">
        <f t="shared" si="2"/>
        <v>0</v>
      </c>
      <c r="P9" s="28"/>
      <c r="S9" s="74"/>
    </row>
    <row r="10" spans="1:19">
      <c r="A10" s="47">
        <f t="shared" si="0"/>
        <v>3</v>
      </c>
      <c r="B10" s="48">
        <f t="shared" si="3"/>
        <v>0</v>
      </c>
      <c r="C10" s="49"/>
      <c r="D10" s="50"/>
      <c r="E10" s="51"/>
      <c r="F10" s="52"/>
      <c r="G10" s="53"/>
      <c r="H10" s="52"/>
      <c r="I10" s="65"/>
      <c r="J10" s="65"/>
      <c r="K10" s="65"/>
      <c r="L10" s="65"/>
      <c r="M10" s="68"/>
      <c r="N10" s="68"/>
      <c r="O10" s="67">
        <f t="shared" si="2"/>
        <v>0</v>
      </c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3"/>
        <v>0</v>
      </c>
      <c r="C11" s="49"/>
      <c r="D11" s="50"/>
      <c r="E11" s="51"/>
      <c r="F11" s="52"/>
      <c r="G11" s="53"/>
      <c r="H11" s="52"/>
      <c r="I11" s="65"/>
      <c r="J11" s="65"/>
      <c r="K11" s="65"/>
      <c r="L11" s="65"/>
      <c r="M11" s="68"/>
      <c r="N11" s="68"/>
      <c r="O11" s="67">
        <f t="shared" si="2"/>
        <v>0</v>
      </c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3"/>
        <v>0</v>
      </c>
      <c r="C12" s="49"/>
      <c r="D12" s="50"/>
      <c r="E12" s="51"/>
      <c r="F12" s="52"/>
      <c r="G12" s="53"/>
      <c r="H12" s="52"/>
      <c r="I12" s="65"/>
      <c r="J12" s="65"/>
      <c r="K12" s="65"/>
      <c r="L12" s="65"/>
      <c r="M12" s="68"/>
      <c r="N12" s="68"/>
      <c r="O12" s="67">
        <f t="shared" si="2"/>
        <v>0</v>
      </c>
      <c r="P12" s="28"/>
      <c r="Q12" s="75"/>
      <c r="R12" s="42"/>
    </row>
    <row r="13" spans="1:19">
      <c r="A13" s="47">
        <f t="shared" si="0"/>
        <v>6</v>
      </c>
      <c r="B13" s="48">
        <f t="shared" si="3"/>
        <v>0</v>
      </c>
      <c r="C13" s="49"/>
      <c r="D13" s="50"/>
      <c r="E13" s="51"/>
      <c r="F13" s="52"/>
      <c r="G13" s="53"/>
      <c r="H13" s="52"/>
      <c r="I13" s="65"/>
      <c r="J13" s="65"/>
      <c r="K13" s="65"/>
      <c r="L13" s="65"/>
      <c r="M13" s="68"/>
      <c r="N13" s="68"/>
      <c r="O13" s="67">
        <f t="shared" si="2"/>
        <v>0</v>
      </c>
      <c r="P13" s="28"/>
      <c r="Q13" s="75"/>
      <c r="R13" s="42"/>
    </row>
    <row r="14" spans="1:19">
      <c r="A14" s="47">
        <f t="shared" si="0"/>
        <v>7</v>
      </c>
      <c r="B14" s="48">
        <f t="shared" si="3"/>
        <v>0</v>
      </c>
      <c r="C14" s="49"/>
      <c r="D14" s="50"/>
      <c r="E14" s="51"/>
      <c r="F14" s="52"/>
      <c r="G14" s="53"/>
      <c r="H14" s="52"/>
      <c r="I14" s="65"/>
      <c r="J14" s="65"/>
      <c r="K14" s="65"/>
      <c r="L14" s="65"/>
      <c r="M14" s="68"/>
      <c r="N14" s="68"/>
      <c r="O14" s="67">
        <f t="shared" si="2"/>
        <v>0</v>
      </c>
      <c r="P14" s="28"/>
      <c r="Q14" s="75"/>
      <c r="R14" s="42"/>
    </row>
    <row r="15" spans="1:19">
      <c r="A15" s="47">
        <f t="shared" si="0"/>
        <v>8</v>
      </c>
      <c r="B15" s="48">
        <f t="shared" si="3"/>
        <v>0</v>
      </c>
      <c r="C15" s="49"/>
      <c r="D15" s="50"/>
      <c r="E15" s="51"/>
      <c r="F15" s="52"/>
      <c r="G15" s="53"/>
      <c r="H15" s="52"/>
      <c r="I15" s="65"/>
      <c r="J15" s="65"/>
      <c r="K15" s="65"/>
      <c r="L15" s="65"/>
      <c r="M15" s="68"/>
      <c r="N15" s="68"/>
      <c r="O15" s="67">
        <f t="shared" si="2"/>
        <v>0</v>
      </c>
      <c r="P15" s="28"/>
      <c r="Q15" s="75"/>
      <c r="R15" s="42"/>
    </row>
    <row r="16" spans="1:19">
      <c r="A16" s="47">
        <f t="shared" si="0"/>
        <v>9</v>
      </c>
      <c r="B16" s="48">
        <f t="shared" si="3"/>
        <v>0</v>
      </c>
      <c r="C16" s="49"/>
      <c r="D16" s="50"/>
      <c r="E16" s="51"/>
      <c r="F16" s="52"/>
      <c r="G16" s="53"/>
      <c r="H16" s="52"/>
      <c r="I16" s="65"/>
      <c r="J16" s="65"/>
      <c r="K16" s="65"/>
      <c r="L16" s="65"/>
      <c r="M16" s="68"/>
      <c r="N16" s="68"/>
      <c r="O16" s="67">
        <f t="shared" si="2"/>
        <v>0</v>
      </c>
      <c r="P16" s="28"/>
      <c r="Q16" s="75"/>
      <c r="R16" s="42"/>
    </row>
    <row r="17" spans="1:18">
      <c r="A17" s="47">
        <f t="shared" si="0"/>
        <v>10</v>
      </c>
      <c r="B17" s="48">
        <f t="shared" si="3"/>
        <v>0</v>
      </c>
      <c r="C17" s="49"/>
      <c r="D17" s="50"/>
      <c r="E17" s="51"/>
      <c r="F17" s="52"/>
      <c r="G17" s="53"/>
      <c r="H17" s="52"/>
      <c r="I17" s="65"/>
      <c r="J17" s="65"/>
      <c r="K17" s="65"/>
      <c r="L17" s="65"/>
      <c r="M17" s="68"/>
      <c r="N17" s="68"/>
      <c r="O17" s="67">
        <f t="shared" si="2"/>
        <v>0</v>
      </c>
      <c r="P17" s="28"/>
      <c r="Q17" s="75"/>
      <c r="R17" s="42"/>
    </row>
    <row r="18" spans="1:18">
      <c r="A18" s="47"/>
      <c r="B18" s="48"/>
      <c r="C18" s="14"/>
      <c r="D18" s="54"/>
      <c r="E18" s="55"/>
      <c r="F18" s="56"/>
      <c r="G18" s="55"/>
      <c r="H18" s="56"/>
      <c r="I18" s="70"/>
      <c r="J18" s="70"/>
      <c r="K18" s="70"/>
      <c r="L18" s="70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9"/>
      <c r="F19" s="60"/>
      <c r="G19" s="59"/>
      <c r="H19" s="60"/>
      <c r="I19" s="71"/>
      <c r="J19" s="71"/>
      <c r="K19" s="71"/>
      <c r="L19" s="71"/>
      <c r="M19" s="60"/>
      <c r="N19" s="60"/>
      <c r="O19" s="72">
        <f>SUM(O8:O18)</f>
        <v>0</v>
      </c>
      <c r="P19" s="73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A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299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0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40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0.29166666666666702</v>
      </c>
      <c r="E8" s="8">
        <f>C8+1</f>
        <v>46025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46025</v>
      </c>
      <c r="C9" s="8">
        <f t="shared" ref="C9:C35" si="3">B9</f>
        <v>46025</v>
      </c>
      <c r="D9" s="9">
        <v>0.29166666666666702</v>
      </c>
      <c r="E9" s="8">
        <f t="shared" ref="E9:E35" si="4">C9+1</f>
        <v>46026</v>
      </c>
      <c r="F9" s="9">
        <v>0.29166666666666702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46026</v>
      </c>
      <c r="C10" s="8">
        <f t="shared" si="3"/>
        <v>46026</v>
      </c>
      <c r="D10" s="9">
        <v>0.29166666666666702</v>
      </c>
      <c r="E10" s="8">
        <f t="shared" si="4"/>
        <v>46027</v>
      </c>
      <c r="F10" s="9">
        <v>0.29166666666666702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46027</v>
      </c>
      <c r="C11" s="8">
        <f t="shared" si="3"/>
        <v>46027</v>
      </c>
      <c r="D11" s="9">
        <v>0.29166666666666702</v>
      </c>
      <c r="E11" s="8">
        <f t="shared" si="4"/>
        <v>46028</v>
      </c>
      <c r="F11" s="9">
        <v>0.29166666666666702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46028</v>
      </c>
      <c r="C12" s="8">
        <f t="shared" si="3"/>
        <v>46028</v>
      </c>
      <c r="D12" s="9">
        <v>0.29166666666666702</v>
      </c>
      <c r="E12" s="8">
        <f t="shared" si="4"/>
        <v>46029</v>
      </c>
      <c r="F12" s="9">
        <v>0.29166666666666702</v>
      </c>
      <c r="G12" s="10">
        <f t="shared" si="5"/>
        <v>1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46029</v>
      </c>
      <c r="C13" s="8">
        <f t="shared" si="3"/>
        <v>46029</v>
      </c>
      <c r="D13" s="9">
        <v>0.29166666666666702</v>
      </c>
      <c r="E13" s="8">
        <f t="shared" si="4"/>
        <v>46030</v>
      </c>
      <c r="F13" s="9">
        <v>0.29166666666666702</v>
      </c>
      <c r="G13" s="10">
        <f t="shared" si="5"/>
        <v>1</v>
      </c>
      <c r="H13" s="11"/>
      <c r="I13" s="11"/>
      <c r="J13" s="11">
        <f t="shared" ref="J13" si="14">I13-H13</f>
        <v>0</v>
      </c>
      <c r="K13" s="27">
        <f t="shared" ref="K13" si="15">J13/24</f>
        <v>0</v>
      </c>
      <c r="L13" s="28"/>
    </row>
    <row r="14" spans="1:12">
      <c r="A14" s="12">
        <f t="shared" si="2"/>
        <v>8</v>
      </c>
      <c r="B14" s="8">
        <f t="shared" si="2"/>
        <v>46030</v>
      </c>
      <c r="C14" s="8">
        <f t="shared" si="3"/>
        <v>46030</v>
      </c>
      <c r="D14" s="9">
        <v>0.29166666666666702</v>
      </c>
      <c r="E14" s="8">
        <f t="shared" si="4"/>
        <v>46031</v>
      </c>
      <c r="F14" s="9">
        <v>0.29166666666666702</v>
      </c>
      <c r="G14" s="10">
        <f t="shared" si="5"/>
        <v>1</v>
      </c>
      <c r="H14" s="11"/>
      <c r="I14" s="11"/>
      <c r="J14" s="11">
        <f t="shared" ref="J14" si="16">I14-H14</f>
        <v>0</v>
      </c>
      <c r="K14" s="27">
        <f t="shared" ref="K14" si="17">J14/24</f>
        <v>0</v>
      </c>
      <c r="L14" s="28"/>
    </row>
    <row r="15" spans="1:12">
      <c r="A15" s="12">
        <f t="shared" si="2"/>
        <v>9</v>
      </c>
      <c r="B15" s="8">
        <f t="shared" si="2"/>
        <v>46031</v>
      </c>
      <c r="C15" s="8">
        <f t="shared" si="3"/>
        <v>46031</v>
      </c>
      <c r="D15" s="9">
        <v>0.29166666666666702</v>
      </c>
      <c r="E15" s="8">
        <f t="shared" si="4"/>
        <v>46032</v>
      </c>
      <c r="F15" s="9">
        <v>0.29166666666666702</v>
      </c>
      <c r="G15" s="10">
        <f t="shared" si="5"/>
        <v>1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46032</v>
      </c>
      <c r="C16" s="8">
        <f t="shared" si="3"/>
        <v>46032</v>
      </c>
      <c r="D16" s="9">
        <v>0.29166666666666702</v>
      </c>
      <c r="E16" s="8">
        <f t="shared" si="4"/>
        <v>46033</v>
      </c>
      <c r="F16" s="9">
        <v>0.29166666666666702</v>
      </c>
      <c r="G16" s="10">
        <f t="shared" si="5"/>
        <v>1</v>
      </c>
      <c r="H16" s="11"/>
      <c r="I16" s="11"/>
      <c r="J16" s="11">
        <f t="shared" ref="J16" si="20">I16-H16</f>
        <v>0</v>
      </c>
      <c r="K16" s="27">
        <f t="shared" ref="K16" si="21">J16/24</f>
        <v>0</v>
      </c>
      <c r="L16" s="28"/>
    </row>
    <row r="17" spans="1:14">
      <c r="A17" s="12">
        <f t="shared" si="2"/>
        <v>11</v>
      </c>
      <c r="B17" s="8">
        <f t="shared" si="2"/>
        <v>46033</v>
      </c>
      <c r="C17" s="8">
        <f t="shared" si="3"/>
        <v>46033</v>
      </c>
      <c r="D17" s="9">
        <v>0.29166666666666702</v>
      </c>
      <c r="E17" s="8">
        <f t="shared" si="4"/>
        <v>46034</v>
      </c>
      <c r="F17" s="9">
        <v>0.29166666666666702</v>
      </c>
      <c r="G17" s="10">
        <f t="shared" si="5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2"/>
        <v>12</v>
      </c>
      <c r="B18" s="8">
        <f t="shared" si="2"/>
        <v>46034</v>
      </c>
      <c r="C18" s="8">
        <f t="shared" si="3"/>
        <v>46034</v>
      </c>
      <c r="D18" s="9">
        <v>0.29166666666666702</v>
      </c>
      <c r="E18" s="8">
        <f t="shared" si="4"/>
        <v>46035</v>
      </c>
      <c r="F18" s="9">
        <v>0.29166666666666702</v>
      </c>
      <c r="G18" s="10">
        <f t="shared" si="5"/>
        <v>1</v>
      </c>
      <c r="H18" s="11"/>
      <c r="I18" s="11"/>
      <c r="J18" s="11">
        <f t="shared" ref="J18:J19" si="24">I18-H18</f>
        <v>0</v>
      </c>
      <c r="K18" s="27">
        <f t="shared" ref="K18:K19" si="25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46035</v>
      </c>
      <c r="C19" s="8">
        <f t="shared" si="3"/>
        <v>46035</v>
      </c>
      <c r="D19" s="9">
        <v>0.29166666666666702</v>
      </c>
      <c r="E19" s="8">
        <f t="shared" si="4"/>
        <v>46036</v>
      </c>
      <c r="F19" s="9">
        <v>0.29166666666666702</v>
      </c>
      <c r="G19" s="10">
        <f t="shared" si="5"/>
        <v>1</v>
      </c>
      <c r="H19" s="11"/>
      <c r="I19" s="11"/>
      <c r="J19" s="11">
        <f t="shared" si="24"/>
        <v>0</v>
      </c>
      <c r="K19" s="27">
        <f t="shared" si="25"/>
        <v>0</v>
      </c>
      <c r="L19" s="28"/>
    </row>
    <row r="20" spans="1:14">
      <c r="A20" s="12">
        <f t="shared" si="2"/>
        <v>14</v>
      </c>
      <c r="B20" s="8">
        <f t="shared" si="2"/>
        <v>46036</v>
      </c>
      <c r="C20" s="8">
        <f t="shared" si="3"/>
        <v>46036</v>
      </c>
      <c r="D20" s="9">
        <v>0.29166666666666702</v>
      </c>
      <c r="E20" s="8">
        <f t="shared" si="4"/>
        <v>46037</v>
      </c>
      <c r="F20" s="9">
        <v>0.29166666666666702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46037</v>
      </c>
      <c r="C21" s="8">
        <f t="shared" si="3"/>
        <v>46037</v>
      </c>
      <c r="D21" s="9">
        <v>0.29166666666666702</v>
      </c>
      <c r="E21" s="8">
        <f t="shared" si="4"/>
        <v>46038</v>
      </c>
      <c r="F21" s="9">
        <v>0.29166666666666702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46038</v>
      </c>
      <c r="C22" s="8">
        <f t="shared" si="3"/>
        <v>46038</v>
      </c>
      <c r="D22" s="9">
        <v>0.29166666666666702</v>
      </c>
      <c r="E22" s="8">
        <f t="shared" si="4"/>
        <v>46039</v>
      </c>
      <c r="F22" s="9">
        <v>0.29166666666666702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46039</v>
      </c>
      <c r="C23" s="8">
        <f t="shared" si="3"/>
        <v>46039</v>
      </c>
      <c r="D23" s="9">
        <v>0.29166666666666702</v>
      </c>
      <c r="E23" s="8">
        <f t="shared" si="4"/>
        <v>46040</v>
      </c>
      <c r="F23" s="9">
        <v>0.29166666666666702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46040</v>
      </c>
      <c r="C24" s="8">
        <f t="shared" si="3"/>
        <v>46040</v>
      </c>
      <c r="D24" s="9">
        <v>0.29166666666666702</v>
      </c>
      <c r="E24" s="8">
        <f t="shared" si="4"/>
        <v>46041</v>
      </c>
      <c r="F24" s="9">
        <v>0.29166666666666702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46041</v>
      </c>
      <c r="C25" s="8">
        <f t="shared" si="3"/>
        <v>46041</v>
      </c>
      <c r="D25" s="9">
        <v>0.29166666666666702</v>
      </c>
      <c r="E25" s="8">
        <f t="shared" si="4"/>
        <v>46042</v>
      </c>
      <c r="F25" s="9">
        <v>0.29166666666666702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46042</v>
      </c>
      <c r="C26" s="8">
        <f t="shared" si="3"/>
        <v>46042</v>
      </c>
      <c r="D26" s="9">
        <v>0.29166666666666702</v>
      </c>
      <c r="E26" s="8">
        <f t="shared" si="4"/>
        <v>46043</v>
      </c>
      <c r="F26" s="9">
        <v>0.29166666666666702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46043</v>
      </c>
      <c r="C27" s="8">
        <f t="shared" si="3"/>
        <v>46043</v>
      </c>
      <c r="D27" s="9">
        <v>0.29166666666666702</v>
      </c>
      <c r="E27" s="8">
        <f t="shared" si="4"/>
        <v>46044</v>
      </c>
      <c r="F27" s="9">
        <v>0.29166666666666702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46044</v>
      </c>
      <c r="C28" s="8">
        <f t="shared" si="3"/>
        <v>46044</v>
      </c>
      <c r="D28" s="9">
        <v>0.29166666666666702</v>
      </c>
      <c r="E28" s="8">
        <f t="shared" si="4"/>
        <v>46045</v>
      </c>
      <c r="F28" s="9">
        <v>0.29166666666666702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46045</v>
      </c>
      <c r="C29" s="8">
        <f t="shared" si="3"/>
        <v>46045</v>
      </c>
      <c r="D29" s="9">
        <v>0.29166666666666702</v>
      </c>
      <c r="E29" s="8">
        <f t="shared" si="4"/>
        <v>46046</v>
      </c>
      <c r="F29" s="9">
        <v>0.29166666666666702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46046</v>
      </c>
      <c r="C30" s="8">
        <f t="shared" si="3"/>
        <v>46046</v>
      </c>
      <c r="D30" s="9">
        <v>0.29166666666666702</v>
      </c>
      <c r="E30" s="8">
        <f t="shared" si="4"/>
        <v>46047</v>
      </c>
      <c r="F30" s="9">
        <v>0.29166666666666702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46047</v>
      </c>
      <c r="C31" s="8">
        <f t="shared" si="3"/>
        <v>46047</v>
      </c>
      <c r="D31" s="9">
        <v>0.29166666666666702</v>
      </c>
      <c r="E31" s="8">
        <f t="shared" si="4"/>
        <v>46048</v>
      </c>
      <c r="F31" s="9">
        <v>0.29166666666666702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46048</v>
      </c>
      <c r="C32" s="8">
        <f t="shared" si="3"/>
        <v>46048</v>
      </c>
      <c r="D32" s="9">
        <v>0.29166666666666702</v>
      </c>
      <c r="E32" s="8">
        <f t="shared" si="4"/>
        <v>46049</v>
      </c>
      <c r="F32" s="9">
        <v>0.29166666666666702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46049</v>
      </c>
      <c r="C33" s="8">
        <f t="shared" si="3"/>
        <v>46049</v>
      </c>
      <c r="D33" s="9">
        <v>0.29166666666666702</v>
      </c>
      <c r="E33" s="8">
        <f t="shared" si="4"/>
        <v>46050</v>
      </c>
      <c r="F33" s="9">
        <v>0.29166666666666702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46050</v>
      </c>
      <c r="C34" s="8">
        <f t="shared" si="3"/>
        <v>46050</v>
      </c>
      <c r="D34" s="9">
        <v>0.29166666666666702</v>
      </c>
      <c r="E34" s="8">
        <f t="shared" si="4"/>
        <v>46051</v>
      </c>
      <c r="F34" s="9">
        <v>0.29166666666666702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46051</v>
      </c>
      <c r="C35" s="8">
        <f t="shared" si="3"/>
        <v>46051</v>
      </c>
      <c r="D35" s="9">
        <v>0.29166666666666702</v>
      </c>
      <c r="E35" s="8">
        <f t="shared" si="4"/>
        <v>46052</v>
      </c>
      <c r="F35" s="9">
        <v>0.29166666666666702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46052</v>
      </c>
      <c r="C36" s="8">
        <f t="shared" ref="C36" si="57">B36</f>
        <v>46052</v>
      </c>
      <c r="D36" s="9">
        <v>0.29166666666666702</v>
      </c>
      <c r="E36" s="8">
        <f t="shared" ref="E36" si="58">C36+1</f>
        <v>46053</v>
      </c>
      <c r="F36" s="9">
        <v>0.29166666666666702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46053</v>
      </c>
      <c r="C37" s="8">
        <f t="shared" ref="C37" si="60">B37</f>
        <v>46053</v>
      </c>
      <c r="D37" s="9">
        <v>0.29166666666666702</v>
      </c>
      <c r="E37" s="8">
        <f t="shared" ref="E37" si="61">C37+1</f>
        <v>46054</v>
      </c>
      <c r="F37" s="9">
        <v>0.29166666666666702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G7" sqref="G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300</v>
      </c>
      <c r="D2" s="2"/>
      <c r="E2" s="2"/>
      <c r="F2" s="2"/>
      <c r="G2" s="2"/>
      <c r="H2" s="36"/>
      <c r="I2" s="36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36"/>
      <c r="I4" s="36"/>
      <c r="J4" s="2" t="s">
        <v>138</v>
      </c>
      <c r="K4" s="26">
        <f>MAX(K7:K36)</f>
        <v>0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45" t="s">
        <v>142</v>
      </c>
      <c r="I5" s="845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37" t="s">
        <v>139</v>
      </c>
      <c r="I6" s="37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0.29166666666666702</v>
      </c>
      <c r="E7" s="8">
        <f>C7+1</f>
        <v>46024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0.29166666666666702</v>
      </c>
      <c r="E8" s="8">
        <f>C8+1</f>
        <v>46025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46025</v>
      </c>
      <c r="C9" s="8">
        <f t="shared" ref="C9:C35" si="3">B9</f>
        <v>46025</v>
      </c>
      <c r="D9" s="9">
        <v>0.29166666666666702</v>
      </c>
      <c r="E9" s="8">
        <f t="shared" ref="E9:E35" si="4">C9+1</f>
        <v>46026</v>
      </c>
      <c r="F9" s="9">
        <v>0.29166666666666702</v>
      </c>
      <c r="G9" s="10">
        <f>IFERROR(((E9-C9)+(F9-D9)),"")</f>
        <v>1</v>
      </c>
      <c r="H9" s="11"/>
      <c r="I9" s="11"/>
      <c r="J9" s="11">
        <f t="shared" ref="J9" si="5">I9-H9</f>
        <v>0</v>
      </c>
      <c r="K9" s="27">
        <f t="shared" ref="K9" si="6">J9/24</f>
        <v>0</v>
      </c>
      <c r="L9" s="28"/>
    </row>
    <row r="10" spans="1:12">
      <c r="A10" s="12">
        <f t="shared" si="2"/>
        <v>4</v>
      </c>
      <c r="B10" s="8">
        <f t="shared" si="2"/>
        <v>46026</v>
      </c>
      <c r="C10" s="8">
        <f t="shared" si="3"/>
        <v>46026</v>
      </c>
      <c r="D10" s="9">
        <v>0.29166666666666702</v>
      </c>
      <c r="E10" s="8">
        <f t="shared" si="4"/>
        <v>46027</v>
      </c>
      <c r="F10" s="9">
        <v>0.29166666666666702</v>
      </c>
      <c r="G10" s="10">
        <f t="shared" ref="G10:G11" si="7">IFERROR(((E10-C10)+(F10-D10)),"")</f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46027</v>
      </c>
      <c r="C11" s="8">
        <f t="shared" si="3"/>
        <v>46027</v>
      </c>
      <c r="D11" s="9">
        <v>0.29166666666666702</v>
      </c>
      <c r="E11" s="8">
        <f t="shared" si="4"/>
        <v>46028</v>
      </c>
      <c r="F11" s="9">
        <v>0.29166666666666702</v>
      </c>
      <c r="G11" s="10">
        <f t="shared" si="7"/>
        <v>1</v>
      </c>
      <c r="H11" s="11"/>
      <c r="I11" s="11"/>
      <c r="J11" s="11">
        <f t="shared" ref="J11:J14" si="10">I11-H11</f>
        <v>0</v>
      </c>
      <c r="K11" s="27">
        <f t="shared" ref="K11:K14" si="11">J11/24</f>
        <v>0</v>
      </c>
      <c r="L11" s="28"/>
    </row>
    <row r="12" spans="1:12">
      <c r="A12" s="12">
        <f t="shared" si="2"/>
        <v>6</v>
      </c>
      <c r="B12" s="8">
        <f t="shared" si="2"/>
        <v>46028</v>
      </c>
      <c r="C12" s="8">
        <f t="shared" si="3"/>
        <v>46028</v>
      </c>
      <c r="D12" s="9">
        <v>0.29166666666666702</v>
      </c>
      <c r="E12" s="8">
        <f t="shared" si="4"/>
        <v>46029</v>
      </c>
      <c r="F12" s="9">
        <v>0.29166666666666702</v>
      </c>
      <c r="G12" s="10">
        <f t="shared" ref="G12:G35" si="12">IFERROR(((E12-C12)+(F12-D12)),"")</f>
        <v>1</v>
      </c>
      <c r="H12" s="11"/>
      <c r="I12" s="11"/>
      <c r="J12" s="11">
        <f t="shared" si="10"/>
        <v>0</v>
      </c>
      <c r="K12" s="27">
        <f t="shared" si="11"/>
        <v>0</v>
      </c>
      <c r="L12" s="28"/>
    </row>
    <row r="13" spans="1:12">
      <c r="A13" s="12">
        <f t="shared" si="2"/>
        <v>7</v>
      </c>
      <c r="B13" s="8">
        <f t="shared" si="2"/>
        <v>46029</v>
      </c>
      <c r="C13" s="8">
        <f t="shared" si="3"/>
        <v>46029</v>
      </c>
      <c r="D13" s="9">
        <v>0.29166666666666702</v>
      </c>
      <c r="E13" s="8">
        <f t="shared" si="4"/>
        <v>46030</v>
      </c>
      <c r="F13" s="9">
        <v>0.29166666666666702</v>
      </c>
      <c r="G13" s="10">
        <f t="shared" si="12"/>
        <v>1</v>
      </c>
      <c r="H13" s="11"/>
      <c r="I13" s="11"/>
      <c r="J13" s="11">
        <f t="shared" si="10"/>
        <v>0</v>
      </c>
      <c r="K13" s="27">
        <f t="shared" si="11"/>
        <v>0</v>
      </c>
      <c r="L13" s="28"/>
    </row>
    <row r="14" spans="1:12">
      <c r="A14" s="12">
        <f t="shared" si="2"/>
        <v>8</v>
      </c>
      <c r="B14" s="8">
        <f t="shared" si="2"/>
        <v>46030</v>
      </c>
      <c r="C14" s="8">
        <f t="shared" si="3"/>
        <v>46030</v>
      </c>
      <c r="D14" s="9">
        <v>0.29166666666666702</v>
      </c>
      <c r="E14" s="8">
        <f t="shared" si="4"/>
        <v>46031</v>
      </c>
      <c r="F14" s="9">
        <v>0.29166666666666702</v>
      </c>
      <c r="G14" s="10">
        <f t="shared" si="12"/>
        <v>1</v>
      </c>
      <c r="H14" s="11"/>
      <c r="I14" s="11"/>
      <c r="J14" s="11">
        <f t="shared" si="10"/>
        <v>0</v>
      </c>
      <c r="K14" s="27">
        <f t="shared" si="11"/>
        <v>0</v>
      </c>
      <c r="L14" s="28"/>
    </row>
    <row r="15" spans="1:12">
      <c r="A15" s="12">
        <f t="shared" si="2"/>
        <v>9</v>
      </c>
      <c r="B15" s="8">
        <f t="shared" si="2"/>
        <v>46031</v>
      </c>
      <c r="C15" s="8">
        <f t="shared" si="3"/>
        <v>46031</v>
      </c>
      <c r="D15" s="9">
        <v>0.29166666666666702</v>
      </c>
      <c r="E15" s="8">
        <f t="shared" si="4"/>
        <v>46032</v>
      </c>
      <c r="F15" s="9">
        <v>0.29166666666666702</v>
      </c>
      <c r="G15" s="10">
        <f t="shared" si="12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28"/>
    </row>
    <row r="16" spans="1:12">
      <c r="A16" s="12">
        <f t="shared" si="2"/>
        <v>10</v>
      </c>
      <c r="B16" s="8">
        <f t="shared" si="2"/>
        <v>46032</v>
      </c>
      <c r="C16" s="8">
        <f t="shared" si="3"/>
        <v>46032</v>
      </c>
      <c r="D16" s="9">
        <v>0.29166666666666702</v>
      </c>
      <c r="E16" s="8">
        <f t="shared" si="4"/>
        <v>46033</v>
      </c>
      <c r="F16" s="9">
        <v>0.29166666666666702</v>
      </c>
      <c r="G16" s="10">
        <f t="shared" si="12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28"/>
    </row>
    <row r="17" spans="1:14">
      <c r="A17" s="12">
        <f t="shared" si="2"/>
        <v>11</v>
      </c>
      <c r="B17" s="8">
        <f t="shared" si="2"/>
        <v>46033</v>
      </c>
      <c r="C17" s="8">
        <f t="shared" si="3"/>
        <v>46033</v>
      </c>
      <c r="D17" s="9">
        <v>0.29166666666666702</v>
      </c>
      <c r="E17" s="8">
        <f t="shared" si="4"/>
        <v>46034</v>
      </c>
      <c r="F17" s="9">
        <v>0.29166666666666702</v>
      </c>
      <c r="G17" s="10">
        <f t="shared" si="12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28"/>
    </row>
    <row r="18" spans="1:14">
      <c r="A18" s="12">
        <f t="shared" si="2"/>
        <v>12</v>
      </c>
      <c r="B18" s="8">
        <f t="shared" si="2"/>
        <v>46034</v>
      </c>
      <c r="C18" s="8">
        <f t="shared" si="3"/>
        <v>46034</v>
      </c>
      <c r="D18" s="9">
        <v>0.29166666666666702</v>
      </c>
      <c r="E18" s="8">
        <f t="shared" si="4"/>
        <v>46035</v>
      </c>
      <c r="F18" s="9">
        <v>0.29166666666666702</v>
      </c>
      <c r="G18" s="10">
        <f t="shared" si="12"/>
        <v>1</v>
      </c>
      <c r="H18" s="11"/>
      <c r="I18" s="11"/>
      <c r="J18" s="11">
        <f t="shared" ref="J18" si="19">I18-H18</f>
        <v>0</v>
      </c>
      <c r="K18" s="27">
        <f t="shared" ref="K18" si="20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46035</v>
      </c>
      <c r="C19" s="8">
        <f t="shared" si="3"/>
        <v>46035</v>
      </c>
      <c r="D19" s="9">
        <v>0.29166666666666702</v>
      </c>
      <c r="E19" s="8">
        <f t="shared" si="4"/>
        <v>46036</v>
      </c>
      <c r="F19" s="9">
        <v>0.29166666666666702</v>
      </c>
      <c r="G19" s="10">
        <f t="shared" si="12"/>
        <v>1</v>
      </c>
      <c r="H19" s="11"/>
      <c r="I19" s="11"/>
      <c r="J19" s="11">
        <f t="shared" ref="J19" si="21">I19-H19</f>
        <v>0</v>
      </c>
      <c r="K19" s="27">
        <f t="shared" ref="K19" si="22">J19/24</f>
        <v>0</v>
      </c>
      <c r="L19" s="28"/>
    </row>
    <row r="20" spans="1:14">
      <c r="A20" s="12">
        <f t="shared" si="2"/>
        <v>14</v>
      </c>
      <c r="B20" s="8">
        <f t="shared" si="2"/>
        <v>46036</v>
      </c>
      <c r="C20" s="8">
        <f t="shared" si="3"/>
        <v>46036</v>
      </c>
      <c r="D20" s="9">
        <v>0.29166666666666702</v>
      </c>
      <c r="E20" s="8">
        <f t="shared" si="4"/>
        <v>46037</v>
      </c>
      <c r="F20" s="9">
        <v>0.29166666666666702</v>
      </c>
      <c r="G20" s="10">
        <f t="shared" si="12"/>
        <v>1</v>
      </c>
      <c r="H20" s="11"/>
      <c r="I20" s="11"/>
      <c r="J20" s="11">
        <f t="shared" ref="J20" si="23">I20-H20</f>
        <v>0</v>
      </c>
      <c r="K20" s="27">
        <f t="shared" ref="K20" si="24">J20/24</f>
        <v>0</v>
      </c>
      <c r="L20" s="28"/>
    </row>
    <row r="21" spans="1:14">
      <c r="A21" s="12">
        <f t="shared" si="2"/>
        <v>15</v>
      </c>
      <c r="B21" s="8">
        <f t="shared" si="2"/>
        <v>46037</v>
      </c>
      <c r="C21" s="8">
        <f t="shared" si="3"/>
        <v>46037</v>
      </c>
      <c r="D21" s="9">
        <v>0.29166666666666702</v>
      </c>
      <c r="E21" s="8">
        <f t="shared" si="4"/>
        <v>46038</v>
      </c>
      <c r="F21" s="9">
        <v>0.29166666666666702</v>
      </c>
      <c r="G21" s="10">
        <f t="shared" si="12"/>
        <v>1</v>
      </c>
      <c r="H21" s="11"/>
      <c r="I21" s="11"/>
      <c r="J21" s="11">
        <f t="shared" ref="J21" si="25">I21-H21</f>
        <v>0</v>
      </c>
      <c r="K21" s="27">
        <f t="shared" ref="K21" si="26">J21/24</f>
        <v>0</v>
      </c>
      <c r="L21" s="28"/>
    </row>
    <row r="22" spans="1:14">
      <c r="A22" s="12">
        <f t="shared" si="2"/>
        <v>16</v>
      </c>
      <c r="B22" s="8">
        <f t="shared" si="2"/>
        <v>46038</v>
      </c>
      <c r="C22" s="8">
        <f t="shared" si="3"/>
        <v>46038</v>
      </c>
      <c r="D22" s="9">
        <v>0.29166666666666702</v>
      </c>
      <c r="E22" s="8">
        <f t="shared" si="4"/>
        <v>46039</v>
      </c>
      <c r="F22" s="9">
        <v>0.29166666666666702</v>
      </c>
      <c r="G22" s="10">
        <f t="shared" si="12"/>
        <v>1</v>
      </c>
      <c r="H22" s="11"/>
      <c r="I22" s="11"/>
      <c r="J22" s="11">
        <f t="shared" ref="J22" si="27">I22-H22</f>
        <v>0</v>
      </c>
      <c r="K22" s="27">
        <f t="shared" ref="K22" si="28">J22/24</f>
        <v>0</v>
      </c>
      <c r="L22" s="28"/>
    </row>
    <row r="23" spans="1:14">
      <c r="A23" s="12">
        <f t="shared" si="2"/>
        <v>17</v>
      </c>
      <c r="B23" s="8">
        <f t="shared" si="2"/>
        <v>46039</v>
      </c>
      <c r="C23" s="8">
        <f t="shared" si="3"/>
        <v>46039</v>
      </c>
      <c r="D23" s="9">
        <v>0.29166666666666702</v>
      </c>
      <c r="E23" s="8">
        <f t="shared" si="4"/>
        <v>46040</v>
      </c>
      <c r="F23" s="9">
        <v>0.29166666666666702</v>
      </c>
      <c r="G23" s="10">
        <f t="shared" si="12"/>
        <v>1</v>
      </c>
      <c r="H23" s="11"/>
      <c r="I23" s="11"/>
      <c r="J23" s="11">
        <f t="shared" ref="J23" si="29">I23-H23</f>
        <v>0</v>
      </c>
      <c r="K23" s="27">
        <f t="shared" ref="K23" si="30">J23/24</f>
        <v>0</v>
      </c>
      <c r="L23" s="28"/>
    </row>
    <row r="24" spans="1:14">
      <c r="A24" s="12">
        <f t="shared" si="2"/>
        <v>18</v>
      </c>
      <c r="B24" s="8">
        <f t="shared" si="2"/>
        <v>46040</v>
      </c>
      <c r="C24" s="8">
        <f t="shared" si="3"/>
        <v>46040</v>
      </c>
      <c r="D24" s="9">
        <v>0.29166666666666702</v>
      </c>
      <c r="E24" s="8">
        <f t="shared" si="4"/>
        <v>46041</v>
      </c>
      <c r="F24" s="9">
        <v>0.29166666666666702</v>
      </c>
      <c r="G24" s="10">
        <f t="shared" si="12"/>
        <v>1</v>
      </c>
      <c r="H24" s="11"/>
      <c r="I24" s="11"/>
      <c r="J24" s="11">
        <f t="shared" ref="J24" si="31">I24-H24</f>
        <v>0</v>
      </c>
      <c r="K24" s="27">
        <f t="shared" ref="K24" si="32">J24/24</f>
        <v>0</v>
      </c>
      <c r="L24" s="28"/>
    </row>
    <row r="25" spans="1:14">
      <c r="A25" s="12">
        <f t="shared" ref="A25:B37" si="33">A24+1</f>
        <v>19</v>
      </c>
      <c r="B25" s="8">
        <f>B24+1</f>
        <v>46041</v>
      </c>
      <c r="C25" s="8">
        <f t="shared" si="3"/>
        <v>46041</v>
      </c>
      <c r="D25" s="9">
        <v>0.29166666666666702</v>
      </c>
      <c r="E25" s="8">
        <f t="shared" si="4"/>
        <v>46042</v>
      </c>
      <c r="F25" s="9">
        <v>0.29166666666666702</v>
      </c>
      <c r="G25" s="10">
        <f t="shared" si="12"/>
        <v>1</v>
      </c>
      <c r="H25" s="11"/>
      <c r="I25" s="11"/>
      <c r="J25" s="11">
        <f t="shared" ref="J25" si="34">I25-H25</f>
        <v>0</v>
      </c>
      <c r="K25" s="27">
        <f t="shared" ref="K25" si="35">J25/24</f>
        <v>0</v>
      </c>
      <c r="L25" s="28"/>
    </row>
    <row r="26" spans="1:14">
      <c r="A26" s="12">
        <f t="shared" si="33"/>
        <v>20</v>
      </c>
      <c r="B26" s="8">
        <f>B25+1</f>
        <v>46042</v>
      </c>
      <c r="C26" s="8">
        <f t="shared" si="3"/>
        <v>46042</v>
      </c>
      <c r="D26" s="9">
        <v>0.29166666666666702</v>
      </c>
      <c r="E26" s="8">
        <f t="shared" si="4"/>
        <v>46043</v>
      </c>
      <c r="F26" s="9">
        <v>0.29166666666666702</v>
      </c>
      <c r="G26" s="10">
        <f t="shared" si="12"/>
        <v>1</v>
      </c>
      <c r="H26" s="11"/>
      <c r="I26" s="11"/>
      <c r="J26" s="11">
        <f t="shared" ref="J26" si="36">I26-H26</f>
        <v>0</v>
      </c>
      <c r="K26" s="27">
        <f t="shared" ref="K26" si="37">J26/24</f>
        <v>0</v>
      </c>
      <c r="L26" s="28"/>
    </row>
    <row r="27" spans="1:14">
      <c r="A27" s="12">
        <f t="shared" si="33"/>
        <v>21</v>
      </c>
      <c r="B27" s="8">
        <f>B26+1</f>
        <v>46043</v>
      </c>
      <c r="C27" s="8">
        <f t="shared" si="3"/>
        <v>46043</v>
      </c>
      <c r="D27" s="9">
        <v>0.29166666666666702</v>
      </c>
      <c r="E27" s="8">
        <f t="shared" si="4"/>
        <v>46044</v>
      </c>
      <c r="F27" s="9">
        <v>0.29166666666666702</v>
      </c>
      <c r="G27" s="10">
        <f t="shared" si="12"/>
        <v>1</v>
      </c>
      <c r="H27" s="11"/>
      <c r="I27" s="11"/>
      <c r="J27" s="11">
        <f t="shared" ref="J27" si="38">I27-H27</f>
        <v>0</v>
      </c>
      <c r="K27" s="27">
        <f t="shared" ref="K27" si="39">J27/24</f>
        <v>0</v>
      </c>
      <c r="L27" s="28"/>
    </row>
    <row r="28" spans="1:14">
      <c r="A28" s="12">
        <f t="shared" si="33"/>
        <v>22</v>
      </c>
      <c r="B28" s="8">
        <f t="shared" si="33"/>
        <v>46044</v>
      </c>
      <c r="C28" s="8">
        <f t="shared" si="3"/>
        <v>46044</v>
      </c>
      <c r="D28" s="9">
        <v>0.29166666666666702</v>
      </c>
      <c r="E28" s="8">
        <f t="shared" si="4"/>
        <v>46045</v>
      </c>
      <c r="F28" s="9">
        <v>0.29166666666666702</v>
      </c>
      <c r="G28" s="10">
        <f t="shared" si="12"/>
        <v>1</v>
      </c>
      <c r="H28" s="11"/>
      <c r="I28" s="11"/>
      <c r="J28" s="11">
        <f t="shared" ref="J28" si="40">I28-H28</f>
        <v>0</v>
      </c>
      <c r="K28" s="27">
        <f t="shared" ref="K28" si="41">J28/24</f>
        <v>0</v>
      </c>
      <c r="L28" s="28"/>
    </row>
    <row r="29" spans="1:14">
      <c r="A29" s="12">
        <f t="shared" si="33"/>
        <v>23</v>
      </c>
      <c r="B29" s="8">
        <f t="shared" si="33"/>
        <v>46045</v>
      </c>
      <c r="C29" s="8">
        <f t="shared" si="3"/>
        <v>46045</v>
      </c>
      <c r="D29" s="9">
        <v>0.29166666666666702</v>
      </c>
      <c r="E29" s="8">
        <f t="shared" si="4"/>
        <v>46046</v>
      </c>
      <c r="F29" s="9">
        <v>0.29166666666666702</v>
      </c>
      <c r="G29" s="10">
        <f t="shared" si="12"/>
        <v>1</v>
      </c>
      <c r="H29" s="11"/>
      <c r="I29" s="11"/>
      <c r="J29" s="11">
        <f t="shared" ref="J29" si="42">I29-H29</f>
        <v>0</v>
      </c>
      <c r="K29" s="27">
        <f t="shared" ref="K29" si="43">J29/24</f>
        <v>0</v>
      </c>
      <c r="L29" s="28"/>
    </row>
    <row r="30" spans="1:14">
      <c r="A30" s="12">
        <f t="shared" si="33"/>
        <v>24</v>
      </c>
      <c r="B30" s="8">
        <f t="shared" si="33"/>
        <v>46046</v>
      </c>
      <c r="C30" s="8">
        <f t="shared" si="3"/>
        <v>46046</v>
      </c>
      <c r="D30" s="9">
        <v>0.29166666666666702</v>
      </c>
      <c r="E30" s="8">
        <f t="shared" si="4"/>
        <v>46047</v>
      </c>
      <c r="F30" s="9">
        <v>0.29166666666666702</v>
      </c>
      <c r="G30" s="10">
        <f t="shared" si="12"/>
        <v>1</v>
      </c>
      <c r="H30" s="11"/>
      <c r="I30" s="11"/>
      <c r="J30" s="11">
        <f t="shared" ref="J30" si="44">I30-H30</f>
        <v>0</v>
      </c>
      <c r="K30" s="27">
        <f t="shared" ref="K30" si="45">J30/24</f>
        <v>0</v>
      </c>
      <c r="L30" s="28"/>
    </row>
    <row r="31" spans="1:14">
      <c r="A31" s="12">
        <f t="shared" si="33"/>
        <v>25</v>
      </c>
      <c r="B31" s="8">
        <f t="shared" si="33"/>
        <v>46047</v>
      </c>
      <c r="C31" s="8">
        <f t="shared" si="3"/>
        <v>46047</v>
      </c>
      <c r="D31" s="9">
        <v>0.29166666666666702</v>
      </c>
      <c r="E31" s="8">
        <f t="shared" si="4"/>
        <v>46048</v>
      </c>
      <c r="F31" s="9">
        <v>0.29166666666666702</v>
      </c>
      <c r="G31" s="10">
        <f t="shared" si="12"/>
        <v>1</v>
      </c>
      <c r="H31" s="11"/>
      <c r="I31" s="11"/>
      <c r="J31" s="11">
        <f t="shared" ref="J31" si="46">I31-H31</f>
        <v>0</v>
      </c>
      <c r="K31" s="27">
        <f t="shared" ref="K31" si="47">J31/24</f>
        <v>0</v>
      </c>
      <c r="L31" s="28"/>
    </row>
    <row r="32" spans="1:14">
      <c r="A32" s="12">
        <f t="shared" si="33"/>
        <v>26</v>
      </c>
      <c r="B32" s="8">
        <f t="shared" si="33"/>
        <v>46048</v>
      </c>
      <c r="C32" s="8">
        <f t="shared" si="3"/>
        <v>46048</v>
      </c>
      <c r="D32" s="9">
        <v>0.29166666666666702</v>
      </c>
      <c r="E32" s="8">
        <f t="shared" si="4"/>
        <v>46049</v>
      </c>
      <c r="F32" s="9">
        <v>0.29166666666666702</v>
      </c>
      <c r="G32" s="10">
        <f t="shared" si="12"/>
        <v>1</v>
      </c>
      <c r="H32" s="11"/>
      <c r="I32" s="11"/>
      <c r="J32" s="11">
        <f t="shared" ref="J32" si="48">I32-H32</f>
        <v>0</v>
      </c>
      <c r="K32" s="27">
        <f t="shared" ref="K32" si="49">J32/24</f>
        <v>0</v>
      </c>
      <c r="L32" s="28"/>
    </row>
    <row r="33" spans="1:12">
      <c r="A33" s="12">
        <f t="shared" si="33"/>
        <v>27</v>
      </c>
      <c r="B33" s="8">
        <f t="shared" si="33"/>
        <v>46049</v>
      </c>
      <c r="C33" s="8">
        <f t="shared" si="3"/>
        <v>46049</v>
      </c>
      <c r="D33" s="9">
        <v>0.29166666666666702</v>
      </c>
      <c r="E33" s="8">
        <f t="shared" si="4"/>
        <v>46050</v>
      </c>
      <c r="F33" s="9">
        <v>0.29166666666666702</v>
      </c>
      <c r="G33" s="10">
        <f t="shared" si="12"/>
        <v>1</v>
      </c>
      <c r="H33" s="11"/>
      <c r="I33" s="11"/>
      <c r="J33" s="11">
        <f t="shared" ref="J33" si="50">I33-H33</f>
        <v>0</v>
      </c>
      <c r="K33" s="27">
        <f t="shared" ref="K33" si="51">J33/24</f>
        <v>0</v>
      </c>
      <c r="L33" s="28"/>
    </row>
    <row r="34" spans="1:12">
      <c r="A34" s="12">
        <f t="shared" si="33"/>
        <v>28</v>
      </c>
      <c r="B34" s="8">
        <f t="shared" si="33"/>
        <v>46050</v>
      </c>
      <c r="C34" s="8">
        <f t="shared" si="3"/>
        <v>46050</v>
      </c>
      <c r="D34" s="9">
        <v>0.29166666666666702</v>
      </c>
      <c r="E34" s="8">
        <f t="shared" si="4"/>
        <v>46051</v>
      </c>
      <c r="F34" s="9">
        <v>0.29166666666666702</v>
      </c>
      <c r="G34" s="10">
        <f t="shared" si="12"/>
        <v>1</v>
      </c>
      <c r="H34" s="11"/>
      <c r="I34" s="11"/>
      <c r="J34" s="11">
        <f t="shared" ref="J34:J36" si="52">I34-H34</f>
        <v>0</v>
      </c>
      <c r="K34" s="27">
        <f t="shared" ref="K34:K36" si="53">J34/24</f>
        <v>0</v>
      </c>
      <c r="L34" s="28"/>
    </row>
    <row r="35" spans="1:12">
      <c r="A35" s="12">
        <f t="shared" si="33"/>
        <v>29</v>
      </c>
      <c r="B35" s="8">
        <f t="shared" si="33"/>
        <v>46051</v>
      </c>
      <c r="C35" s="8">
        <f t="shared" si="3"/>
        <v>46051</v>
      </c>
      <c r="D35" s="9">
        <v>0.29166666666666702</v>
      </c>
      <c r="E35" s="8">
        <f t="shared" si="4"/>
        <v>46052</v>
      </c>
      <c r="F35" s="9">
        <v>0.29166666666666702</v>
      </c>
      <c r="G35" s="10">
        <f t="shared" si="12"/>
        <v>1</v>
      </c>
      <c r="H35" s="11"/>
      <c r="I35" s="11"/>
      <c r="J35" s="11">
        <f t="shared" si="52"/>
        <v>0</v>
      </c>
      <c r="K35" s="27">
        <f t="shared" si="53"/>
        <v>0</v>
      </c>
      <c r="L35" s="28"/>
    </row>
    <row r="36" spans="1:12">
      <c r="A36" s="12">
        <f t="shared" si="33"/>
        <v>30</v>
      </c>
      <c r="B36" s="8">
        <f t="shared" si="33"/>
        <v>46052</v>
      </c>
      <c r="C36" s="8">
        <f t="shared" ref="C36" si="54">B36</f>
        <v>46052</v>
      </c>
      <c r="D36" s="9">
        <v>0.29166666666666702</v>
      </c>
      <c r="E36" s="8">
        <f t="shared" ref="E36" si="55">C36+1</f>
        <v>46053</v>
      </c>
      <c r="F36" s="9">
        <v>0.29166666666666702</v>
      </c>
      <c r="G36" s="10">
        <f t="shared" ref="G36" si="56">IFERROR(((E36-C36)+(F36-D36)),"")</f>
        <v>1</v>
      </c>
      <c r="H36" s="11"/>
      <c r="I36" s="11"/>
      <c r="J36" s="11">
        <f t="shared" si="52"/>
        <v>0</v>
      </c>
      <c r="K36" s="27">
        <f t="shared" si="53"/>
        <v>0</v>
      </c>
      <c r="L36" s="28"/>
    </row>
    <row r="37" spans="1:12">
      <c r="A37" s="12">
        <f t="shared" si="33"/>
        <v>31</v>
      </c>
      <c r="B37" s="8">
        <f t="shared" si="33"/>
        <v>46053</v>
      </c>
      <c r="C37" s="8">
        <f t="shared" ref="C37" si="57">B37</f>
        <v>46053</v>
      </c>
      <c r="D37" s="9">
        <v>0.29166666666666702</v>
      </c>
      <c r="E37" s="8">
        <f t="shared" ref="E37" si="58">C37+1</f>
        <v>46054</v>
      </c>
      <c r="F37" s="9">
        <v>0.29166666666666702</v>
      </c>
      <c r="G37" s="10">
        <f t="shared" ref="G37" si="59">IFERROR(((E37-C37)+(F37-D37)),"")</f>
        <v>1</v>
      </c>
      <c r="H37" s="11"/>
      <c r="I37" s="11"/>
      <c r="J37" s="11">
        <f t="shared" ref="J37" si="60">I37-H37</f>
        <v>0</v>
      </c>
      <c r="K37" s="27">
        <f t="shared" ref="K37" si="6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57031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135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301</v>
      </c>
      <c r="D2" s="2"/>
      <c r="E2" s="2"/>
      <c r="F2" s="2"/>
      <c r="G2" s="2"/>
      <c r="H2" s="2"/>
      <c r="I2" s="2"/>
      <c r="J2" s="2"/>
      <c r="K2" s="2"/>
      <c r="L2" s="25" t="s">
        <v>137</v>
      </c>
    </row>
    <row r="3" spans="1:12">
      <c r="B3" s="2"/>
      <c r="C3" s="3" t="str">
        <f>SCI!C3</f>
        <v>Bulan Januari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46023</v>
      </c>
      <c r="D4" s="2"/>
      <c r="E4" s="2"/>
      <c r="F4" s="2"/>
      <c r="G4" s="2"/>
      <c r="H4" s="2"/>
      <c r="I4" s="2"/>
      <c r="J4" s="2" t="s">
        <v>138</v>
      </c>
      <c r="K4" s="26">
        <f>MAX(K7:K36)</f>
        <v>0</v>
      </c>
      <c r="L4" s="2"/>
    </row>
    <row r="5" spans="1:12">
      <c r="A5" s="840" t="s">
        <v>114</v>
      </c>
      <c r="B5" s="839" t="s">
        <v>115</v>
      </c>
      <c r="C5" s="839" t="s">
        <v>139</v>
      </c>
      <c r="D5" s="839"/>
      <c r="E5" s="839" t="s">
        <v>140</v>
      </c>
      <c r="F5" s="839"/>
      <c r="G5" s="843" t="s">
        <v>141</v>
      </c>
      <c r="H5" s="839" t="s">
        <v>142</v>
      </c>
      <c r="I5" s="839"/>
      <c r="J5" s="839" t="s">
        <v>143</v>
      </c>
      <c r="K5" s="843" t="s">
        <v>144</v>
      </c>
      <c r="L5" s="837" t="s">
        <v>145</v>
      </c>
    </row>
    <row r="6" spans="1:12">
      <c r="A6" s="841"/>
      <c r="B6" s="842"/>
      <c r="C6" s="5" t="s">
        <v>115</v>
      </c>
      <c r="D6" s="5" t="s">
        <v>146</v>
      </c>
      <c r="E6" s="5" t="s">
        <v>115</v>
      </c>
      <c r="F6" s="5" t="s">
        <v>146</v>
      </c>
      <c r="G6" s="844"/>
      <c r="H6" s="5" t="s">
        <v>139</v>
      </c>
      <c r="I6" s="5" t="s">
        <v>140</v>
      </c>
      <c r="J6" s="842"/>
      <c r="K6" s="844"/>
      <c r="L6" s="838"/>
    </row>
    <row r="7" spans="1:12">
      <c r="A7" s="6">
        <v>1</v>
      </c>
      <c r="B7" s="7">
        <f>C4</f>
        <v>46023</v>
      </c>
      <c r="C7" s="8">
        <f>B7</f>
        <v>46023</v>
      </c>
      <c r="D7" s="9">
        <v>0</v>
      </c>
      <c r="E7" s="8">
        <f>C7+1</f>
        <v>46024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46024</v>
      </c>
      <c r="C8" s="8">
        <f>B8</f>
        <v>46024</v>
      </c>
      <c r="D8" s="9">
        <v>0</v>
      </c>
      <c r="E8" s="8">
        <f>C8+1</f>
        <v>46025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46025</v>
      </c>
      <c r="C9" s="8">
        <f t="shared" ref="C9:C35" si="3">B9</f>
        <v>46025</v>
      </c>
      <c r="D9" s="9">
        <v>0</v>
      </c>
      <c r="E9" s="8">
        <f t="shared" ref="E9:E35" si="4">C9+1</f>
        <v>46026</v>
      </c>
      <c r="F9" s="9">
        <v>0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46026</v>
      </c>
      <c r="C10" s="8">
        <f t="shared" si="3"/>
        <v>46026</v>
      </c>
      <c r="D10" s="9">
        <v>0</v>
      </c>
      <c r="E10" s="8">
        <f t="shared" si="4"/>
        <v>46027</v>
      </c>
      <c r="F10" s="9">
        <v>0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46027</v>
      </c>
      <c r="C11" s="8">
        <f t="shared" si="3"/>
        <v>46027</v>
      </c>
      <c r="D11" s="9">
        <v>0</v>
      </c>
      <c r="E11" s="8">
        <f t="shared" si="4"/>
        <v>46028</v>
      </c>
      <c r="F11" s="9">
        <v>0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46028</v>
      </c>
      <c r="C12" s="8">
        <f t="shared" si="3"/>
        <v>46028</v>
      </c>
      <c r="D12" s="9">
        <v>0</v>
      </c>
      <c r="E12" s="8">
        <f t="shared" si="4"/>
        <v>46029</v>
      </c>
      <c r="F12" s="9">
        <v>0</v>
      </c>
      <c r="G12" s="10">
        <f t="shared" si="5"/>
        <v>1</v>
      </c>
      <c r="H12" s="11"/>
      <c r="I12" s="11"/>
      <c r="J12" s="11">
        <f t="shared" ref="J12:J14" si="12">I12-H12</f>
        <v>0</v>
      </c>
      <c r="K12" s="27">
        <f t="shared" ref="K12:K14" si="13">J12/24</f>
        <v>0</v>
      </c>
      <c r="L12" s="28"/>
    </row>
    <row r="13" spans="1:12">
      <c r="A13" s="12">
        <f t="shared" si="2"/>
        <v>7</v>
      </c>
      <c r="B13" s="8">
        <f t="shared" si="2"/>
        <v>46029</v>
      </c>
      <c r="C13" s="8">
        <f t="shared" si="3"/>
        <v>46029</v>
      </c>
      <c r="D13" s="9">
        <v>0</v>
      </c>
      <c r="E13" s="8">
        <f t="shared" si="4"/>
        <v>46030</v>
      </c>
      <c r="F13" s="9">
        <v>0</v>
      </c>
      <c r="G13" s="10">
        <f t="shared" si="5"/>
        <v>1</v>
      </c>
      <c r="H13" s="11"/>
      <c r="I13" s="11"/>
      <c r="J13" s="11">
        <f t="shared" si="12"/>
        <v>0</v>
      </c>
      <c r="K13" s="27">
        <f t="shared" si="13"/>
        <v>0</v>
      </c>
      <c r="L13" s="28"/>
    </row>
    <row r="14" spans="1:12">
      <c r="A14" s="12">
        <f t="shared" si="2"/>
        <v>8</v>
      </c>
      <c r="B14" s="8">
        <f t="shared" si="2"/>
        <v>46030</v>
      </c>
      <c r="C14" s="8">
        <f t="shared" si="3"/>
        <v>46030</v>
      </c>
      <c r="D14" s="9">
        <v>0</v>
      </c>
      <c r="E14" s="8">
        <f t="shared" si="4"/>
        <v>46031</v>
      </c>
      <c r="F14" s="9">
        <v>0</v>
      </c>
      <c r="G14" s="10">
        <f t="shared" si="5"/>
        <v>1</v>
      </c>
      <c r="H14" s="11"/>
      <c r="I14" s="11"/>
      <c r="J14" s="11">
        <f t="shared" si="12"/>
        <v>0</v>
      </c>
      <c r="K14" s="27">
        <f t="shared" si="13"/>
        <v>0</v>
      </c>
      <c r="L14" s="28"/>
    </row>
    <row r="15" spans="1:12">
      <c r="A15" s="12">
        <f t="shared" si="2"/>
        <v>9</v>
      </c>
      <c r="B15" s="8">
        <f t="shared" si="2"/>
        <v>46031</v>
      </c>
      <c r="C15" s="8">
        <f t="shared" si="3"/>
        <v>46031</v>
      </c>
      <c r="D15" s="9">
        <v>0</v>
      </c>
      <c r="E15" s="8">
        <f t="shared" ref="E15" si="14">C15+1</f>
        <v>46032</v>
      </c>
      <c r="F15" s="9">
        <v>0</v>
      </c>
      <c r="G15" s="10">
        <f t="shared" ref="G15" si="15">IFERROR(((E15-C15)+(F15-D15)),"")</f>
        <v>1</v>
      </c>
      <c r="H15" s="11"/>
      <c r="I15" s="11"/>
      <c r="J15" s="11">
        <f t="shared" ref="J15" si="16">I15-H15</f>
        <v>0</v>
      </c>
      <c r="K15" s="27">
        <f t="shared" ref="K15" si="17">J15/24</f>
        <v>0</v>
      </c>
      <c r="L15" s="28"/>
    </row>
    <row r="16" spans="1:12">
      <c r="A16" s="12">
        <f t="shared" si="2"/>
        <v>10</v>
      </c>
      <c r="B16" s="8">
        <f t="shared" si="2"/>
        <v>46032</v>
      </c>
      <c r="C16" s="8">
        <f t="shared" si="3"/>
        <v>46032</v>
      </c>
      <c r="D16" s="9">
        <v>0</v>
      </c>
      <c r="E16" s="8">
        <f t="shared" si="4"/>
        <v>46033</v>
      </c>
      <c r="F16" s="9">
        <v>0</v>
      </c>
      <c r="G16" s="10">
        <f t="shared" si="5"/>
        <v>1</v>
      </c>
      <c r="H16" s="11"/>
      <c r="I16" s="11"/>
      <c r="J16" s="11">
        <f t="shared" ref="J16" si="18">I16-H16</f>
        <v>0</v>
      </c>
      <c r="K16" s="27">
        <f t="shared" ref="K16" si="19">J16/24</f>
        <v>0</v>
      </c>
      <c r="L16" s="28"/>
    </row>
    <row r="17" spans="1:14">
      <c r="A17" s="12">
        <f t="shared" si="2"/>
        <v>11</v>
      </c>
      <c r="B17" s="8">
        <f t="shared" si="2"/>
        <v>46033</v>
      </c>
      <c r="C17" s="8">
        <f t="shared" si="3"/>
        <v>46033</v>
      </c>
      <c r="D17" s="9">
        <v>0</v>
      </c>
      <c r="E17" s="8">
        <f t="shared" si="4"/>
        <v>46034</v>
      </c>
      <c r="F17" s="9">
        <v>0</v>
      </c>
      <c r="G17" s="10">
        <f t="shared" si="5"/>
        <v>1</v>
      </c>
      <c r="H17" s="11"/>
      <c r="I17" s="11"/>
      <c r="J17" s="11">
        <f t="shared" ref="J17" si="20">I17-H17</f>
        <v>0</v>
      </c>
      <c r="K17" s="27">
        <f t="shared" ref="K17" si="21">J17/24</f>
        <v>0</v>
      </c>
      <c r="L17" s="28"/>
    </row>
    <row r="18" spans="1:14">
      <c r="A18" s="12">
        <f t="shared" si="2"/>
        <v>12</v>
      </c>
      <c r="B18" s="8">
        <f t="shared" si="2"/>
        <v>46034</v>
      </c>
      <c r="C18" s="8">
        <f t="shared" si="3"/>
        <v>46034</v>
      </c>
      <c r="D18" s="9">
        <v>0</v>
      </c>
      <c r="E18" s="8">
        <f t="shared" si="4"/>
        <v>46035</v>
      </c>
      <c r="F18" s="9">
        <v>0</v>
      </c>
      <c r="G18" s="10">
        <f t="shared" si="5"/>
        <v>1</v>
      </c>
      <c r="H18" s="11"/>
      <c r="I18" s="11"/>
      <c r="J18" s="11">
        <f t="shared" ref="J18" si="22">I18-H18</f>
        <v>0</v>
      </c>
      <c r="K18" s="27">
        <f t="shared" ref="K18" si="23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46035</v>
      </c>
      <c r="C19" s="8">
        <f t="shared" si="3"/>
        <v>46035</v>
      </c>
      <c r="D19" s="9">
        <v>0</v>
      </c>
      <c r="E19" s="8">
        <f t="shared" si="4"/>
        <v>46036</v>
      </c>
      <c r="F19" s="9">
        <v>0</v>
      </c>
      <c r="G19" s="10">
        <f t="shared" si="5"/>
        <v>1</v>
      </c>
      <c r="H19" s="11"/>
      <c r="I19" s="11"/>
      <c r="J19" s="11">
        <f t="shared" ref="J19" si="24">I19-H19</f>
        <v>0</v>
      </c>
      <c r="K19" s="27">
        <f t="shared" ref="K19" si="25">J19/24</f>
        <v>0</v>
      </c>
      <c r="L19" s="28"/>
    </row>
    <row r="20" spans="1:14">
      <c r="A20" s="12">
        <f t="shared" si="2"/>
        <v>14</v>
      </c>
      <c r="B20" s="8">
        <f t="shared" si="2"/>
        <v>46036</v>
      </c>
      <c r="C20" s="8">
        <f t="shared" si="3"/>
        <v>46036</v>
      </c>
      <c r="D20" s="9">
        <v>0</v>
      </c>
      <c r="E20" s="8">
        <f t="shared" si="4"/>
        <v>46037</v>
      </c>
      <c r="F20" s="9">
        <v>0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46037</v>
      </c>
      <c r="C21" s="8">
        <f t="shared" si="3"/>
        <v>46037</v>
      </c>
      <c r="D21" s="9">
        <v>0</v>
      </c>
      <c r="E21" s="8">
        <f t="shared" si="4"/>
        <v>46038</v>
      </c>
      <c r="F21" s="9">
        <v>0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46038</v>
      </c>
      <c r="C22" s="8">
        <f t="shared" si="3"/>
        <v>46038</v>
      </c>
      <c r="D22" s="9">
        <v>0</v>
      </c>
      <c r="E22" s="8">
        <f t="shared" si="4"/>
        <v>46039</v>
      </c>
      <c r="F22" s="9">
        <v>0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46039</v>
      </c>
      <c r="C23" s="8">
        <f t="shared" si="3"/>
        <v>46039</v>
      </c>
      <c r="D23" s="9">
        <v>0</v>
      </c>
      <c r="E23" s="8">
        <f t="shared" si="4"/>
        <v>46040</v>
      </c>
      <c r="F23" s="9">
        <v>0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46040</v>
      </c>
      <c r="C24" s="8">
        <f t="shared" si="3"/>
        <v>46040</v>
      </c>
      <c r="D24" s="9">
        <v>0</v>
      </c>
      <c r="E24" s="8">
        <f t="shared" si="4"/>
        <v>46041</v>
      </c>
      <c r="F24" s="9">
        <v>0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46041</v>
      </c>
      <c r="C25" s="8">
        <f t="shared" si="3"/>
        <v>46041</v>
      </c>
      <c r="D25" s="9">
        <v>0</v>
      </c>
      <c r="E25" s="8">
        <f t="shared" si="4"/>
        <v>46042</v>
      </c>
      <c r="F25" s="9">
        <v>0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46042</v>
      </c>
      <c r="C26" s="8">
        <f t="shared" si="3"/>
        <v>46042</v>
      </c>
      <c r="D26" s="9">
        <v>0</v>
      </c>
      <c r="E26" s="8">
        <f t="shared" si="4"/>
        <v>46043</v>
      </c>
      <c r="F26" s="9">
        <v>0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46043</v>
      </c>
      <c r="C27" s="8">
        <f t="shared" si="3"/>
        <v>46043</v>
      </c>
      <c r="D27" s="9">
        <v>0</v>
      </c>
      <c r="E27" s="8">
        <f t="shared" si="4"/>
        <v>46044</v>
      </c>
      <c r="F27" s="9">
        <v>0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46044</v>
      </c>
      <c r="C28" s="8">
        <f t="shared" si="3"/>
        <v>46044</v>
      </c>
      <c r="D28" s="9">
        <v>0</v>
      </c>
      <c r="E28" s="8">
        <f t="shared" si="4"/>
        <v>46045</v>
      </c>
      <c r="F28" s="9">
        <v>0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46045</v>
      </c>
      <c r="C29" s="8">
        <f t="shared" si="3"/>
        <v>46045</v>
      </c>
      <c r="D29" s="9">
        <v>0</v>
      </c>
      <c r="E29" s="8">
        <f t="shared" si="4"/>
        <v>46046</v>
      </c>
      <c r="F29" s="9">
        <v>0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46046</v>
      </c>
      <c r="C30" s="8">
        <f t="shared" si="3"/>
        <v>46046</v>
      </c>
      <c r="D30" s="9">
        <v>0</v>
      </c>
      <c r="E30" s="8">
        <f t="shared" si="4"/>
        <v>46047</v>
      </c>
      <c r="F30" s="9">
        <v>0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46047</v>
      </c>
      <c r="C31" s="8">
        <f t="shared" si="3"/>
        <v>46047</v>
      </c>
      <c r="D31" s="9">
        <v>0</v>
      </c>
      <c r="E31" s="8">
        <f t="shared" si="4"/>
        <v>46048</v>
      </c>
      <c r="F31" s="9">
        <v>0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46048</v>
      </c>
      <c r="C32" s="8">
        <f t="shared" si="3"/>
        <v>46048</v>
      </c>
      <c r="D32" s="9">
        <v>0</v>
      </c>
      <c r="E32" s="8">
        <f t="shared" si="4"/>
        <v>46049</v>
      </c>
      <c r="F32" s="9">
        <v>0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46049</v>
      </c>
      <c r="C33" s="8">
        <f t="shared" si="3"/>
        <v>46049</v>
      </c>
      <c r="D33" s="9">
        <v>0</v>
      </c>
      <c r="E33" s="8">
        <f t="shared" si="4"/>
        <v>46050</v>
      </c>
      <c r="F33" s="9">
        <v>0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46050</v>
      </c>
      <c r="C34" s="8">
        <f t="shared" si="3"/>
        <v>46050</v>
      </c>
      <c r="D34" s="9">
        <v>0</v>
      </c>
      <c r="E34" s="8">
        <f t="shared" si="4"/>
        <v>46051</v>
      </c>
      <c r="F34" s="9">
        <v>0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46051</v>
      </c>
      <c r="C35" s="8">
        <f t="shared" si="3"/>
        <v>46051</v>
      </c>
      <c r="D35" s="9">
        <v>0</v>
      </c>
      <c r="E35" s="8">
        <f t="shared" si="4"/>
        <v>46052</v>
      </c>
      <c r="F35" s="9">
        <v>0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46052</v>
      </c>
      <c r="C36" s="8">
        <f t="shared" ref="C36" si="57">B36</f>
        <v>46052</v>
      </c>
      <c r="D36" s="9">
        <v>0</v>
      </c>
      <c r="E36" s="8">
        <f t="shared" ref="E36" si="58">C36+1</f>
        <v>46053</v>
      </c>
      <c r="F36" s="9">
        <v>0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46053</v>
      </c>
      <c r="C37" s="8">
        <f t="shared" ref="C37" si="60">B37</f>
        <v>46053</v>
      </c>
      <c r="D37" s="9">
        <v>0</v>
      </c>
      <c r="E37" s="8">
        <f t="shared" ref="E37" si="61">C37+1</f>
        <v>46054</v>
      </c>
      <c r="F37" s="9">
        <v>0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120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SO FOB Januari 2026</vt:lpstr>
      <vt:lpstr>SO Januari 2026 rev.2</vt:lpstr>
      <vt:lpstr>KEBUTUHAN GAS</vt:lpstr>
      <vt:lpstr>SO MS</vt:lpstr>
      <vt:lpstr>Daily Sales</vt:lpstr>
      <vt:lpstr>Summary Gas</vt:lpstr>
      <vt:lpstr>Summary FOB</vt:lpstr>
      <vt:lpstr>GRAFIK</vt:lpstr>
      <vt:lpstr>Summary sales</vt:lpstr>
      <vt:lpstr>Aliya Digital</vt:lpstr>
      <vt:lpstr>CLIN</vt:lpstr>
      <vt:lpstr>ADP</vt:lpstr>
      <vt:lpstr>ABC KOGEN</vt:lpstr>
      <vt:lpstr>ASAHIMAS</vt:lpstr>
      <vt:lpstr>HLI</vt:lpstr>
      <vt:lpstr>DIC</vt:lpstr>
      <vt:lpstr>TWK</vt:lpstr>
      <vt:lpstr>STM</vt:lpstr>
      <vt:lpstr>AMI</vt:lpstr>
      <vt:lpstr>BI</vt:lpstr>
      <vt:lpstr>PUJ</vt:lpstr>
      <vt:lpstr>FSI</vt:lpstr>
      <vt:lpstr>INDOFOOD</vt:lpstr>
      <vt:lpstr>UMI</vt:lpstr>
      <vt:lpstr>PCIM</vt:lpstr>
      <vt:lpstr>PCI84</vt:lpstr>
      <vt:lpstr>TOMIMOTO</vt:lpstr>
      <vt:lpstr>KTN</vt:lpstr>
      <vt:lpstr>BYC</vt:lpstr>
      <vt:lpstr>CERES</vt:lpstr>
      <vt:lpstr>SARIMURNI</vt:lpstr>
      <vt:lpstr>ALUMINIUM</vt:lpstr>
      <vt:lpstr>TOI</vt:lpstr>
      <vt:lpstr>KALBEE</vt:lpstr>
      <vt:lpstr>CDA</vt:lpstr>
      <vt:lpstr>IPT</vt:lpstr>
      <vt:lpstr>Tongtji</vt:lpstr>
      <vt:lpstr>CISF</vt:lpstr>
      <vt:lpstr>EBM</vt:lpstr>
      <vt:lpstr>HCI</vt:lpstr>
      <vt:lpstr>KSN</vt:lpstr>
      <vt:lpstr>ABP</vt:lpstr>
      <vt:lpstr>NIAGAGARAM</vt:lpstr>
      <vt:lpstr>NNI</vt:lpstr>
      <vt:lpstr>SHB</vt:lpstr>
      <vt:lpstr>MKG</vt:lpstr>
      <vt:lpstr>GTL</vt:lpstr>
      <vt:lpstr>OAJ</vt:lpstr>
      <vt:lpstr>PA</vt:lpstr>
      <vt:lpstr>KSNM</vt:lpstr>
      <vt:lpstr>KGM</vt:lpstr>
      <vt:lpstr>CITYMALL</vt:lpstr>
      <vt:lpstr>PSD</vt:lpstr>
      <vt:lpstr>KA</vt:lpstr>
      <vt:lpstr>KBRU</vt:lpstr>
      <vt:lpstr>SDM</vt:lpstr>
      <vt:lpstr>BRTK</vt:lpstr>
      <vt:lpstr>SCI</vt:lpstr>
      <vt:lpstr>JARGAS</vt:lpstr>
      <vt:lpstr>SBI</vt:lpstr>
      <vt:lpstr>HSK</vt:lpstr>
      <vt:lpstr>CCS</vt:lpstr>
      <vt:lpstr>RB</vt:lpstr>
      <vt:lpstr>RPI</vt:lpstr>
      <vt:lpstr>APAC</vt:lpstr>
      <vt:lpstr>IAMI</vt:lpstr>
      <vt:lpstr>IDP</vt:lpstr>
      <vt:lpstr>UJL</vt:lpstr>
      <vt:lpstr>ALT</vt:lpstr>
      <vt:lpstr>SETU</vt:lpstr>
      <vt:lpstr>GFIATOMJES</vt:lpstr>
      <vt:lpstr>SPGLOBAL</vt:lpstr>
      <vt:lpstr>SPJES</vt:lpstr>
      <vt:lpstr>GFATOM</vt:lpstr>
      <vt:lpstr>GFKULIT</vt:lpstr>
      <vt:lpstr>GFAJES</vt:lpstr>
      <vt:lpstr>GFIR</vt:lpstr>
      <vt:lpstr>BDP</vt:lpstr>
      <vt:lpstr>PERHUTANI</vt:lpstr>
      <vt:lpstr>GFIR2</vt:lpstr>
      <vt:lpstr>TORABIKAHF</vt:lpstr>
      <vt:lpstr>TORABIKAIC</vt:lpstr>
      <vt:lpstr>TORABIKACIKUPA</vt:lpstr>
      <vt:lpstr>SWS</vt:lpstr>
      <vt:lpstr>TOYOBO</vt:lpstr>
      <vt:lpstr>SIDOGAS</vt:lpstr>
      <vt:lpstr>MADUSARI</vt:lpstr>
      <vt:lpstr>PAI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2026-02-01T03:53:16Z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